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文档\桌面\2020固定费用预算\2021年\省公司通知版\20201120通知\广州报送\"/>
    </mc:Choice>
  </mc:AlternateContent>
  <bookViews>
    <workbookView xWindow="-105" yWindow="-105" windowWidth="16500" windowHeight="7020" tabRatio="892" firstSheet="1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externalReferences>
    <externalReference r:id="rId10"/>
    <externalReference r:id="rId11"/>
    <externalReference r:id="rId12"/>
  </externalReferences>
  <definedNames>
    <definedName name="_xlnm._FilterDatabase" localSheetId="1" hidden="1">'1-2021年分公司固定类费用编制表（填白底格）'!$B$4:$AE$171</definedName>
    <definedName name="_xlnm._FilterDatabase" localSheetId="5" hidden="1">'2-2019年省本部费用-集团项目口径（自动计算，含职教费）'!$A$4:$I$4</definedName>
    <definedName name="_xlnm._FilterDatabase" localSheetId="2" hidden="1">'2-总部下划报单预算明细表（填白底格）'!$A$4:$K$171</definedName>
  </definedNames>
  <calcPr calcId="152511"/>
</workbook>
</file>

<file path=xl/calcChain.xml><?xml version="1.0" encoding="utf-8"?>
<calcChain xmlns="http://schemas.openxmlformats.org/spreadsheetml/2006/main">
  <c r="U139" i="6" l="1"/>
  <c r="U132" i="6"/>
  <c r="U131" i="6"/>
  <c r="U155" i="6"/>
  <c r="U83" i="6"/>
  <c r="U82" i="6"/>
  <c r="U81" i="6"/>
  <c r="U80" i="6"/>
  <c r="U79" i="6"/>
  <c r="U31" i="6"/>
  <c r="U29" i="6"/>
  <c r="F35" i="4" l="1"/>
  <c r="F36" i="4" l="1"/>
  <c r="F37" i="4"/>
  <c r="F38" i="4"/>
  <c r="E38" i="4"/>
  <c r="E37" i="4"/>
  <c r="E36" i="4"/>
  <c r="Z6" i="12" l="1"/>
  <c r="AA6" i="12"/>
  <c r="Z7" i="12"/>
  <c r="AA7" i="12"/>
  <c r="Z8" i="12"/>
  <c r="AA8" i="12"/>
  <c r="Z9" i="12"/>
  <c r="AA9" i="12"/>
  <c r="Z10" i="12"/>
  <c r="AA10" i="12"/>
  <c r="Z11" i="12"/>
  <c r="AA11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8" i="12"/>
  <c r="AA18" i="12"/>
  <c r="Z19" i="12"/>
  <c r="AA19" i="12"/>
  <c r="Z20" i="12"/>
  <c r="AA20" i="12"/>
  <c r="Z21" i="12"/>
  <c r="AA21" i="12"/>
  <c r="Z22" i="12"/>
  <c r="AA22" i="12"/>
  <c r="Z23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Z35" i="12"/>
  <c r="AA35" i="12"/>
  <c r="Z36" i="12"/>
  <c r="AA36" i="12"/>
  <c r="Z37" i="12"/>
  <c r="AA37" i="12"/>
  <c r="Z38" i="12"/>
  <c r="AA38" i="12"/>
  <c r="Z39" i="12"/>
  <c r="AA39" i="12"/>
  <c r="Z40" i="12"/>
  <c r="AA40" i="12"/>
  <c r="Z42" i="12"/>
  <c r="AA42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Z52" i="12"/>
  <c r="AA52" i="12"/>
  <c r="Z53" i="12"/>
  <c r="AA53" i="12"/>
  <c r="Z54" i="12"/>
  <c r="AA54" i="12"/>
  <c r="Z55" i="12"/>
  <c r="AA55" i="12"/>
  <c r="Z56" i="12"/>
  <c r="AA56" i="12"/>
  <c r="Z57" i="12"/>
  <c r="AA57" i="12"/>
  <c r="Z58" i="12"/>
  <c r="AA58" i="12"/>
  <c r="Z59" i="12"/>
  <c r="AA59" i="12"/>
  <c r="Z60" i="12"/>
  <c r="AA60" i="12"/>
  <c r="Z61" i="12"/>
  <c r="AA61" i="12"/>
  <c r="Z62" i="12"/>
  <c r="AA62" i="12"/>
  <c r="Z63" i="12"/>
  <c r="AA63" i="12"/>
  <c r="Z64" i="12"/>
  <c r="AA64" i="12"/>
  <c r="Z65" i="12"/>
  <c r="AA65" i="12"/>
  <c r="Z66" i="12"/>
  <c r="AA66" i="12"/>
  <c r="Z67" i="12"/>
  <c r="AA67" i="12"/>
  <c r="Z68" i="12"/>
  <c r="AA68" i="12"/>
  <c r="Z69" i="12"/>
  <c r="AA69" i="12"/>
  <c r="Z70" i="12"/>
  <c r="AA70" i="12"/>
  <c r="Z71" i="12"/>
  <c r="AA71" i="12"/>
  <c r="Z72" i="12"/>
  <c r="AA72" i="12"/>
  <c r="Z73" i="12"/>
  <c r="AA73" i="12"/>
  <c r="Z74" i="12"/>
  <c r="AA74" i="12"/>
  <c r="Z75" i="12"/>
  <c r="AA75" i="12"/>
  <c r="Z76" i="12"/>
  <c r="AA76" i="12"/>
  <c r="Z77" i="12"/>
  <c r="AA77" i="12"/>
  <c r="Z78" i="12"/>
  <c r="AA78" i="12"/>
  <c r="Z79" i="12"/>
  <c r="AA79" i="12"/>
  <c r="Z80" i="12"/>
  <c r="AA80" i="12"/>
  <c r="Z81" i="12"/>
  <c r="AA81" i="12"/>
  <c r="Z82" i="12"/>
  <c r="AA82" i="12"/>
  <c r="Z83" i="12"/>
  <c r="AA83" i="12"/>
  <c r="Z84" i="12"/>
  <c r="AA84" i="12"/>
  <c r="Z85" i="12"/>
  <c r="AA85" i="12"/>
  <c r="Z86" i="12"/>
  <c r="AA86" i="12"/>
  <c r="Z87" i="12"/>
  <c r="AA87" i="12"/>
  <c r="Z88" i="12"/>
  <c r="AA88" i="12"/>
  <c r="Z89" i="12"/>
  <c r="AA89" i="12"/>
  <c r="Z91" i="12"/>
  <c r="AA91" i="12"/>
  <c r="Z92" i="12"/>
  <c r="AA92" i="12"/>
  <c r="Z93" i="12"/>
  <c r="AA93" i="12"/>
  <c r="Z94" i="12"/>
  <c r="AA94" i="12"/>
  <c r="Z95" i="12"/>
  <c r="AA95" i="12"/>
  <c r="Z96" i="12"/>
  <c r="AA96" i="12"/>
  <c r="Z97" i="12"/>
  <c r="AA97" i="12"/>
  <c r="Z98" i="12"/>
  <c r="AA98" i="12"/>
  <c r="Z99" i="12"/>
  <c r="AA99" i="12"/>
  <c r="Z100" i="12"/>
  <c r="AA100" i="12"/>
  <c r="Z101" i="12"/>
  <c r="AA101" i="12"/>
  <c r="Z102" i="12"/>
  <c r="AA102" i="12"/>
  <c r="Z103" i="12"/>
  <c r="AA103" i="12"/>
  <c r="Z104" i="12"/>
  <c r="AA104" i="12"/>
  <c r="Z105" i="12"/>
  <c r="AA105" i="12"/>
  <c r="Z106" i="12"/>
  <c r="AA106" i="12"/>
  <c r="Z107" i="12"/>
  <c r="AA107" i="12"/>
  <c r="Z108" i="12"/>
  <c r="AA108" i="12"/>
  <c r="Z109" i="12"/>
  <c r="AA109" i="12"/>
  <c r="Z110" i="12"/>
  <c r="AA110" i="12"/>
  <c r="Z111" i="12"/>
  <c r="AA111" i="12"/>
  <c r="Z112" i="12"/>
  <c r="AA112" i="12"/>
  <c r="Z113" i="12"/>
  <c r="AA113" i="12"/>
  <c r="Z114" i="12"/>
  <c r="AA114" i="12"/>
  <c r="Z115" i="12"/>
  <c r="AA115" i="12"/>
  <c r="Z116" i="12"/>
  <c r="AA116" i="12"/>
  <c r="Z117" i="12"/>
  <c r="AA117" i="12"/>
  <c r="Z118" i="12"/>
  <c r="AA118" i="12"/>
  <c r="Z119" i="12"/>
  <c r="AA119" i="12"/>
  <c r="Z120" i="12"/>
  <c r="AA120" i="12"/>
  <c r="Z121" i="12"/>
  <c r="AA121" i="12"/>
  <c r="Z122" i="12"/>
  <c r="AA122" i="12"/>
  <c r="Z123" i="12"/>
  <c r="AA123" i="12"/>
  <c r="Z124" i="12"/>
  <c r="AA124" i="12"/>
  <c r="Z125" i="12"/>
  <c r="AA125" i="12"/>
  <c r="Z126" i="12"/>
  <c r="AA126" i="12"/>
  <c r="Z127" i="12"/>
  <c r="AA127" i="12"/>
  <c r="Z128" i="12"/>
  <c r="AA128" i="12"/>
  <c r="Z129" i="12"/>
  <c r="AA129" i="12"/>
  <c r="Z130" i="12"/>
  <c r="AA130" i="12"/>
  <c r="Z131" i="12"/>
  <c r="AA131" i="12"/>
  <c r="Z132" i="12"/>
  <c r="AA132" i="12"/>
  <c r="Z133" i="12"/>
  <c r="AA133" i="12"/>
  <c r="Z134" i="12"/>
  <c r="AA134" i="12"/>
  <c r="Z135" i="12"/>
  <c r="AA135" i="12"/>
  <c r="Z136" i="12"/>
  <c r="AA136" i="12"/>
  <c r="Z137" i="12"/>
  <c r="AA137" i="12"/>
  <c r="Z138" i="12"/>
  <c r="AA138" i="12"/>
  <c r="Z139" i="12"/>
  <c r="AA139" i="12"/>
  <c r="Z140" i="12"/>
  <c r="AA140" i="12"/>
  <c r="Z141" i="12"/>
  <c r="AA141" i="12"/>
  <c r="Z142" i="12"/>
  <c r="AA142" i="12"/>
  <c r="Z143" i="12"/>
  <c r="AA143" i="12"/>
  <c r="Z144" i="12"/>
  <c r="AA144" i="12"/>
  <c r="Z145" i="12"/>
  <c r="AA145" i="12"/>
  <c r="Z146" i="12"/>
  <c r="AA146" i="12"/>
  <c r="Z147" i="12"/>
  <c r="AA147" i="12"/>
  <c r="Z148" i="12"/>
  <c r="AA148" i="12"/>
  <c r="Z149" i="12"/>
  <c r="AA149" i="12"/>
  <c r="Z150" i="12"/>
  <c r="AA150" i="12"/>
  <c r="Z151" i="12"/>
  <c r="AA151" i="12"/>
  <c r="Z152" i="12"/>
  <c r="AA152" i="12"/>
  <c r="Z153" i="12"/>
  <c r="AA153" i="12"/>
  <c r="Z154" i="12"/>
  <c r="AA154" i="12"/>
  <c r="Z156" i="12"/>
  <c r="AA156" i="12"/>
  <c r="Z157" i="12"/>
  <c r="AA157" i="12"/>
  <c r="Z158" i="12"/>
  <c r="AA158" i="12"/>
  <c r="Z159" i="12"/>
  <c r="AA159" i="12"/>
  <c r="Z160" i="12"/>
  <c r="AA160" i="12"/>
  <c r="Z161" i="12"/>
  <c r="AA161" i="12"/>
  <c r="Z162" i="12"/>
  <c r="AA162" i="12"/>
  <c r="Z163" i="12"/>
  <c r="AA163" i="12"/>
  <c r="Z164" i="12"/>
  <c r="AA164" i="12"/>
  <c r="Z165" i="12"/>
  <c r="AA165" i="12"/>
  <c r="Z166" i="12"/>
  <c r="AA166" i="12"/>
  <c r="Z167" i="12"/>
  <c r="AA167" i="12"/>
  <c r="Z168" i="12"/>
  <c r="AA168" i="12"/>
  <c r="Z169" i="12"/>
  <c r="AA169" i="12"/>
  <c r="Z170" i="12"/>
  <c r="AA170" i="12"/>
  <c r="Z171" i="12"/>
  <c r="AA171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1" i="12"/>
  <c r="Y92" i="12"/>
  <c r="Y93" i="12"/>
  <c r="Y94" i="12"/>
  <c r="Y95" i="12"/>
  <c r="Y96" i="12"/>
  <c r="Y97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1" i="12"/>
  <c r="G13" i="4"/>
  <c r="H13" i="4"/>
  <c r="G14" i="4"/>
  <c r="H14" i="4"/>
  <c r="K3" i="10" l="1"/>
  <c r="P132" i="6" l="1"/>
  <c r="O132" i="6"/>
  <c r="P131" i="6"/>
  <c r="O131" i="6"/>
  <c r="X132" i="6"/>
  <c r="W132" i="6"/>
  <c r="X131" i="6"/>
  <c r="W131" i="6"/>
  <c r="S132" i="6"/>
  <c r="R132" i="6"/>
  <c r="S131" i="6"/>
  <c r="R131" i="6"/>
  <c r="V132" i="6"/>
  <c r="V131" i="6"/>
  <c r="V80" i="6"/>
  <c r="V81" i="6"/>
  <c r="V82" i="6"/>
  <c r="V83" i="6"/>
  <c r="V79" i="6"/>
  <c r="E35" i="4" l="1"/>
  <c r="Y8" i="6" l="1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5" i="6"/>
  <c r="Y106" i="6"/>
  <c r="Y107" i="6"/>
  <c r="Y108" i="6"/>
  <c r="Y109" i="6"/>
  <c r="Y110" i="6"/>
  <c r="Y111" i="6"/>
  <c r="Y112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AA155" i="6"/>
  <c r="Z155" i="6"/>
  <c r="Y155" i="6" s="1"/>
  <c r="AA130" i="6"/>
  <c r="Z130" i="6"/>
  <c r="Y130" i="6" s="1"/>
  <c r="AA113" i="6"/>
  <c r="Z113" i="6"/>
  <c r="Y113" i="6" s="1"/>
  <c r="AA104" i="6"/>
  <c r="Z104" i="6"/>
  <c r="Y104" i="6" s="1"/>
  <c r="AA90" i="6"/>
  <c r="Z90" i="6"/>
  <c r="Y90" i="6" s="1"/>
  <c r="AA62" i="6"/>
  <c r="AA41" i="6" s="1"/>
  <c r="Z62" i="6"/>
  <c r="Z41" i="6" s="1"/>
  <c r="Y41" i="6" s="1"/>
  <c r="AA42" i="6"/>
  <c r="Z42" i="6"/>
  <c r="Y42" i="6" s="1"/>
  <c r="AA18" i="6"/>
  <c r="Z18" i="6"/>
  <c r="AA7" i="6"/>
  <c r="AA6" i="6" s="1"/>
  <c r="Z7" i="6"/>
  <c r="Z6" i="6" s="1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5" i="9"/>
  <c r="Z5" i="6" l="1"/>
  <c r="Y5" i="6" s="1"/>
  <c r="Y62" i="6"/>
  <c r="Y7" i="6"/>
  <c r="Y6" i="6"/>
  <c r="AA5" i="6"/>
  <c r="J8" i="6" l="1"/>
  <c r="J9" i="6"/>
  <c r="J10" i="6"/>
  <c r="J11" i="6"/>
  <c r="J12" i="6"/>
  <c r="J13" i="6"/>
  <c r="J14" i="6"/>
  <c r="J15" i="6"/>
  <c r="J16" i="6"/>
  <c r="J17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84" i="6"/>
  <c r="J85" i="6"/>
  <c r="J86" i="6"/>
  <c r="J87" i="6"/>
  <c r="J88" i="6"/>
  <c r="J89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5" i="6"/>
  <c r="J106" i="6"/>
  <c r="J107" i="6"/>
  <c r="J108" i="6"/>
  <c r="J109" i="6"/>
  <c r="J110" i="6"/>
  <c r="J111" i="6"/>
  <c r="J112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O62" i="6"/>
  <c r="F6" i="4"/>
  <c r="E20" i="4"/>
  <c r="F20" i="4"/>
  <c r="D20" i="4"/>
  <c r="G15" i="4"/>
  <c r="H15" i="4"/>
  <c r="G16" i="4"/>
  <c r="H16" i="4"/>
  <c r="G17" i="4"/>
  <c r="H17" i="4"/>
  <c r="G18" i="4"/>
  <c r="H18" i="4"/>
  <c r="H12" i="4"/>
  <c r="G12" i="4"/>
  <c r="E19" i="4"/>
  <c r="F19" i="4"/>
  <c r="D19" i="4"/>
  <c r="D6" i="4"/>
  <c r="H11" i="4"/>
  <c r="G11" i="4"/>
  <c r="H10" i="4"/>
  <c r="G10" i="4"/>
  <c r="H9" i="4"/>
  <c r="G9" i="4"/>
  <c r="H8" i="4"/>
  <c r="G8" i="4"/>
  <c r="H7" i="4"/>
  <c r="G7" i="4"/>
  <c r="E6" i="4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6" i="9"/>
  <c r="U5" i="9"/>
  <c r="T5" i="9"/>
  <c r="G6" i="4" l="1"/>
  <c r="E32" i="4"/>
  <c r="E33" i="4"/>
  <c r="E34" i="4"/>
  <c r="E31" i="4"/>
  <c r="F31" i="4"/>
  <c r="F32" i="4"/>
  <c r="F28" i="4"/>
  <c r="F34" i="4"/>
  <c r="F30" i="4"/>
  <c r="F33" i="4"/>
  <c r="F29" i="4"/>
  <c r="H19" i="4"/>
  <c r="G19" i="4"/>
  <c r="F26" i="4"/>
  <c r="H6" i="4"/>
  <c r="E28" i="4"/>
  <c r="E27" i="4"/>
  <c r="E26" i="4"/>
  <c r="E30" i="4"/>
  <c r="E29" i="4"/>
  <c r="H20" i="4"/>
  <c r="F42" i="4"/>
  <c r="F45" i="4"/>
  <c r="F43" i="4"/>
  <c r="F44" i="4"/>
  <c r="E41" i="4"/>
  <c r="E39" i="4"/>
  <c r="E45" i="4"/>
  <c r="E44" i="4"/>
  <c r="E42" i="4"/>
  <c r="E43" i="4"/>
  <c r="E40" i="4"/>
  <c r="S5" i="9"/>
  <c r="G20" i="4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Q5" i="9"/>
  <c r="P5" i="9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S155" i="6"/>
  <c r="R155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S130" i="6"/>
  <c r="Q130" i="6" s="1"/>
  <c r="R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S113" i="6"/>
  <c r="R113" i="6"/>
  <c r="Q113" i="6" s="1"/>
  <c r="Q112" i="6"/>
  <c r="Q111" i="6"/>
  <c r="Q110" i="6"/>
  <c r="Q109" i="6"/>
  <c r="Q108" i="6"/>
  <c r="Q107" i="6"/>
  <c r="Q106" i="6"/>
  <c r="Q105" i="6"/>
  <c r="S104" i="6"/>
  <c r="R104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S90" i="6"/>
  <c r="R90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S62" i="6"/>
  <c r="Q62" i="6" s="1"/>
  <c r="R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S42" i="6"/>
  <c r="S41" i="6" s="1"/>
  <c r="R42" i="6"/>
  <c r="R41" i="6" s="1"/>
  <c r="Q41" i="6" s="1"/>
  <c r="Q42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S18" i="6"/>
  <c r="R18" i="6"/>
  <c r="Q18" i="6"/>
  <c r="Q17" i="6"/>
  <c r="Q16" i="6"/>
  <c r="Q15" i="6"/>
  <c r="Q14" i="6"/>
  <c r="Q13" i="6"/>
  <c r="Q12" i="6"/>
  <c r="Q11" i="6"/>
  <c r="Q10" i="6"/>
  <c r="Q9" i="6"/>
  <c r="Q8" i="6"/>
  <c r="S7" i="6"/>
  <c r="S6" i="6" s="1"/>
  <c r="S5" i="6" s="1"/>
  <c r="R7" i="6"/>
  <c r="Q7" i="6" s="1"/>
  <c r="V10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T155" i="12"/>
  <c r="R155" i="12"/>
  <c r="Q155" i="12" s="1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T130" i="12"/>
  <c r="R130" i="12"/>
  <c r="Q130" i="12" s="1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T113" i="12"/>
  <c r="R113" i="12"/>
  <c r="Q113" i="12"/>
  <c r="Q112" i="12"/>
  <c r="Q111" i="12"/>
  <c r="Q110" i="12"/>
  <c r="Q109" i="12"/>
  <c r="Q108" i="12"/>
  <c r="Q107" i="12"/>
  <c r="Q106" i="12"/>
  <c r="Q105" i="12"/>
  <c r="T104" i="12"/>
  <c r="R104" i="12"/>
  <c r="Q104" i="12" s="1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T90" i="12"/>
  <c r="R90" i="12"/>
  <c r="Q90" i="12" s="1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T62" i="12"/>
  <c r="R62" i="12"/>
  <c r="Q62" i="12" s="1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T42" i="12"/>
  <c r="R42" i="12"/>
  <c r="T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T18" i="12"/>
  <c r="R18" i="12"/>
  <c r="Q18" i="12" s="1"/>
  <c r="Q17" i="12"/>
  <c r="Q16" i="12"/>
  <c r="Q15" i="12"/>
  <c r="Q14" i="12"/>
  <c r="Q13" i="12"/>
  <c r="Q12" i="12"/>
  <c r="Q11" i="12"/>
  <c r="Q10" i="12"/>
  <c r="Q9" i="12"/>
  <c r="Q8" i="12"/>
  <c r="T7" i="12"/>
  <c r="T6" i="12" s="1"/>
  <c r="T5" i="12" s="1"/>
  <c r="R7" i="12"/>
  <c r="Q7" i="12"/>
  <c r="R6" i="12"/>
  <c r="V8" i="12"/>
  <c r="W8" i="12"/>
  <c r="X8" i="12"/>
  <c r="V9" i="12"/>
  <c r="W9" i="12"/>
  <c r="X9" i="12"/>
  <c r="W10" i="12"/>
  <c r="X10" i="12"/>
  <c r="V11" i="12"/>
  <c r="W11" i="12"/>
  <c r="X11" i="12"/>
  <c r="V12" i="12"/>
  <c r="W12" i="12"/>
  <c r="X12" i="12"/>
  <c r="V13" i="12"/>
  <c r="W13" i="12"/>
  <c r="X13" i="12"/>
  <c r="V14" i="12"/>
  <c r="W14" i="12"/>
  <c r="X14" i="12"/>
  <c r="V15" i="12"/>
  <c r="W15" i="12"/>
  <c r="X15" i="12"/>
  <c r="V16" i="12"/>
  <c r="W16" i="12"/>
  <c r="X16" i="12"/>
  <c r="V17" i="12"/>
  <c r="W17" i="12"/>
  <c r="X17" i="12"/>
  <c r="V18" i="12"/>
  <c r="W18" i="12"/>
  <c r="X18" i="12"/>
  <c r="V19" i="12"/>
  <c r="W19" i="12"/>
  <c r="X19" i="12"/>
  <c r="V20" i="12"/>
  <c r="W20" i="12"/>
  <c r="X20" i="12"/>
  <c r="V21" i="12"/>
  <c r="W21" i="12"/>
  <c r="X21" i="12"/>
  <c r="V22" i="12"/>
  <c r="W22" i="12"/>
  <c r="X22" i="12"/>
  <c r="V23" i="12"/>
  <c r="W23" i="12"/>
  <c r="X23" i="12"/>
  <c r="V24" i="12"/>
  <c r="W24" i="12"/>
  <c r="X24" i="12"/>
  <c r="V25" i="12"/>
  <c r="W25" i="12"/>
  <c r="X25" i="12"/>
  <c r="V26" i="12"/>
  <c r="W26" i="12"/>
  <c r="X26" i="12"/>
  <c r="V27" i="12"/>
  <c r="W27" i="12"/>
  <c r="X27" i="12"/>
  <c r="V28" i="12"/>
  <c r="W28" i="12"/>
  <c r="X28" i="12"/>
  <c r="V29" i="12"/>
  <c r="W29" i="12"/>
  <c r="X29" i="12"/>
  <c r="V30" i="12"/>
  <c r="W30" i="12"/>
  <c r="X30" i="12"/>
  <c r="V31" i="12"/>
  <c r="W31" i="12"/>
  <c r="X31" i="12"/>
  <c r="V32" i="12"/>
  <c r="W32" i="12"/>
  <c r="X32" i="12"/>
  <c r="V33" i="12"/>
  <c r="W33" i="12"/>
  <c r="X33" i="12"/>
  <c r="V34" i="12"/>
  <c r="W34" i="12"/>
  <c r="X34" i="12"/>
  <c r="V35" i="12"/>
  <c r="W35" i="12"/>
  <c r="X35" i="12"/>
  <c r="V36" i="12"/>
  <c r="W36" i="12"/>
  <c r="X36" i="12"/>
  <c r="V37" i="12"/>
  <c r="W37" i="12"/>
  <c r="X37" i="12"/>
  <c r="V38" i="12"/>
  <c r="W38" i="12"/>
  <c r="X38" i="12"/>
  <c r="V39" i="12"/>
  <c r="W39" i="12"/>
  <c r="X39" i="12"/>
  <c r="V40" i="12"/>
  <c r="W40" i="12"/>
  <c r="X40" i="12"/>
  <c r="V42" i="12"/>
  <c r="W42" i="12"/>
  <c r="X42" i="12"/>
  <c r="V43" i="12"/>
  <c r="W43" i="12"/>
  <c r="X43" i="12"/>
  <c r="V44" i="12"/>
  <c r="W44" i="12"/>
  <c r="X44" i="12"/>
  <c r="V45" i="12"/>
  <c r="W45" i="12"/>
  <c r="X45" i="12"/>
  <c r="V46" i="12"/>
  <c r="W46" i="12"/>
  <c r="X46" i="12"/>
  <c r="V47" i="12"/>
  <c r="W47" i="12"/>
  <c r="X47" i="12"/>
  <c r="V48" i="12"/>
  <c r="W48" i="12"/>
  <c r="X48" i="12"/>
  <c r="V49" i="12"/>
  <c r="W49" i="12"/>
  <c r="X49" i="12"/>
  <c r="V50" i="12"/>
  <c r="W50" i="12"/>
  <c r="X50" i="12"/>
  <c r="V51" i="12"/>
  <c r="W51" i="12"/>
  <c r="X51" i="12"/>
  <c r="V52" i="12"/>
  <c r="W52" i="12"/>
  <c r="X52" i="12"/>
  <c r="V53" i="12"/>
  <c r="W53" i="12"/>
  <c r="X53" i="12"/>
  <c r="V54" i="12"/>
  <c r="W54" i="12"/>
  <c r="X54" i="12"/>
  <c r="V55" i="12"/>
  <c r="W55" i="12"/>
  <c r="X55" i="12"/>
  <c r="V56" i="12"/>
  <c r="W56" i="12"/>
  <c r="X56" i="12"/>
  <c r="V57" i="12"/>
  <c r="W57" i="12"/>
  <c r="X57" i="12"/>
  <c r="V58" i="12"/>
  <c r="W58" i="12"/>
  <c r="X58" i="12"/>
  <c r="V59" i="12"/>
  <c r="W59" i="12"/>
  <c r="X59" i="12"/>
  <c r="V60" i="12"/>
  <c r="W60" i="12"/>
  <c r="X60" i="12"/>
  <c r="V61" i="12"/>
  <c r="W61" i="12"/>
  <c r="X61" i="12"/>
  <c r="V62" i="12"/>
  <c r="W62" i="12"/>
  <c r="X62" i="12"/>
  <c r="V63" i="12"/>
  <c r="W63" i="12"/>
  <c r="X63" i="12"/>
  <c r="V64" i="12"/>
  <c r="W64" i="12"/>
  <c r="X64" i="12"/>
  <c r="V65" i="12"/>
  <c r="W65" i="12"/>
  <c r="X65" i="12"/>
  <c r="V66" i="12"/>
  <c r="W66" i="12"/>
  <c r="X66" i="12"/>
  <c r="V67" i="12"/>
  <c r="W67" i="12"/>
  <c r="X67" i="12"/>
  <c r="V68" i="12"/>
  <c r="W68" i="12"/>
  <c r="X68" i="12"/>
  <c r="V69" i="12"/>
  <c r="W69" i="12"/>
  <c r="X69" i="12"/>
  <c r="V70" i="12"/>
  <c r="W70" i="12"/>
  <c r="X70" i="12"/>
  <c r="V71" i="12"/>
  <c r="W71" i="12"/>
  <c r="X71" i="12"/>
  <c r="V72" i="12"/>
  <c r="W72" i="12"/>
  <c r="X72" i="12"/>
  <c r="V73" i="12"/>
  <c r="W73" i="12"/>
  <c r="X73" i="12"/>
  <c r="V74" i="12"/>
  <c r="W74" i="12"/>
  <c r="X74" i="12"/>
  <c r="V75" i="12"/>
  <c r="W75" i="12"/>
  <c r="X75" i="12"/>
  <c r="V76" i="12"/>
  <c r="W76" i="12"/>
  <c r="X76" i="12"/>
  <c r="V77" i="12"/>
  <c r="W77" i="12"/>
  <c r="X77" i="12"/>
  <c r="V78" i="12"/>
  <c r="W78" i="12"/>
  <c r="X78" i="12"/>
  <c r="V79" i="12"/>
  <c r="W79" i="12"/>
  <c r="X79" i="12"/>
  <c r="V80" i="12"/>
  <c r="W80" i="12"/>
  <c r="X80" i="12"/>
  <c r="V81" i="12"/>
  <c r="W81" i="12"/>
  <c r="X81" i="12"/>
  <c r="V82" i="12"/>
  <c r="W82" i="12"/>
  <c r="X82" i="12"/>
  <c r="V83" i="12"/>
  <c r="W83" i="12"/>
  <c r="X83" i="12"/>
  <c r="V84" i="12"/>
  <c r="W84" i="12"/>
  <c r="X84" i="12"/>
  <c r="V85" i="12"/>
  <c r="W85" i="12"/>
  <c r="X85" i="12"/>
  <c r="V86" i="12"/>
  <c r="W86" i="12"/>
  <c r="X86" i="12"/>
  <c r="V87" i="12"/>
  <c r="W87" i="12"/>
  <c r="X87" i="12"/>
  <c r="V88" i="12"/>
  <c r="W88" i="12"/>
  <c r="X88" i="12"/>
  <c r="V89" i="12"/>
  <c r="W89" i="12"/>
  <c r="X89" i="12"/>
  <c r="V91" i="12"/>
  <c r="W91" i="12"/>
  <c r="X91" i="12"/>
  <c r="V92" i="12"/>
  <c r="W92" i="12"/>
  <c r="X92" i="12"/>
  <c r="V93" i="12"/>
  <c r="W93" i="12"/>
  <c r="X93" i="12"/>
  <c r="V94" i="12"/>
  <c r="W94" i="12"/>
  <c r="X94" i="12"/>
  <c r="V95" i="12"/>
  <c r="W95" i="12"/>
  <c r="X95" i="12"/>
  <c r="V96" i="12"/>
  <c r="W96" i="12"/>
  <c r="X96" i="12"/>
  <c r="V97" i="12"/>
  <c r="W97" i="12"/>
  <c r="X97" i="12"/>
  <c r="W98" i="12"/>
  <c r="X98" i="12"/>
  <c r="W99" i="12"/>
  <c r="X99" i="12"/>
  <c r="V100" i="12"/>
  <c r="W100" i="12"/>
  <c r="X100" i="12"/>
  <c r="V101" i="12"/>
  <c r="W101" i="12"/>
  <c r="X101" i="12"/>
  <c r="V102" i="12"/>
  <c r="W102" i="12"/>
  <c r="X102" i="12"/>
  <c r="V103" i="12"/>
  <c r="W103" i="12"/>
  <c r="X103" i="12"/>
  <c r="V104" i="12"/>
  <c r="W104" i="12"/>
  <c r="X104" i="12"/>
  <c r="V105" i="12"/>
  <c r="W105" i="12"/>
  <c r="X105" i="12"/>
  <c r="V106" i="12"/>
  <c r="W106" i="12"/>
  <c r="X106" i="12"/>
  <c r="V107" i="12"/>
  <c r="W107" i="12"/>
  <c r="X107" i="12"/>
  <c r="V108" i="12"/>
  <c r="W108" i="12"/>
  <c r="X108" i="12"/>
  <c r="V109" i="12"/>
  <c r="W109" i="12"/>
  <c r="X109" i="12"/>
  <c r="V110" i="12"/>
  <c r="W110" i="12"/>
  <c r="X110" i="12"/>
  <c r="V111" i="12"/>
  <c r="W111" i="12"/>
  <c r="X111" i="12"/>
  <c r="V112" i="12"/>
  <c r="W112" i="12"/>
  <c r="X112" i="12"/>
  <c r="V113" i="12"/>
  <c r="W113" i="12"/>
  <c r="X113" i="12"/>
  <c r="V114" i="12"/>
  <c r="W114" i="12"/>
  <c r="X114" i="12"/>
  <c r="V115" i="12"/>
  <c r="W115" i="12"/>
  <c r="X115" i="12"/>
  <c r="V116" i="12"/>
  <c r="W116" i="12"/>
  <c r="X116" i="12"/>
  <c r="V117" i="12"/>
  <c r="W117" i="12"/>
  <c r="X117" i="12"/>
  <c r="V118" i="12"/>
  <c r="W118" i="12"/>
  <c r="X118" i="12"/>
  <c r="V119" i="12"/>
  <c r="W119" i="12"/>
  <c r="X119" i="12"/>
  <c r="V120" i="12"/>
  <c r="W120" i="12"/>
  <c r="X120" i="12"/>
  <c r="V121" i="12"/>
  <c r="W121" i="12"/>
  <c r="X121" i="12"/>
  <c r="V122" i="12"/>
  <c r="W122" i="12"/>
  <c r="X122" i="12"/>
  <c r="V123" i="12"/>
  <c r="W123" i="12"/>
  <c r="X123" i="12"/>
  <c r="V124" i="12"/>
  <c r="W124" i="12"/>
  <c r="X124" i="12"/>
  <c r="V125" i="12"/>
  <c r="W125" i="12"/>
  <c r="X125" i="12"/>
  <c r="V126" i="12"/>
  <c r="W126" i="12"/>
  <c r="X126" i="12"/>
  <c r="V127" i="12"/>
  <c r="W127" i="12"/>
  <c r="X127" i="12"/>
  <c r="V128" i="12"/>
  <c r="W128" i="12"/>
  <c r="X128" i="12"/>
  <c r="V129" i="12"/>
  <c r="W129" i="12"/>
  <c r="X129" i="12"/>
  <c r="V130" i="12"/>
  <c r="W130" i="12"/>
  <c r="X130" i="12"/>
  <c r="V131" i="12"/>
  <c r="W131" i="12"/>
  <c r="X131" i="12"/>
  <c r="V132" i="12"/>
  <c r="W132" i="12"/>
  <c r="X132" i="12"/>
  <c r="V133" i="12"/>
  <c r="W133" i="12"/>
  <c r="X133" i="12"/>
  <c r="V134" i="12"/>
  <c r="W134" i="12"/>
  <c r="X134" i="12"/>
  <c r="V135" i="12"/>
  <c r="W135" i="12"/>
  <c r="X135" i="12"/>
  <c r="V136" i="12"/>
  <c r="W136" i="12"/>
  <c r="X136" i="12"/>
  <c r="V137" i="12"/>
  <c r="W137" i="12"/>
  <c r="X137" i="12"/>
  <c r="V138" i="12"/>
  <c r="W138" i="12"/>
  <c r="X138" i="12"/>
  <c r="V139" i="12"/>
  <c r="W139" i="12"/>
  <c r="X139" i="12"/>
  <c r="V140" i="12"/>
  <c r="W140" i="12"/>
  <c r="X140" i="12"/>
  <c r="V141" i="12"/>
  <c r="W141" i="12"/>
  <c r="X141" i="12"/>
  <c r="V142" i="12"/>
  <c r="W142" i="12"/>
  <c r="X142" i="12"/>
  <c r="V143" i="12"/>
  <c r="W143" i="12"/>
  <c r="X143" i="12"/>
  <c r="V144" i="12"/>
  <c r="W144" i="12"/>
  <c r="X144" i="12"/>
  <c r="V145" i="12"/>
  <c r="W145" i="12"/>
  <c r="X145" i="12"/>
  <c r="V146" i="12"/>
  <c r="W146" i="12"/>
  <c r="X146" i="12"/>
  <c r="V147" i="12"/>
  <c r="W147" i="12"/>
  <c r="X147" i="12"/>
  <c r="V148" i="12"/>
  <c r="W148" i="12"/>
  <c r="X148" i="12"/>
  <c r="V149" i="12"/>
  <c r="W149" i="12"/>
  <c r="X149" i="12"/>
  <c r="V150" i="12"/>
  <c r="W150" i="12"/>
  <c r="X150" i="12"/>
  <c r="V151" i="12"/>
  <c r="W151" i="12"/>
  <c r="X151" i="12"/>
  <c r="V152" i="12"/>
  <c r="W152" i="12"/>
  <c r="X152" i="12"/>
  <c r="V153" i="12"/>
  <c r="W153" i="12"/>
  <c r="X153" i="12"/>
  <c r="V154" i="12"/>
  <c r="W154" i="12"/>
  <c r="X154" i="12"/>
  <c r="V156" i="12"/>
  <c r="W156" i="12"/>
  <c r="X156" i="12"/>
  <c r="V157" i="12"/>
  <c r="W157" i="12"/>
  <c r="X157" i="12"/>
  <c r="V158" i="12"/>
  <c r="W158" i="12"/>
  <c r="X158" i="12"/>
  <c r="V159" i="12"/>
  <c r="W159" i="12"/>
  <c r="X159" i="12"/>
  <c r="V160" i="12"/>
  <c r="W160" i="12"/>
  <c r="X160" i="12"/>
  <c r="V161" i="12"/>
  <c r="W161" i="12"/>
  <c r="X161" i="12"/>
  <c r="V162" i="12"/>
  <c r="W162" i="12"/>
  <c r="X162" i="12"/>
  <c r="V163" i="12"/>
  <c r="W163" i="12"/>
  <c r="X163" i="12"/>
  <c r="V164" i="12"/>
  <c r="W164" i="12"/>
  <c r="X164" i="12"/>
  <c r="V165" i="12"/>
  <c r="W165" i="12"/>
  <c r="X165" i="12"/>
  <c r="V166" i="12"/>
  <c r="W166" i="12"/>
  <c r="X166" i="12"/>
  <c r="V167" i="12"/>
  <c r="W167" i="12"/>
  <c r="X167" i="12"/>
  <c r="V168" i="12"/>
  <c r="W168" i="12"/>
  <c r="X168" i="12"/>
  <c r="V169" i="12"/>
  <c r="W169" i="12"/>
  <c r="X169" i="12"/>
  <c r="W170" i="12"/>
  <c r="X170" i="12"/>
  <c r="V171" i="12"/>
  <c r="W171" i="12"/>
  <c r="X171" i="12"/>
  <c r="V6" i="12"/>
  <c r="W6" i="12"/>
  <c r="X6" i="12"/>
  <c r="V7" i="12"/>
  <c r="W7" i="12"/>
  <c r="X7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O155" i="12"/>
  <c r="M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O130" i="12"/>
  <c r="M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O113" i="12"/>
  <c r="M113" i="12"/>
  <c r="L112" i="12"/>
  <c r="L111" i="12"/>
  <c r="L110" i="12"/>
  <c r="L109" i="12"/>
  <c r="L108" i="12"/>
  <c r="L107" i="12"/>
  <c r="L106" i="12"/>
  <c r="L105" i="12"/>
  <c r="O104" i="12"/>
  <c r="M104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O90" i="12"/>
  <c r="M90" i="12"/>
  <c r="W90" i="12" s="1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O62" i="12"/>
  <c r="M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O42" i="12"/>
  <c r="M42" i="12"/>
  <c r="L42" i="12"/>
  <c r="M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O18" i="12"/>
  <c r="M18" i="12"/>
  <c r="L18" i="12" s="1"/>
  <c r="L17" i="12"/>
  <c r="L16" i="12"/>
  <c r="L15" i="12"/>
  <c r="L14" i="12"/>
  <c r="L13" i="12"/>
  <c r="L12" i="12"/>
  <c r="L11" i="12"/>
  <c r="L10" i="12"/>
  <c r="L9" i="12"/>
  <c r="L8" i="12"/>
  <c r="O7" i="12"/>
  <c r="O6" i="12" s="1"/>
  <c r="M7" i="12"/>
  <c r="G171" i="12"/>
  <c r="G170" i="12"/>
  <c r="Y170" i="12" s="1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J155" i="12"/>
  <c r="AA155" i="12" s="1"/>
  <c r="H155" i="12"/>
  <c r="Z155" i="12" s="1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J130" i="12"/>
  <c r="H130" i="12"/>
  <c r="G130" i="12" s="1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J113" i="12"/>
  <c r="H113" i="12"/>
  <c r="G112" i="12"/>
  <c r="G111" i="12"/>
  <c r="G110" i="12"/>
  <c r="G109" i="12"/>
  <c r="G108" i="12"/>
  <c r="G107" i="12"/>
  <c r="G106" i="12"/>
  <c r="G105" i="12"/>
  <c r="J104" i="12"/>
  <c r="H104" i="12"/>
  <c r="G103" i="12"/>
  <c r="G102" i="12"/>
  <c r="G101" i="12"/>
  <c r="G100" i="12"/>
  <c r="G99" i="12"/>
  <c r="Y99" i="12" s="1"/>
  <c r="G98" i="12"/>
  <c r="Y98" i="12" s="1"/>
  <c r="G97" i="12"/>
  <c r="G96" i="12"/>
  <c r="G95" i="12"/>
  <c r="G94" i="12"/>
  <c r="G93" i="12"/>
  <c r="G92" i="12"/>
  <c r="G91" i="12"/>
  <c r="J90" i="12"/>
  <c r="AA90" i="12" s="1"/>
  <c r="H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J62" i="12"/>
  <c r="H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J42" i="12"/>
  <c r="H42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J18" i="12"/>
  <c r="H18" i="12"/>
  <c r="G17" i="12"/>
  <c r="G16" i="12"/>
  <c r="G15" i="12"/>
  <c r="G14" i="12"/>
  <c r="G13" i="12"/>
  <c r="G12" i="12"/>
  <c r="G11" i="12"/>
  <c r="G10" i="12"/>
  <c r="G9" i="12"/>
  <c r="G8" i="12"/>
  <c r="J7" i="12"/>
  <c r="J6" i="12" s="1"/>
  <c r="H7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X155" i="12" l="1"/>
  <c r="V170" i="12"/>
  <c r="W155" i="12"/>
  <c r="Z90" i="12"/>
  <c r="R41" i="12"/>
  <c r="Q41" i="12" s="1"/>
  <c r="O41" i="12"/>
  <c r="O5" i="12" s="1"/>
  <c r="L90" i="12"/>
  <c r="X90" i="12"/>
  <c r="V98" i="12"/>
  <c r="V99" i="12"/>
  <c r="O5" i="9"/>
  <c r="R6" i="6"/>
  <c r="Q6" i="12"/>
  <c r="Q42" i="12"/>
  <c r="L130" i="12"/>
  <c r="L7" i="12"/>
  <c r="L62" i="12"/>
  <c r="L113" i="12"/>
  <c r="L155" i="12"/>
  <c r="M6" i="12"/>
  <c r="G7" i="12"/>
  <c r="J41" i="12"/>
  <c r="G62" i="12"/>
  <c r="H41" i="12"/>
  <c r="G18" i="12"/>
  <c r="G113" i="12"/>
  <c r="G42" i="12"/>
  <c r="G90" i="12"/>
  <c r="G104" i="12"/>
  <c r="H6" i="12"/>
  <c r="G155" i="12"/>
  <c r="Y155" i="12" l="1"/>
  <c r="V155" i="12"/>
  <c r="R5" i="12"/>
  <c r="Q5" i="12" s="1"/>
  <c r="L41" i="12"/>
  <c r="J5" i="12"/>
  <c r="AA41" i="12"/>
  <c r="X41" i="12"/>
  <c r="Y90" i="12"/>
  <c r="V90" i="12"/>
  <c r="Z41" i="12"/>
  <c r="W41" i="12"/>
  <c r="R5" i="6"/>
  <c r="Q5" i="6" s="1"/>
  <c r="Q6" i="6"/>
  <c r="L6" i="12"/>
  <c r="M5" i="12"/>
  <c r="L5" i="12" s="1"/>
  <c r="G41" i="12"/>
  <c r="H5" i="12"/>
  <c r="G6" i="12"/>
  <c r="AA5" i="12" l="1"/>
  <c r="X5" i="12"/>
  <c r="Y41" i="12"/>
  <c r="V41" i="12"/>
  <c r="Z5" i="12"/>
  <c r="W5" i="12"/>
  <c r="G5" i="12"/>
  <c r="Y5" i="12" l="1"/>
  <c r="V5" i="12"/>
  <c r="O90" i="6"/>
  <c r="J3" i="10" l="1"/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P62" i="6" l="1"/>
  <c r="U62" i="6"/>
  <c r="V62" i="6"/>
  <c r="W62" i="6"/>
  <c r="X62" i="6"/>
  <c r="AB62" i="6"/>
  <c r="C10" i="10" l="1"/>
  <c r="C6" i="10" s="1"/>
  <c r="C7" i="10"/>
  <c r="C5" i="10" s="1"/>
  <c r="G5" i="9"/>
  <c r="H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6" i="9"/>
  <c r="L8" i="6"/>
  <c r="I8" i="6" s="1"/>
  <c r="H8" i="6" s="1"/>
  <c r="M8" i="6"/>
  <c r="L9" i="6"/>
  <c r="I9" i="6" s="1"/>
  <c r="H9" i="6" s="1"/>
  <c r="M9" i="6"/>
  <c r="L10" i="6"/>
  <c r="I10" i="6" s="1"/>
  <c r="H10" i="6" s="1"/>
  <c r="M10" i="6"/>
  <c r="L11" i="6"/>
  <c r="I11" i="6" s="1"/>
  <c r="H11" i="6" s="1"/>
  <c r="M11" i="6"/>
  <c r="L12" i="6"/>
  <c r="M12" i="6"/>
  <c r="L13" i="6"/>
  <c r="I13" i="6" s="1"/>
  <c r="H13" i="6" s="1"/>
  <c r="M13" i="6"/>
  <c r="L14" i="6"/>
  <c r="I14" i="6" s="1"/>
  <c r="H14" i="6" s="1"/>
  <c r="M14" i="6"/>
  <c r="L15" i="6"/>
  <c r="I15" i="6" s="1"/>
  <c r="H15" i="6" s="1"/>
  <c r="M15" i="6"/>
  <c r="L16" i="6"/>
  <c r="I16" i="6" s="1"/>
  <c r="H16" i="6" s="1"/>
  <c r="M16" i="6"/>
  <c r="L17" i="6"/>
  <c r="I17" i="6" s="1"/>
  <c r="H17" i="6" s="1"/>
  <c r="M17" i="6"/>
  <c r="L19" i="6"/>
  <c r="I19" i="6" s="1"/>
  <c r="H19" i="6" s="1"/>
  <c r="M19" i="6"/>
  <c r="L20" i="6"/>
  <c r="I20" i="6" s="1"/>
  <c r="H20" i="6" s="1"/>
  <c r="M20" i="6"/>
  <c r="L21" i="6"/>
  <c r="I21" i="6" s="1"/>
  <c r="H21" i="6" s="1"/>
  <c r="M21" i="6"/>
  <c r="L22" i="6"/>
  <c r="I22" i="6" s="1"/>
  <c r="H22" i="6" s="1"/>
  <c r="M22" i="6"/>
  <c r="L23" i="6"/>
  <c r="I23" i="6" s="1"/>
  <c r="H23" i="6" s="1"/>
  <c r="M23" i="6"/>
  <c r="L24" i="6"/>
  <c r="I24" i="6" s="1"/>
  <c r="H24" i="6" s="1"/>
  <c r="M24" i="6"/>
  <c r="L25" i="6"/>
  <c r="I25" i="6" s="1"/>
  <c r="H25" i="6" s="1"/>
  <c r="M25" i="6"/>
  <c r="L26" i="6"/>
  <c r="I26" i="6" s="1"/>
  <c r="H26" i="6" s="1"/>
  <c r="M26" i="6"/>
  <c r="L27" i="6"/>
  <c r="I27" i="6" s="1"/>
  <c r="H27" i="6" s="1"/>
  <c r="M27" i="6"/>
  <c r="L28" i="6"/>
  <c r="I28" i="6" s="1"/>
  <c r="H28" i="6" s="1"/>
  <c r="M28" i="6"/>
  <c r="L29" i="6"/>
  <c r="I29" i="6" s="1"/>
  <c r="H29" i="6" s="1"/>
  <c r="M29" i="6"/>
  <c r="L30" i="6"/>
  <c r="I30" i="6" s="1"/>
  <c r="H30" i="6" s="1"/>
  <c r="M30" i="6"/>
  <c r="L31" i="6"/>
  <c r="I31" i="6" s="1"/>
  <c r="H31" i="6" s="1"/>
  <c r="M31" i="6"/>
  <c r="L32" i="6"/>
  <c r="I32" i="6" s="1"/>
  <c r="H32" i="6" s="1"/>
  <c r="M32" i="6"/>
  <c r="L33" i="6"/>
  <c r="I33" i="6" s="1"/>
  <c r="H33" i="6" s="1"/>
  <c r="M33" i="6"/>
  <c r="L34" i="6"/>
  <c r="I34" i="6" s="1"/>
  <c r="H34" i="6" s="1"/>
  <c r="M34" i="6"/>
  <c r="L35" i="6"/>
  <c r="I35" i="6" s="1"/>
  <c r="H35" i="6" s="1"/>
  <c r="M35" i="6"/>
  <c r="L36" i="6"/>
  <c r="I36" i="6" s="1"/>
  <c r="H36" i="6" s="1"/>
  <c r="M36" i="6"/>
  <c r="L37" i="6"/>
  <c r="I37" i="6" s="1"/>
  <c r="H37" i="6" s="1"/>
  <c r="M37" i="6"/>
  <c r="L38" i="6"/>
  <c r="I38" i="6" s="1"/>
  <c r="H38" i="6" s="1"/>
  <c r="M38" i="6"/>
  <c r="L39" i="6"/>
  <c r="I39" i="6" s="1"/>
  <c r="H39" i="6" s="1"/>
  <c r="M39" i="6"/>
  <c r="L40" i="6"/>
  <c r="I40" i="6" s="1"/>
  <c r="H40" i="6" s="1"/>
  <c r="M40" i="6"/>
  <c r="L43" i="6"/>
  <c r="I43" i="6" s="1"/>
  <c r="H43" i="6" s="1"/>
  <c r="M43" i="6"/>
  <c r="L44" i="6"/>
  <c r="I44" i="6" s="1"/>
  <c r="H44" i="6" s="1"/>
  <c r="M44" i="6"/>
  <c r="L45" i="6"/>
  <c r="I45" i="6" s="1"/>
  <c r="H45" i="6" s="1"/>
  <c r="M45" i="6"/>
  <c r="L46" i="6"/>
  <c r="I46" i="6" s="1"/>
  <c r="H46" i="6" s="1"/>
  <c r="M46" i="6"/>
  <c r="L47" i="6"/>
  <c r="I47" i="6" s="1"/>
  <c r="H47" i="6" s="1"/>
  <c r="M47" i="6"/>
  <c r="L48" i="6"/>
  <c r="I48" i="6" s="1"/>
  <c r="H48" i="6" s="1"/>
  <c r="M48" i="6"/>
  <c r="L49" i="6"/>
  <c r="I49" i="6" s="1"/>
  <c r="H49" i="6" s="1"/>
  <c r="M49" i="6"/>
  <c r="L50" i="6"/>
  <c r="I50" i="6" s="1"/>
  <c r="H50" i="6" s="1"/>
  <c r="M50" i="6"/>
  <c r="L51" i="6"/>
  <c r="I51" i="6" s="1"/>
  <c r="H51" i="6" s="1"/>
  <c r="M51" i="6"/>
  <c r="L52" i="6"/>
  <c r="I52" i="6" s="1"/>
  <c r="H52" i="6" s="1"/>
  <c r="M52" i="6"/>
  <c r="L53" i="6"/>
  <c r="I53" i="6" s="1"/>
  <c r="H53" i="6" s="1"/>
  <c r="M53" i="6"/>
  <c r="L54" i="6"/>
  <c r="I54" i="6" s="1"/>
  <c r="H54" i="6" s="1"/>
  <c r="M54" i="6"/>
  <c r="L55" i="6"/>
  <c r="I55" i="6" s="1"/>
  <c r="H55" i="6" s="1"/>
  <c r="M55" i="6"/>
  <c r="L56" i="6"/>
  <c r="I56" i="6" s="1"/>
  <c r="H56" i="6" s="1"/>
  <c r="M56" i="6"/>
  <c r="L57" i="6"/>
  <c r="I57" i="6" s="1"/>
  <c r="H57" i="6" s="1"/>
  <c r="M57" i="6"/>
  <c r="L58" i="6"/>
  <c r="I58" i="6" s="1"/>
  <c r="H58" i="6" s="1"/>
  <c r="M58" i="6"/>
  <c r="L59" i="6"/>
  <c r="I59" i="6" s="1"/>
  <c r="H59" i="6" s="1"/>
  <c r="M59" i="6"/>
  <c r="L60" i="6"/>
  <c r="I60" i="6" s="1"/>
  <c r="H60" i="6" s="1"/>
  <c r="M60" i="6"/>
  <c r="L61" i="6"/>
  <c r="I61" i="6" s="1"/>
  <c r="H61" i="6" s="1"/>
  <c r="M61" i="6"/>
  <c r="L63" i="6"/>
  <c r="I63" i="6" s="1"/>
  <c r="H63" i="6" s="1"/>
  <c r="M63" i="6"/>
  <c r="L64" i="6"/>
  <c r="M64" i="6"/>
  <c r="L65" i="6"/>
  <c r="I65" i="6" s="1"/>
  <c r="H65" i="6" s="1"/>
  <c r="M65" i="6"/>
  <c r="L67" i="6"/>
  <c r="I67" i="6" s="1"/>
  <c r="H67" i="6" s="1"/>
  <c r="M67" i="6"/>
  <c r="L66" i="6"/>
  <c r="I66" i="6" s="1"/>
  <c r="H66" i="6" s="1"/>
  <c r="M66" i="6"/>
  <c r="L68" i="6"/>
  <c r="I68" i="6" s="1"/>
  <c r="H68" i="6" s="1"/>
  <c r="M68" i="6"/>
  <c r="L69" i="6"/>
  <c r="I69" i="6" s="1"/>
  <c r="H69" i="6" s="1"/>
  <c r="M69" i="6"/>
  <c r="L74" i="6"/>
  <c r="I74" i="6" s="1"/>
  <c r="H74" i="6" s="1"/>
  <c r="L77" i="6"/>
  <c r="I77" i="6" s="1"/>
  <c r="H77" i="6" s="1"/>
  <c r="L79" i="6"/>
  <c r="I79" i="6" s="1"/>
  <c r="M79" i="6"/>
  <c r="J79" i="6" s="1"/>
  <c r="L81" i="6"/>
  <c r="I81" i="6" s="1"/>
  <c r="M81" i="6"/>
  <c r="J81" i="6" s="1"/>
  <c r="L82" i="6"/>
  <c r="I82" i="6" s="1"/>
  <c r="M82" i="6"/>
  <c r="J82" i="6" s="1"/>
  <c r="L80" i="6"/>
  <c r="I80" i="6" s="1"/>
  <c r="H80" i="6" s="1"/>
  <c r="M80" i="6"/>
  <c r="J80" i="6" s="1"/>
  <c r="L83" i="6"/>
  <c r="I83" i="6" s="1"/>
  <c r="M83" i="6"/>
  <c r="L91" i="6"/>
  <c r="I91" i="6" s="1"/>
  <c r="H91" i="6" s="1"/>
  <c r="M91" i="6"/>
  <c r="L92" i="6"/>
  <c r="I92" i="6" s="1"/>
  <c r="H92" i="6" s="1"/>
  <c r="M92" i="6"/>
  <c r="L93" i="6"/>
  <c r="I93" i="6" s="1"/>
  <c r="H93" i="6" s="1"/>
  <c r="M93" i="6"/>
  <c r="L94" i="6"/>
  <c r="I94" i="6" s="1"/>
  <c r="H94" i="6" s="1"/>
  <c r="M94" i="6"/>
  <c r="L95" i="6"/>
  <c r="M95" i="6"/>
  <c r="L96" i="6"/>
  <c r="I96" i="6" s="1"/>
  <c r="H96" i="6" s="1"/>
  <c r="M96" i="6"/>
  <c r="L97" i="6"/>
  <c r="I97" i="6" s="1"/>
  <c r="H97" i="6" s="1"/>
  <c r="M97" i="6"/>
  <c r="L98" i="6"/>
  <c r="I98" i="6" s="1"/>
  <c r="H98" i="6" s="1"/>
  <c r="M98" i="6"/>
  <c r="L99" i="6"/>
  <c r="I99" i="6" s="1"/>
  <c r="H99" i="6" s="1"/>
  <c r="M99" i="6"/>
  <c r="L100" i="6"/>
  <c r="I100" i="6" s="1"/>
  <c r="H100" i="6" s="1"/>
  <c r="M100" i="6"/>
  <c r="L101" i="6"/>
  <c r="I101" i="6" s="1"/>
  <c r="H101" i="6" s="1"/>
  <c r="M101" i="6"/>
  <c r="L102" i="6"/>
  <c r="I102" i="6" s="1"/>
  <c r="H102" i="6" s="1"/>
  <c r="M102" i="6"/>
  <c r="L103" i="6"/>
  <c r="I103" i="6" s="1"/>
  <c r="H103" i="6" s="1"/>
  <c r="M103" i="6"/>
  <c r="L105" i="6"/>
  <c r="I105" i="6" s="1"/>
  <c r="H105" i="6" s="1"/>
  <c r="M105" i="6"/>
  <c r="L106" i="6"/>
  <c r="I106" i="6" s="1"/>
  <c r="H106" i="6" s="1"/>
  <c r="M106" i="6"/>
  <c r="L107" i="6"/>
  <c r="I107" i="6" s="1"/>
  <c r="H107" i="6" s="1"/>
  <c r="M107" i="6"/>
  <c r="L108" i="6"/>
  <c r="I108" i="6" s="1"/>
  <c r="H108" i="6" s="1"/>
  <c r="M108" i="6"/>
  <c r="L109" i="6"/>
  <c r="I109" i="6" s="1"/>
  <c r="H109" i="6" s="1"/>
  <c r="M109" i="6"/>
  <c r="L110" i="6"/>
  <c r="I110" i="6" s="1"/>
  <c r="H110" i="6" s="1"/>
  <c r="M110" i="6"/>
  <c r="L111" i="6"/>
  <c r="I111" i="6" s="1"/>
  <c r="H111" i="6" s="1"/>
  <c r="M111" i="6"/>
  <c r="L112" i="6"/>
  <c r="I112" i="6" s="1"/>
  <c r="H112" i="6" s="1"/>
  <c r="M112" i="6"/>
  <c r="L114" i="6"/>
  <c r="I114" i="6" s="1"/>
  <c r="H114" i="6" s="1"/>
  <c r="M114" i="6"/>
  <c r="L115" i="6"/>
  <c r="I115" i="6" s="1"/>
  <c r="H115" i="6" s="1"/>
  <c r="M115" i="6"/>
  <c r="L116" i="6"/>
  <c r="I116" i="6" s="1"/>
  <c r="H116" i="6" s="1"/>
  <c r="M116" i="6"/>
  <c r="L117" i="6"/>
  <c r="I117" i="6" s="1"/>
  <c r="H117" i="6" s="1"/>
  <c r="M117" i="6"/>
  <c r="L118" i="6"/>
  <c r="I118" i="6" s="1"/>
  <c r="H118" i="6" s="1"/>
  <c r="M118" i="6"/>
  <c r="L119" i="6"/>
  <c r="I119" i="6" s="1"/>
  <c r="H119" i="6" s="1"/>
  <c r="M119" i="6"/>
  <c r="L120" i="6"/>
  <c r="I120" i="6" s="1"/>
  <c r="H120" i="6" s="1"/>
  <c r="M120" i="6"/>
  <c r="L121" i="6"/>
  <c r="I121" i="6" s="1"/>
  <c r="H121" i="6" s="1"/>
  <c r="M121" i="6"/>
  <c r="L122" i="6"/>
  <c r="I122" i="6" s="1"/>
  <c r="H122" i="6" s="1"/>
  <c r="M122" i="6"/>
  <c r="L123" i="6"/>
  <c r="M123" i="6"/>
  <c r="L124" i="6"/>
  <c r="K124" i="6" s="1"/>
  <c r="M124" i="6"/>
  <c r="L125" i="6"/>
  <c r="I125" i="6" s="1"/>
  <c r="H125" i="6" s="1"/>
  <c r="M125" i="6"/>
  <c r="L126" i="6"/>
  <c r="I126" i="6" s="1"/>
  <c r="H126" i="6" s="1"/>
  <c r="M126" i="6"/>
  <c r="L127" i="6"/>
  <c r="I127" i="6" s="1"/>
  <c r="H127" i="6" s="1"/>
  <c r="M127" i="6"/>
  <c r="L128" i="6"/>
  <c r="I128" i="6" s="1"/>
  <c r="H128" i="6" s="1"/>
  <c r="M128" i="6"/>
  <c r="L129" i="6"/>
  <c r="I129" i="6" s="1"/>
  <c r="H129" i="6" s="1"/>
  <c r="M129" i="6"/>
  <c r="L131" i="6"/>
  <c r="I131" i="6" s="1"/>
  <c r="M131" i="6"/>
  <c r="L132" i="6"/>
  <c r="I132" i="6" s="1"/>
  <c r="M132" i="6"/>
  <c r="J132" i="6" s="1"/>
  <c r="L133" i="6"/>
  <c r="K133" i="6" s="1"/>
  <c r="AD133" i="6" s="1"/>
  <c r="M133" i="6"/>
  <c r="L134" i="6"/>
  <c r="M134" i="6"/>
  <c r="L135" i="6"/>
  <c r="M135" i="6"/>
  <c r="L136" i="6"/>
  <c r="I136" i="6" s="1"/>
  <c r="H136" i="6" s="1"/>
  <c r="M136" i="6"/>
  <c r="L137" i="6"/>
  <c r="I137" i="6" s="1"/>
  <c r="H137" i="6" s="1"/>
  <c r="M137" i="6"/>
  <c r="L138" i="6"/>
  <c r="M138" i="6"/>
  <c r="L139" i="6"/>
  <c r="I139" i="6" s="1"/>
  <c r="H139" i="6" s="1"/>
  <c r="M139" i="6"/>
  <c r="L140" i="6"/>
  <c r="I140" i="6" s="1"/>
  <c r="H140" i="6" s="1"/>
  <c r="M140" i="6"/>
  <c r="L141" i="6"/>
  <c r="I141" i="6" s="1"/>
  <c r="H141" i="6" s="1"/>
  <c r="M141" i="6"/>
  <c r="L142" i="6"/>
  <c r="I142" i="6" s="1"/>
  <c r="H142" i="6" s="1"/>
  <c r="M142" i="6"/>
  <c r="L143" i="6"/>
  <c r="I143" i="6" s="1"/>
  <c r="H143" i="6" s="1"/>
  <c r="M143" i="6"/>
  <c r="L144" i="6"/>
  <c r="I144" i="6" s="1"/>
  <c r="H144" i="6" s="1"/>
  <c r="M144" i="6"/>
  <c r="L145" i="6"/>
  <c r="I145" i="6" s="1"/>
  <c r="H145" i="6" s="1"/>
  <c r="M145" i="6"/>
  <c r="L146" i="6"/>
  <c r="I146" i="6" s="1"/>
  <c r="H146" i="6" s="1"/>
  <c r="M146" i="6"/>
  <c r="L147" i="6"/>
  <c r="M147" i="6"/>
  <c r="L148" i="6"/>
  <c r="I148" i="6" s="1"/>
  <c r="H148" i="6" s="1"/>
  <c r="M148" i="6"/>
  <c r="L149" i="6"/>
  <c r="I149" i="6" s="1"/>
  <c r="H149" i="6" s="1"/>
  <c r="M149" i="6"/>
  <c r="L150" i="6"/>
  <c r="I150" i="6" s="1"/>
  <c r="H150" i="6" s="1"/>
  <c r="M150" i="6"/>
  <c r="L151" i="6"/>
  <c r="I151" i="6" s="1"/>
  <c r="H151" i="6" s="1"/>
  <c r="M151" i="6"/>
  <c r="L152" i="6"/>
  <c r="I152" i="6" s="1"/>
  <c r="H152" i="6" s="1"/>
  <c r="M152" i="6"/>
  <c r="L153" i="6"/>
  <c r="I153" i="6" s="1"/>
  <c r="H153" i="6" s="1"/>
  <c r="M153" i="6"/>
  <c r="L154" i="6"/>
  <c r="I154" i="6" s="1"/>
  <c r="H154" i="6" s="1"/>
  <c r="M154" i="6"/>
  <c r="L156" i="6"/>
  <c r="I156" i="6" s="1"/>
  <c r="H156" i="6" s="1"/>
  <c r="M156" i="6"/>
  <c r="L157" i="6"/>
  <c r="I157" i="6" s="1"/>
  <c r="H157" i="6" s="1"/>
  <c r="M157" i="6"/>
  <c r="L158" i="6"/>
  <c r="I158" i="6" s="1"/>
  <c r="H158" i="6" s="1"/>
  <c r="M158" i="6"/>
  <c r="L159" i="6"/>
  <c r="I159" i="6" s="1"/>
  <c r="H159" i="6" s="1"/>
  <c r="M159" i="6"/>
  <c r="L160" i="6"/>
  <c r="I160" i="6" s="1"/>
  <c r="H160" i="6" s="1"/>
  <c r="M160" i="6"/>
  <c r="L161" i="6"/>
  <c r="I161" i="6" s="1"/>
  <c r="H161" i="6" s="1"/>
  <c r="M161" i="6"/>
  <c r="L162" i="6"/>
  <c r="I162" i="6" s="1"/>
  <c r="H162" i="6" s="1"/>
  <c r="M162" i="6"/>
  <c r="L163" i="6"/>
  <c r="I163" i="6" s="1"/>
  <c r="H163" i="6" s="1"/>
  <c r="M163" i="6"/>
  <c r="L164" i="6"/>
  <c r="I164" i="6" s="1"/>
  <c r="H164" i="6" s="1"/>
  <c r="M164" i="6"/>
  <c r="L165" i="6"/>
  <c r="I165" i="6" s="1"/>
  <c r="H165" i="6" s="1"/>
  <c r="M165" i="6"/>
  <c r="L166" i="6"/>
  <c r="I166" i="6" s="1"/>
  <c r="H166" i="6" s="1"/>
  <c r="M166" i="6"/>
  <c r="L167" i="6"/>
  <c r="I167" i="6" s="1"/>
  <c r="H167" i="6" s="1"/>
  <c r="M167" i="6"/>
  <c r="L168" i="6"/>
  <c r="I168" i="6" s="1"/>
  <c r="H168" i="6" s="1"/>
  <c r="M168" i="6"/>
  <c r="L169" i="6"/>
  <c r="I169" i="6" s="1"/>
  <c r="H169" i="6" s="1"/>
  <c r="M169" i="6"/>
  <c r="L170" i="6"/>
  <c r="I170" i="6" s="1"/>
  <c r="H170" i="6" s="1"/>
  <c r="M170" i="6"/>
  <c r="L171" i="6"/>
  <c r="I171" i="6" s="1"/>
  <c r="H171" i="6" s="1"/>
  <c r="M171" i="6"/>
  <c r="K48" i="6"/>
  <c r="AC48" i="6" s="1"/>
  <c r="T8" i="6"/>
  <c r="T9" i="6"/>
  <c r="T10" i="6"/>
  <c r="T11" i="6"/>
  <c r="T12" i="6"/>
  <c r="T13" i="6"/>
  <c r="T14" i="6"/>
  <c r="T15" i="6"/>
  <c r="T16" i="6"/>
  <c r="T17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3" i="6"/>
  <c r="T64" i="6"/>
  <c r="T65" i="6"/>
  <c r="T67" i="6"/>
  <c r="T66" i="6"/>
  <c r="T68" i="6"/>
  <c r="T69" i="6"/>
  <c r="T72" i="6"/>
  <c r="T79" i="6"/>
  <c r="T81" i="6"/>
  <c r="T82" i="6"/>
  <c r="T80" i="6"/>
  <c r="T83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5" i="6"/>
  <c r="T106" i="6"/>
  <c r="T107" i="6"/>
  <c r="T108" i="6"/>
  <c r="T109" i="6"/>
  <c r="T110" i="6"/>
  <c r="T111" i="6"/>
  <c r="T112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N8" i="6"/>
  <c r="N9" i="6"/>
  <c r="N10" i="6"/>
  <c r="N11" i="6"/>
  <c r="N12" i="6"/>
  <c r="N13" i="6"/>
  <c r="N14" i="6"/>
  <c r="D9" i="5" s="1"/>
  <c r="N15" i="6"/>
  <c r="N16" i="6"/>
  <c r="N17" i="6"/>
  <c r="N19" i="6"/>
  <c r="N20" i="6"/>
  <c r="N21" i="6"/>
  <c r="N22" i="6"/>
  <c r="N23" i="6"/>
  <c r="N24" i="6"/>
  <c r="N25" i="6"/>
  <c r="N26" i="6"/>
  <c r="N27" i="6"/>
  <c r="D16" i="5" s="1"/>
  <c r="N28" i="6"/>
  <c r="N29" i="6"/>
  <c r="N30" i="6"/>
  <c r="N31" i="6"/>
  <c r="D12" i="5" s="1"/>
  <c r="N32" i="6"/>
  <c r="N33" i="6"/>
  <c r="N34" i="6"/>
  <c r="N35" i="6"/>
  <c r="N36" i="6"/>
  <c r="N37" i="6"/>
  <c r="N38" i="6"/>
  <c r="N39" i="6"/>
  <c r="D18" i="5" s="1"/>
  <c r="N40" i="6"/>
  <c r="N43" i="6"/>
  <c r="N44" i="6"/>
  <c r="N45" i="6"/>
  <c r="N46" i="6"/>
  <c r="N47" i="6"/>
  <c r="N48" i="6"/>
  <c r="N49" i="6"/>
  <c r="N50" i="6"/>
  <c r="N51" i="6"/>
  <c r="N52" i="6"/>
  <c r="N53" i="6"/>
  <c r="D25" i="5" s="1"/>
  <c r="N54" i="6"/>
  <c r="N55" i="6"/>
  <c r="N56" i="6"/>
  <c r="N57" i="6"/>
  <c r="D24" i="5" s="1"/>
  <c r="N58" i="6"/>
  <c r="N59" i="6"/>
  <c r="N60" i="6"/>
  <c r="N61" i="6"/>
  <c r="D21" i="5" s="1"/>
  <c r="N63" i="6"/>
  <c r="N64" i="6"/>
  <c r="N65" i="6"/>
  <c r="N67" i="6"/>
  <c r="N66" i="6"/>
  <c r="N68" i="6"/>
  <c r="N69" i="6"/>
  <c r="N79" i="6"/>
  <c r="N81" i="6"/>
  <c r="N82" i="6"/>
  <c r="N80" i="6"/>
  <c r="N83" i="6"/>
  <c r="N91" i="6"/>
  <c r="N92" i="6"/>
  <c r="N93" i="6"/>
  <c r="N94" i="6"/>
  <c r="D38" i="5" s="1"/>
  <c r="N95" i="6"/>
  <c r="N96" i="6"/>
  <c r="N97" i="6"/>
  <c r="N98" i="6"/>
  <c r="D36" i="5" s="1"/>
  <c r="N99" i="6"/>
  <c r="N100" i="6"/>
  <c r="N101" i="6"/>
  <c r="N102" i="6"/>
  <c r="N103" i="6"/>
  <c r="N105" i="6"/>
  <c r="N106" i="6"/>
  <c r="N107" i="6"/>
  <c r="D40" i="5" s="1"/>
  <c r="N108" i="6"/>
  <c r="N109" i="6"/>
  <c r="N110" i="6"/>
  <c r="N111" i="6"/>
  <c r="D41" i="5" s="1"/>
  <c r="N112" i="6"/>
  <c r="N114" i="6"/>
  <c r="N115" i="6"/>
  <c r="N116" i="6"/>
  <c r="D44" i="5" s="1"/>
  <c r="N117" i="6"/>
  <c r="N118" i="6"/>
  <c r="N119" i="6"/>
  <c r="N120" i="6"/>
  <c r="D43" i="5" s="1"/>
  <c r="N121" i="6"/>
  <c r="N122" i="6"/>
  <c r="N123" i="6"/>
  <c r="D45" i="5" s="1"/>
  <c r="N124" i="6"/>
  <c r="D51" i="5" s="1"/>
  <c r="N125" i="6"/>
  <c r="N126" i="6"/>
  <c r="N127" i="6"/>
  <c r="N128" i="6"/>
  <c r="D54" i="5" s="1"/>
  <c r="N129" i="6"/>
  <c r="N131" i="6"/>
  <c r="N132" i="6"/>
  <c r="N133" i="6"/>
  <c r="N134" i="6"/>
  <c r="N135" i="6"/>
  <c r="N136" i="6"/>
  <c r="N137" i="6"/>
  <c r="D47" i="5" s="1"/>
  <c r="N138" i="6"/>
  <c r="N139" i="6"/>
  <c r="N140" i="6"/>
  <c r="N141" i="6"/>
  <c r="D53" i="5" s="1"/>
  <c r="N142" i="6"/>
  <c r="N143" i="6"/>
  <c r="N144" i="6"/>
  <c r="N145" i="6"/>
  <c r="N146" i="6"/>
  <c r="N147" i="6"/>
  <c r="D57" i="5" s="1"/>
  <c r="N148" i="6"/>
  <c r="N149" i="6"/>
  <c r="N150" i="6"/>
  <c r="N151" i="6"/>
  <c r="N152" i="6"/>
  <c r="N153" i="6"/>
  <c r="N154" i="6"/>
  <c r="N156" i="6"/>
  <c r="D62" i="5" s="1"/>
  <c r="N157" i="6"/>
  <c r="N158" i="6"/>
  <c r="D64" i="5" s="1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X155" i="6"/>
  <c r="X130" i="6"/>
  <c r="X113" i="6"/>
  <c r="X104" i="6"/>
  <c r="X90" i="6"/>
  <c r="X42" i="6"/>
  <c r="X18" i="6"/>
  <c r="X7" i="6"/>
  <c r="W155" i="6"/>
  <c r="W130" i="6"/>
  <c r="W113" i="6"/>
  <c r="W104" i="6"/>
  <c r="W90" i="6"/>
  <c r="W42" i="6"/>
  <c r="W18" i="6"/>
  <c r="W7" i="6"/>
  <c r="V155" i="6"/>
  <c r="V130" i="6"/>
  <c r="U130" i="6"/>
  <c r="V113" i="6"/>
  <c r="U113" i="6"/>
  <c r="V104" i="6"/>
  <c r="V41" i="6" s="1"/>
  <c r="U104" i="6"/>
  <c r="V90" i="6"/>
  <c r="U90" i="6"/>
  <c r="T86" i="6"/>
  <c r="T75" i="6"/>
  <c r="T73" i="6"/>
  <c r="V42" i="6"/>
  <c r="U42" i="6"/>
  <c r="V18" i="6"/>
  <c r="U18" i="6"/>
  <c r="V7" i="6"/>
  <c r="U7" i="6"/>
  <c r="P155" i="6"/>
  <c r="O155" i="6"/>
  <c r="P130" i="6"/>
  <c r="O130" i="6"/>
  <c r="N130" i="6" s="1"/>
  <c r="P113" i="6"/>
  <c r="O113" i="6"/>
  <c r="P104" i="6"/>
  <c r="O104" i="6"/>
  <c r="P90" i="6"/>
  <c r="N90" i="6" s="1"/>
  <c r="M89" i="6"/>
  <c r="M88" i="6"/>
  <c r="M86" i="6"/>
  <c r="L86" i="6"/>
  <c r="I86" i="6" s="1"/>
  <c r="H86" i="6" s="1"/>
  <c r="M87" i="6"/>
  <c r="M84" i="6"/>
  <c r="M77" i="6"/>
  <c r="M72" i="6"/>
  <c r="L72" i="6"/>
  <c r="I72" i="6" s="1"/>
  <c r="H72" i="6" s="1"/>
  <c r="M74" i="6"/>
  <c r="M71" i="6"/>
  <c r="L71" i="6"/>
  <c r="I71" i="6" s="1"/>
  <c r="H71" i="6" s="1"/>
  <c r="P42" i="6"/>
  <c r="O42" i="6"/>
  <c r="P18" i="6"/>
  <c r="O18" i="6"/>
  <c r="P7" i="6"/>
  <c r="O7" i="6"/>
  <c r="AB155" i="6"/>
  <c r="AB130" i="6"/>
  <c r="E9" i="5"/>
  <c r="E9" i="3"/>
  <c r="F9" i="3"/>
  <c r="G9" i="3"/>
  <c r="H9" i="3"/>
  <c r="H25" i="3" s="1"/>
  <c r="H139" i="3" s="1"/>
  <c r="I9" i="3"/>
  <c r="J9" i="3"/>
  <c r="J25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E25" i="3"/>
  <c r="I25" i="3"/>
  <c r="D26" i="3"/>
  <c r="D27" i="3"/>
  <c r="D28" i="3"/>
  <c r="D29" i="3" s="1"/>
  <c r="E29" i="3"/>
  <c r="H29" i="3"/>
  <c r="I29" i="3"/>
  <c r="I142" i="3" s="1"/>
  <c r="J29" i="3"/>
  <c r="J142" i="3" s="1"/>
  <c r="D30" i="3"/>
  <c r="D31" i="3"/>
  <c r="D32" i="3"/>
  <c r="D33" i="3"/>
  <c r="D34" i="3"/>
  <c r="E37" i="3"/>
  <c r="F37" i="3"/>
  <c r="G37" i="3"/>
  <c r="G36" i="3" s="1"/>
  <c r="H37" i="3"/>
  <c r="I37" i="3"/>
  <c r="J37" i="3"/>
  <c r="D38" i="3"/>
  <c r="D39" i="3"/>
  <c r="D40" i="3"/>
  <c r="E41" i="3"/>
  <c r="F41" i="3"/>
  <c r="F36" i="3" s="1"/>
  <c r="G41" i="3"/>
  <c r="H41" i="3"/>
  <c r="I41" i="3"/>
  <c r="J41" i="3"/>
  <c r="J36" i="3" s="1"/>
  <c r="D42" i="3"/>
  <c r="D43" i="3"/>
  <c r="D44" i="3"/>
  <c r="D45" i="3"/>
  <c r="D46" i="3"/>
  <c r="D47" i="3"/>
  <c r="D48" i="3"/>
  <c r="D49" i="3"/>
  <c r="D50" i="3"/>
  <c r="E52" i="3"/>
  <c r="E51" i="3" s="1"/>
  <c r="F52" i="3"/>
  <c r="G52" i="3"/>
  <c r="G51" i="3" s="1"/>
  <c r="H52" i="3"/>
  <c r="I52" i="3"/>
  <c r="I51" i="3" s="1"/>
  <c r="J52" i="3"/>
  <c r="D53" i="3"/>
  <c r="D54" i="3"/>
  <c r="D55" i="3"/>
  <c r="D56" i="3"/>
  <c r="D57" i="3"/>
  <c r="D58" i="3"/>
  <c r="D59" i="3"/>
  <c r="E60" i="3"/>
  <c r="F60" i="3"/>
  <c r="G60" i="3"/>
  <c r="H60" i="3"/>
  <c r="I60" i="3"/>
  <c r="J60" i="3"/>
  <c r="D61" i="3"/>
  <c r="D62" i="3"/>
  <c r="D63" i="3"/>
  <c r="D64" i="3"/>
  <c r="E65" i="3"/>
  <c r="F65" i="3"/>
  <c r="G65" i="3"/>
  <c r="H65" i="3"/>
  <c r="I65" i="3"/>
  <c r="J65" i="3"/>
  <c r="D66" i="3"/>
  <c r="D67" i="3"/>
  <c r="D68" i="3"/>
  <c r="D69" i="3"/>
  <c r="D70" i="3"/>
  <c r="D71" i="3"/>
  <c r="D72" i="3"/>
  <c r="E73" i="3"/>
  <c r="F73" i="3"/>
  <c r="G73" i="3"/>
  <c r="G160" i="3" s="1"/>
  <c r="H73" i="3"/>
  <c r="I73" i="3"/>
  <c r="J73" i="3"/>
  <c r="E74" i="3"/>
  <c r="F74" i="3"/>
  <c r="G74" i="3"/>
  <c r="H74" i="3"/>
  <c r="I74" i="3"/>
  <c r="J74" i="3"/>
  <c r="D75" i="3"/>
  <c r="D76" i="3"/>
  <c r="D77" i="3"/>
  <c r="D78" i="3"/>
  <c r="E79" i="3"/>
  <c r="F79" i="3"/>
  <c r="G79" i="3"/>
  <c r="H79" i="3"/>
  <c r="I79" i="3"/>
  <c r="J79" i="3"/>
  <c r="D80" i="3"/>
  <c r="D81" i="3"/>
  <c r="D82" i="3"/>
  <c r="D83" i="3"/>
  <c r="E84" i="3"/>
  <c r="F84" i="3"/>
  <c r="G84" i="3"/>
  <c r="H84" i="3"/>
  <c r="I84" i="3"/>
  <c r="J84" i="3"/>
  <c r="D85" i="3"/>
  <c r="D86" i="3"/>
  <c r="D87" i="3"/>
  <c r="D88" i="3"/>
  <c r="D89" i="3"/>
  <c r="D90" i="3"/>
  <c r="E91" i="3"/>
  <c r="F91" i="3"/>
  <c r="G91" i="3"/>
  <c r="H91" i="3"/>
  <c r="I91" i="3"/>
  <c r="J91" i="3"/>
  <c r="D92" i="3"/>
  <c r="D93" i="3"/>
  <c r="D94" i="3"/>
  <c r="D96" i="3" s="1"/>
  <c r="D95" i="3"/>
  <c r="E96" i="3"/>
  <c r="H96" i="3"/>
  <c r="H171" i="3" s="1"/>
  <c r="I96" i="3"/>
  <c r="I171" i="3" s="1"/>
  <c r="J96" i="3"/>
  <c r="D9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 s="1"/>
  <c r="E111" i="3"/>
  <c r="H111" i="3"/>
  <c r="I111" i="3"/>
  <c r="I183" i="3" s="1"/>
  <c r="J111" i="3"/>
  <c r="D112" i="3"/>
  <c r="D113" i="3"/>
  <c r="D114" i="3"/>
  <c r="D115" i="3"/>
  <c r="D116" i="3"/>
  <c r="E117" i="3"/>
  <c r="F117" i="3"/>
  <c r="G117" i="3"/>
  <c r="H117" i="3"/>
  <c r="I117" i="3"/>
  <c r="J117" i="3"/>
  <c r="D118" i="3"/>
  <c r="D119" i="3"/>
  <c r="D120" i="3"/>
  <c r="D121" i="3"/>
  <c r="D122" i="3"/>
  <c r="D123" i="3"/>
  <c r="D124" i="3"/>
  <c r="D125" i="3"/>
  <c r="D126" i="3"/>
  <c r="E134" i="3"/>
  <c r="F134" i="3"/>
  <c r="G134" i="3"/>
  <c r="H134" i="3"/>
  <c r="H133" i="3" s="1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I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D142" i="3" s="1"/>
  <c r="F143" i="3"/>
  <c r="G143" i="3"/>
  <c r="H143" i="3"/>
  <c r="I143" i="3"/>
  <c r="J143" i="3"/>
  <c r="E146" i="3"/>
  <c r="F146" i="3"/>
  <c r="G146" i="3"/>
  <c r="H146" i="3"/>
  <c r="H145" i="3" s="1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D149" i="3" s="1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4" i="3"/>
  <c r="E153" i="3" s="1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H153" i="3" s="1"/>
  <c r="I157" i="3"/>
  <c r="J157" i="3"/>
  <c r="E159" i="3"/>
  <c r="F159" i="3"/>
  <c r="F158" i="3" s="1"/>
  <c r="G159" i="3"/>
  <c r="H159" i="3"/>
  <c r="I159" i="3"/>
  <c r="J159" i="3"/>
  <c r="J158" i="3" s="1"/>
  <c r="E160" i="3"/>
  <c r="F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J163" i="3"/>
  <c r="E164" i="3"/>
  <c r="F164" i="3"/>
  <c r="G164" i="3"/>
  <c r="G163" i="3" s="1"/>
  <c r="H164" i="3"/>
  <c r="H163" i="3" s="1"/>
  <c r="I164" i="3"/>
  <c r="J164" i="3"/>
  <c r="E165" i="3"/>
  <c r="F165" i="3"/>
  <c r="F163" i="3" s="1"/>
  <c r="G165" i="3"/>
  <c r="H165" i="3"/>
  <c r="I165" i="3"/>
  <c r="J165" i="3"/>
  <c r="E167" i="3"/>
  <c r="E166" i="3" s="1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J171" i="3"/>
  <c r="E172" i="3"/>
  <c r="F172" i="3"/>
  <c r="G172" i="3"/>
  <c r="H172" i="3"/>
  <c r="I172" i="3"/>
  <c r="J172" i="3"/>
  <c r="E173" i="3"/>
  <c r="D173" i="3" s="1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8" i="3"/>
  <c r="F178" i="3"/>
  <c r="G178" i="3"/>
  <c r="H178" i="3"/>
  <c r="I178" i="3"/>
  <c r="I177" i="3" s="1"/>
  <c r="J178" i="3"/>
  <c r="E179" i="3"/>
  <c r="E177" i="3" s="1"/>
  <c r="F179" i="3"/>
  <c r="G179" i="3"/>
  <c r="H179" i="3"/>
  <c r="I179" i="3"/>
  <c r="J179" i="3"/>
  <c r="E180" i="3"/>
  <c r="F180" i="3"/>
  <c r="G180" i="3"/>
  <c r="D180" i="3" s="1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J183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AB18" i="6"/>
  <c r="AB42" i="6"/>
  <c r="AB90" i="6"/>
  <c r="AB104" i="6"/>
  <c r="AB113" i="6"/>
  <c r="F9" i="5"/>
  <c r="E10" i="5"/>
  <c r="F10" i="5"/>
  <c r="E11" i="5"/>
  <c r="F11" i="5"/>
  <c r="E12" i="5"/>
  <c r="F12" i="5"/>
  <c r="D13" i="5"/>
  <c r="E13" i="5"/>
  <c r="F13" i="5"/>
  <c r="D15" i="5"/>
  <c r="E15" i="5"/>
  <c r="F15" i="5"/>
  <c r="E16" i="5"/>
  <c r="F16" i="5"/>
  <c r="E17" i="5"/>
  <c r="F17" i="5"/>
  <c r="E18" i="5"/>
  <c r="F18" i="5"/>
  <c r="E21" i="5"/>
  <c r="F21" i="5"/>
  <c r="E22" i="5"/>
  <c r="F22" i="5"/>
  <c r="E23" i="5"/>
  <c r="F23" i="5"/>
  <c r="E24" i="5"/>
  <c r="F24" i="5"/>
  <c r="E25" i="5"/>
  <c r="F25" i="5"/>
  <c r="E26" i="5"/>
  <c r="F26" i="5"/>
  <c r="D27" i="5"/>
  <c r="E27" i="5"/>
  <c r="F27" i="5"/>
  <c r="E29" i="5"/>
  <c r="F30" i="5"/>
  <c r="E35" i="5"/>
  <c r="F35" i="5"/>
  <c r="E36" i="5"/>
  <c r="F36" i="5"/>
  <c r="E37" i="5"/>
  <c r="F37" i="5"/>
  <c r="E38" i="5"/>
  <c r="F38" i="5"/>
  <c r="E40" i="5"/>
  <c r="F40" i="5"/>
  <c r="E41" i="5"/>
  <c r="F41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D50" i="5"/>
  <c r="E50" i="5"/>
  <c r="F50" i="5"/>
  <c r="E51" i="5"/>
  <c r="F51" i="5"/>
  <c r="E52" i="5"/>
  <c r="F52" i="5"/>
  <c r="E53" i="5"/>
  <c r="F53" i="5"/>
  <c r="E54" i="5"/>
  <c r="F54" i="5"/>
  <c r="E56" i="5"/>
  <c r="F56" i="5"/>
  <c r="E57" i="5"/>
  <c r="F57" i="5"/>
  <c r="E58" i="5"/>
  <c r="F58" i="5"/>
  <c r="E60" i="5"/>
  <c r="F60" i="5"/>
  <c r="D61" i="5"/>
  <c r="E61" i="5"/>
  <c r="F61" i="5"/>
  <c r="E62" i="5"/>
  <c r="F62" i="5"/>
  <c r="E63" i="5"/>
  <c r="F63" i="5"/>
  <c r="E64" i="5"/>
  <c r="F64" i="5"/>
  <c r="E65" i="5"/>
  <c r="F65" i="5"/>
  <c r="D66" i="5"/>
  <c r="E66" i="5"/>
  <c r="F66" i="5"/>
  <c r="E67" i="5"/>
  <c r="F67" i="5"/>
  <c r="E32" i="5"/>
  <c r="K167" i="6"/>
  <c r="AD167" i="6" s="1"/>
  <c r="K159" i="6"/>
  <c r="AD159" i="6" s="1"/>
  <c r="K152" i="6"/>
  <c r="AD152" i="6" s="1"/>
  <c r="K140" i="6"/>
  <c r="AC140" i="6" s="1"/>
  <c r="K136" i="6"/>
  <c r="AD136" i="6" s="1"/>
  <c r="K134" i="6"/>
  <c r="AC134" i="6" s="1"/>
  <c r="K67" i="6"/>
  <c r="AC67" i="6" s="1"/>
  <c r="M18" i="6"/>
  <c r="J18" i="6" s="1"/>
  <c r="L42" i="6"/>
  <c r="D52" i="5"/>
  <c r="K81" i="6"/>
  <c r="K61" i="6"/>
  <c r="AC61" i="6" s="1"/>
  <c r="K57" i="6"/>
  <c r="AD57" i="6" s="1"/>
  <c r="K55" i="6"/>
  <c r="AC55" i="6" s="1"/>
  <c r="K53" i="6"/>
  <c r="K51" i="6"/>
  <c r="AD51" i="6" s="1"/>
  <c r="K49" i="6"/>
  <c r="AD49" i="6" s="1"/>
  <c r="K47" i="6"/>
  <c r="AC47" i="6" s="1"/>
  <c r="K45" i="6"/>
  <c r="AD45" i="6" s="1"/>
  <c r="K43" i="6"/>
  <c r="AC43" i="6" s="1"/>
  <c r="K21" i="6"/>
  <c r="AC21" i="6" s="1"/>
  <c r="K16" i="6"/>
  <c r="AC16" i="6" s="1"/>
  <c r="K14" i="6"/>
  <c r="AD14" i="6" s="1"/>
  <c r="K8" i="6"/>
  <c r="AD8" i="6" s="1"/>
  <c r="K77" i="6"/>
  <c r="AD77" i="6" s="1"/>
  <c r="D11" i="5"/>
  <c r="M85" i="6"/>
  <c r="D35" i="5"/>
  <c r="N18" i="6"/>
  <c r="T84" i="6"/>
  <c r="T88" i="6"/>
  <c r="T113" i="6"/>
  <c r="K112" i="6"/>
  <c r="AC112" i="6" s="1"/>
  <c r="K108" i="6"/>
  <c r="AC108" i="6" s="1"/>
  <c r="K99" i="6"/>
  <c r="K95" i="6"/>
  <c r="AD95" i="6" s="1"/>
  <c r="K91" i="6"/>
  <c r="AD91" i="6" s="1"/>
  <c r="AC159" i="6"/>
  <c r="AC152" i="6"/>
  <c r="N85" i="6"/>
  <c r="N89" i="6"/>
  <c r="N86" i="6"/>
  <c r="K169" i="6"/>
  <c r="K165" i="6"/>
  <c r="AD165" i="6" s="1"/>
  <c r="K163" i="6"/>
  <c r="AC163" i="6" s="1"/>
  <c r="K161" i="6"/>
  <c r="AC161" i="6" s="1"/>
  <c r="K157" i="6"/>
  <c r="AC157" i="6" s="1"/>
  <c r="K154" i="6"/>
  <c r="AD154" i="6" s="1"/>
  <c r="K150" i="6"/>
  <c r="AD150" i="6" s="1"/>
  <c r="K146" i="6"/>
  <c r="AD146" i="6" s="1"/>
  <c r="K142" i="6"/>
  <c r="AC142" i="6" s="1"/>
  <c r="K138" i="6"/>
  <c r="AC138" i="6" s="1"/>
  <c r="K119" i="6"/>
  <c r="AD119" i="6" s="1"/>
  <c r="K115" i="6"/>
  <c r="AC115" i="6" s="1"/>
  <c r="F31" i="5"/>
  <c r="T7" i="6"/>
  <c r="K64" i="6"/>
  <c r="K153" i="6"/>
  <c r="AD153" i="6" s="1"/>
  <c r="K25" i="6"/>
  <c r="AD25" i="6" s="1"/>
  <c r="K71" i="6"/>
  <c r="AC71" i="6" s="1"/>
  <c r="O6" i="6"/>
  <c r="N72" i="6"/>
  <c r="L62" i="6"/>
  <c r="I62" i="6" s="1"/>
  <c r="L70" i="6"/>
  <c r="I70" i="6" s="1"/>
  <c r="H70" i="6" s="1"/>
  <c r="L73" i="6"/>
  <c r="N73" i="6"/>
  <c r="L76" i="6"/>
  <c r="I76" i="6" s="1"/>
  <c r="H76" i="6" s="1"/>
  <c r="L75" i="6"/>
  <c r="I75" i="6" s="1"/>
  <c r="H75" i="6" s="1"/>
  <c r="N75" i="6"/>
  <c r="L78" i="6"/>
  <c r="I78" i="6" s="1"/>
  <c r="H78" i="6" s="1"/>
  <c r="T70" i="6"/>
  <c r="T76" i="6"/>
  <c r="T78" i="6"/>
  <c r="T85" i="6"/>
  <c r="T89" i="6"/>
  <c r="N87" i="6"/>
  <c r="N76" i="6"/>
  <c r="K129" i="6"/>
  <c r="AD129" i="6" s="1"/>
  <c r="K127" i="6"/>
  <c r="AC127" i="6" s="1"/>
  <c r="K125" i="6"/>
  <c r="AC125" i="6" s="1"/>
  <c r="K123" i="6"/>
  <c r="AC123" i="6" s="1"/>
  <c r="K121" i="6"/>
  <c r="AD121" i="6" s="1"/>
  <c r="K117" i="6"/>
  <c r="AC117" i="6" s="1"/>
  <c r="K107" i="6"/>
  <c r="AD107" i="6" s="1"/>
  <c r="L89" i="6"/>
  <c r="L85" i="6"/>
  <c r="I85" i="6" s="1"/>
  <c r="H85" i="6" s="1"/>
  <c r="K74" i="6"/>
  <c r="AC74" i="6" s="1"/>
  <c r="K39" i="6"/>
  <c r="AD39" i="6" s="1"/>
  <c r="K35" i="6"/>
  <c r="AC35" i="6" s="1"/>
  <c r="K31" i="6"/>
  <c r="AD31" i="6" s="1"/>
  <c r="K29" i="6"/>
  <c r="AD29" i="6" s="1"/>
  <c r="K27" i="6"/>
  <c r="AD27" i="6" s="1"/>
  <c r="K23" i="6"/>
  <c r="AC23" i="6" s="1"/>
  <c r="K19" i="6"/>
  <c r="AC19" i="6" s="1"/>
  <c r="D48" i="5"/>
  <c r="P6" i="6"/>
  <c r="M70" i="6"/>
  <c r="M73" i="6"/>
  <c r="M76" i="6"/>
  <c r="M75" i="6"/>
  <c r="M78" i="6"/>
  <c r="K78" i="6" s="1"/>
  <c r="M104" i="6"/>
  <c r="J104" i="6" s="1"/>
  <c r="N71" i="6"/>
  <c r="M7" i="6"/>
  <c r="J7" i="6" s="1"/>
  <c r="E31" i="5"/>
  <c r="N74" i="6"/>
  <c r="N77" i="6"/>
  <c r="L84" i="6"/>
  <c r="N84" i="6"/>
  <c r="D31" i="5" s="1"/>
  <c r="L87" i="6"/>
  <c r="L88" i="6"/>
  <c r="N88" i="6"/>
  <c r="L90" i="6"/>
  <c r="I90" i="6" s="1"/>
  <c r="T74" i="6"/>
  <c r="T77" i="6"/>
  <c r="T87" i="6"/>
  <c r="T90" i="6"/>
  <c r="T155" i="6"/>
  <c r="N104" i="6"/>
  <c r="N78" i="6"/>
  <c r="N70" i="6"/>
  <c r="D29" i="5" s="1"/>
  <c r="N42" i="6"/>
  <c r="T71" i="6"/>
  <c r="L155" i="6"/>
  <c r="I155" i="6" s="1"/>
  <c r="K15" i="6"/>
  <c r="AD15" i="6" s="1"/>
  <c r="X6" i="6"/>
  <c r="D65" i="5"/>
  <c r="D46" i="5"/>
  <c r="D63" i="5"/>
  <c r="D10" i="5"/>
  <c r="D60" i="5"/>
  <c r="D37" i="5"/>
  <c r="D23" i="5"/>
  <c r="D22" i="5"/>
  <c r="D56" i="5"/>
  <c r="F29" i="5"/>
  <c r="F33" i="5"/>
  <c r="F32" i="5"/>
  <c r="E30" i="5"/>
  <c r="E33" i="5"/>
  <c r="AB41" i="6"/>
  <c r="AD55" i="6"/>
  <c r="AD112" i="6"/>
  <c r="AC27" i="6"/>
  <c r="AD123" i="6"/>
  <c r="AD64" i="6"/>
  <c r="AC64" i="6"/>
  <c r="AD157" i="6"/>
  <c r="AD169" i="6"/>
  <c r="AC169" i="6"/>
  <c r="AC31" i="6"/>
  <c r="AC25" i="6"/>
  <c r="AD115" i="6"/>
  <c r="K73" i="6"/>
  <c r="AC73" i="6" s="1"/>
  <c r="N62" i="6"/>
  <c r="M42" i="6"/>
  <c r="N7" i="6"/>
  <c r="U6" i="6" l="1"/>
  <c r="L6" i="6" s="1"/>
  <c r="L113" i="6"/>
  <c r="D45" i="4" s="1"/>
  <c r="H45" i="4" s="1"/>
  <c r="H47" i="5"/>
  <c r="AD161" i="6"/>
  <c r="AD142" i="6"/>
  <c r="K145" i="6"/>
  <c r="AC146" i="6"/>
  <c r="AD117" i="6"/>
  <c r="AD127" i="6"/>
  <c r="L104" i="6"/>
  <c r="I104" i="6" s="1"/>
  <c r="U41" i="6"/>
  <c r="T41" i="6" s="1"/>
  <c r="AD108" i="6"/>
  <c r="K102" i="6"/>
  <c r="AD102" i="6" s="1"/>
  <c r="AC95" i="6"/>
  <c r="AC91" i="6"/>
  <c r="K63" i="6"/>
  <c r="AD63" i="6" s="1"/>
  <c r="AD71" i="6"/>
  <c r="AD35" i="6"/>
  <c r="K11" i="6"/>
  <c r="K17" i="6"/>
  <c r="AC17" i="6" s="1"/>
  <c r="AD163" i="6"/>
  <c r="K170" i="6"/>
  <c r="K156" i="6"/>
  <c r="AD156" i="6" s="1"/>
  <c r="K166" i="6"/>
  <c r="K160" i="6"/>
  <c r="K158" i="6"/>
  <c r="AD158" i="6" s="1"/>
  <c r="K164" i="6"/>
  <c r="AC164" i="6" s="1"/>
  <c r="K162" i="6"/>
  <c r="K168" i="6"/>
  <c r="K149" i="6"/>
  <c r="AC149" i="6" s="1"/>
  <c r="K151" i="6"/>
  <c r="K147" i="6"/>
  <c r="AC147" i="6" s="1"/>
  <c r="K143" i="6"/>
  <c r="AD143" i="6" s="1"/>
  <c r="K141" i="6"/>
  <c r="AD141" i="6" s="1"/>
  <c r="K137" i="6"/>
  <c r="K135" i="6"/>
  <c r="AD135" i="6" s="1"/>
  <c r="I147" i="6"/>
  <c r="H147" i="6" s="1"/>
  <c r="D31" i="4"/>
  <c r="D34" i="4"/>
  <c r="I135" i="6"/>
  <c r="H135" i="6" s="1"/>
  <c r="I133" i="6"/>
  <c r="H133" i="6" s="1"/>
  <c r="D29" i="4"/>
  <c r="K139" i="6"/>
  <c r="I138" i="6"/>
  <c r="H138" i="6" s="1"/>
  <c r="D33" i="4"/>
  <c r="I134" i="6"/>
  <c r="H134" i="6" s="1"/>
  <c r="D30" i="4"/>
  <c r="AD124" i="6"/>
  <c r="AC124" i="6"/>
  <c r="AC121" i="6"/>
  <c r="K120" i="6"/>
  <c r="AD120" i="6" s="1"/>
  <c r="K128" i="6"/>
  <c r="AD128" i="6" s="1"/>
  <c r="K116" i="6"/>
  <c r="AC116" i="6" s="1"/>
  <c r="D35" i="4"/>
  <c r="I124" i="6"/>
  <c r="H124" i="6" s="1"/>
  <c r="I123" i="6"/>
  <c r="H123" i="6" s="1"/>
  <c r="D28" i="4"/>
  <c r="O41" i="6"/>
  <c r="K109" i="6"/>
  <c r="K105" i="6"/>
  <c r="AC105" i="6" s="1"/>
  <c r="K111" i="6"/>
  <c r="K94" i="6"/>
  <c r="AC94" i="6" s="1"/>
  <c r="K100" i="6"/>
  <c r="AD100" i="6" s="1"/>
  <c r="K98" i="6"/>
  <c r="K92" i="6"/>
  <c r="AC92" i="6" s="1"/>
  <c r="I95" i="6"/>
  <c r="H95" i="6" s="1"/>
  <c r="D32" i="4"/>
  <c r="K89" i="6"/>
  <c r="AC89" i="6" s="1"/>
  <c r="I89" i="6"/>
  <c r="H89" i="6" s="1"/>
  <c r="K76" i="6"/>
  <c r="AD76" i="6" s="1"/>
  <c r="K84" i="6"/>
  <c r="D38" i="4"/>
  <c r="I84" i="6"/>
  <c r="H84" i="6" s="1"/>
  <c r="K79" i="6"/>
  <c r="K69" i="6"/>
  <c r="K65" i="6"/>
  <c r="AC65" i="6" s="1"/>
  <c r="K88" i="6"/>
  <c r="AD88" i="6" s="1"/>
  <c r="I88" i="6"/>
  <c r="H88" i="6" s="1"/>
  <c r="K87" i="6"/>
  <c r="AD87" i="6" s="1"/>
  <c r="I87" i="6"/>
  <c r="H87" i="6" s="1"/>
  <c r="K66" i="6"/>
  <c r="D32" i="5"/>
  <c r="H32" i="5" s="1"/>
  <c r="D37" i="4"/>
  <c r="I73" i="6"/>
  <c r="H73" i="6" s="1"/>
  <c r="D36" i="4"/>
  <c r="I64" i="6"/>
  <c r="H64" i="6" s="1"/>
  <c r="K54" i="6"/>
  <c r="I42" i="6"/>
  <c r="H42" i="6" s="1"/>
  <c r="D44" i="4"/>
  <c r="AD48" i="6"/>
  <c r="AD43" i="6"/>
  <c r="AD23" i="6"/>
  <c r="K26" i="6"/>
  <c r="AD26" i="6" s="1"/>
  <c r="G64" i="5"/>
  <c r="K12" i="6"/>
  <c r="AD12" i="6" s="1"/>
  <c r="I12" i="6"/>
  <c r="H12" i="6" s="1"/>
  <c r="K132" i="6"/>
  <c r="AC132" i="6" s="1"/>
  <c r="M130" i="6"/>
  <c r="J130" i="6" s="1"/>
  <c r="H132" i="6"/>
  <c r="K131" i="6"/>
  <c r="AC131" i="6" s="1"/>
  <c r="J131" i="6"/>
  <c r="H131" i="6" s="1"/>
  <c r="H82" i="6"/>
  <c r="K83" i="6"/>
  <c r="J83" i="6"/>
  <c r="H83" i="6" s="1"/>
  <c r="H81" i="6"/>
  <c r="H79" i="6"/>
  <c r="H23" i="5"/>
  <c r="H54" i="5"/>
  <c r="G53" i="5"/>
  <c r="G37" i="5"/>
  <c r="G41" i="5"/>
  <c r="H21" i="5"/>
  <c r="I113" i="6"/>
  <c r="H104" i="6"/>
  <c r="T42" i="6"/>
  <c r="K42" i="6"/>
  <c r="AC42" i="6" s="1"/>
  <c r="J42" i="6"/>
  <c r="AB6" i="6"/>
  <c r="G56" i="5"/>
  <c r="G43" i="5"/>
  <c r="E34" i="5"/>
  <c r="G15" i="5"/>
  <c r="G62" i="5"/>
  <c r="H48" i="5"/>
  <c r="H22" i="5"/>
  <c r="H50" i="5"/>
  <c r="H60" i="5"/>
  <c r="G16" i="5"/>
  <c r="F20" i="5"/>
  <c r="H10" i="5"/>
  <c r="H12" i="5"/>
  <c r="H35" i="5"/>
  <c r="F42" i="5"/>
  <c r="H64" i="5"/>
  <c r="G51" i="5"/>
  <c r="K104" i="6"/>
  <c r="AC104" i="6" s="1"/>
  <c r="K85" i="6"/>
  <c r="AC85" i="6" s="1"/>
  <c r="G57" i="5"/>
  <c r="D58" i="5"/>
  <c r="G58" i="5" s="1"/>
  <c r="H63" i="5"/>
  <c r="H66" i="5"/>
  <c r="L18" i="6"/>
  <c r="K72" i="6"/>
  <c r="AD72" i="6" s="1"/>
  <c r="K86" i="6"/>
  <c r="N113" i="6"/>
  <c r="N155" i="6"/>
  <c r="T18" i="6"/>
  <c r="T104" i="6"/>
  <c r="L130" i="6"/>
  <c r="K130" i="6" s="1"/>
  <c r="AD130" i="6" s="1"/>
  <c r="W6" i="6"/>
  <c r="W41" i="6"/>
  <c r="X41" i="6"/>
  <c r="X5" i="6" s="1"/>
  <c r="D67" i="5"/>
  <c r="H67" i="5" s="1"/>
  <c r="K13" i="6"/>
  <c r="AC13" i="6" s="1"/>
  <c r="D33" i="5"/>
  <c r="H33" i="5" s="1"/>
  <c r="G24" i="5"/>
  <c r="G25" i="5"/>
  <c r="H18" i="5"/>
  <c r="D17" i="5"/>
  <c r="G17" i="5" s="1"/>
  <c r="H9" i="5"/>
  <c r="K9" i="6"/>
  <c r="AC39" i="6"/>
  <c r="AD134" i="6"/>
  <c r="G45" i="5"/>
  <c r="K171" i="6"/>
  <c r="K37" i="6"/>
  <c r="K33" i="6"/>
  <c r="AD86" i="6"/>
  <c r="AC86" i="6"/>
  <c r="AC160" i="6"/>
  <c r="AD160" i="6"/>
  <c r="AC151" i="6"/>
  <c r="AD151" i="6"/>
  <c r="AC143" i="6"/>
  <c r="AC141" i="6"/>
  <c r="AD131" i="6"/>
  <c r="AC128" i="6"/>
  <c r="AD109" i="6"/>
  <c r="AC109" i="6"/>
  <c r="AD105" i="6"/>
  <c r="AC100" i="6"/>
  <c r="AC98" i="6"/>
  <c r="AD98" i="6"/>
  <c r="AD83" i="6"/>
  <c r="AC83" i="6"/>
  <c r="AD13" i="6"/>
  <c r="AD74" i="6"/>
  <c r="AD125" i="6"/>
  <c r="AC150" i="6"/>
  <c r="AD16" i="6"/>
  <c r="M113" i="6"/>
  <c r="J113" i="6" s="1"/>
  <c r="AC57" i="6"/>
  <c r="T130" i="6"/>
  <c r="D26" i="5"/>
  <c r="G26" i="5" s="1"/>
  <c r="K126" i="6"/>
  <c r="K122" i="6"/>
  <c r="K118" i="6"/>
  <c r="AC118" i="6" s="1"/>
  <c r="K96" i="6"/>
  <c r="K82" i="6"/>
  <c r="K60" i="6"/>
  <c r="K56" i="6"/>
  <c r="K44" i="6"/>
  <c r="AD44" i="6" s="1"/>
  <c r="K40" i="6"/>
  <c r="K38" i="6"/>
  <c r="K36" i="6"/>
  <c r="AD36" i="6" s="1"/>
  <c r="K34" i="6"/>
  <c r="K32" i="6"/>
  <c r="AD32" i="6" s="1"/>
  <c r="K30" i="6"/>
  <c r="AD30" i="6" s="1"/>
  <c r="K28" i="6"/>
  <c r="K20" i="6"/>
  <c r="AC20" i="6" s="1"/>
  <c r="H61" i="5"/>
  <c r="AC8" i="6"/>
  <c r="AC29" i="6"/>
  <c r="AC119" i="6"/>
  <c r="AC153" i="6"/>
  <c r="AC133" i="6"/>
  <c r="H53" i="5"/>
  <c r="AC63" i="6"/>
  <c r="H36" i="5"/>
  <c r="H65" i="5"/>
  <c r="D30" i="5"/>
  <c r="H30" i="5" s="1"/>
  <c r="K75" i="6"/>
  <c r="AC75" i="6" s="1"/>
  <c r="AC120" i="6"/>
  <c r="AC156" i="6"/>
  <c r="H57" i="5"/>
  <c r="D49" i="5"/>
  <c r="D42" i="5" s="1"/>
  <c r="K148" i="6"/>
  <c r="K144" i="6"/>
  <c r="K106" i="6"/>
  <c r="AD106" i="6" s="1"/>
  <c r="K97" i="6"/>
  <c r="K68" i="6"/>
  <c r="K10" i="6"/>
  <c r="AC10" i="6" s="1"/>
  <c r="G50" i="5"/>
  <c r="H45" i="5"/>
  <c r="AC88" i="6"/>
  <c r="J8" i="3"/>
  <c r="J139" i="3"/>
  <c r="AC54" i="6"/>
  <c r="AD54" i="6"/>
  <c r="AC32" i="6"/>
  <c r="AD75" i="6"/>
  <c r="AC30" i="6"/>
  <c r="AC107" i="6"/>
  <c r="H41" i="5"/>
  <c r="F34" i="5"/>
  <c r="G27" i="5"/>
  <c r="G23" i="5"/>
  <c r="H13" i="5"/>
  <c r="J166" i="3"/>
  <c r="J153" i="3"/>
  <c r="E133" i="3"/>
  <c r="D65" i="3"/>
  <c r="J51" i="3"/>
  <c r="F25" i="3"/>
  <c r="F139" i="3" s="1"/>
  <c r="K110" i="6"/>
  <c r="K101" i="6"/>
  <c r="K59" i="6"/>
  <c r="AD73" i="6"/>
  <c r="K70" i="6"/>
  <c r="AD70" i="6" s="1"/>
  <c r="K113" i="6"/>
  <c r="AC113" i="6" s="1"/>
  <c r="AC51" i="6"/>
  <c r="AD164" i="6"/>
  <c r="H25" i="5"/>
  <c r="E39" i="5"/>
  <c r="H184" i="3"/>
  <c r="D169" i="3"/>
  <c r="E158" i="3"/>
  <c r="H158" i="3"/>
  <c r="H144" i="3" s="1"/>
  <c r="D152" i="3"/>
  <c r="D117" i="3"/>
  <c r="D98" i="3"/>
  <c r="D84" i="3"/>
  <c r="D60" i="3"/>
  <c r="D51" i="3" s="1"/>
  <c r="D37" i="3"/>
  <c r="E8" i="5"/>
  <c r="E14" i="5" s="1"/>
  <c r="M90" i="6"/>
  <c r="J90" i="6" s="1"/>
  <c r="H90" i="6" s="1"/>
  <c r="K114" i="6"/>
  <c r="AC77" i="6"/>
  <c r="AD61" i="6"/>
  <c r="E20" i="5"/>
  <c r="G12" i="5"/>
  <c r="D148" i="3"/>
  <c r="G133" i="3"/>
  <c r="D73" i="3"/>
  <c r="H51" i="3"/>
  <c r="I8" i="3"/>
  <c r="M155" i="6"/>
  <c r="F5" i="9"/>
  <c r="K58" i="6"/>
  <c r="AD58" i="6" s="1"/>
  <c r="G35" i="5"/>
  <c r="AD104" i="6"/>
  <c r="AC87" i="6"/>
  <c r="AC15" i="6"/>
  <c r="K90" i="6"/>
  <c r="AC90" i="6" s="1"/>
  <c r="N6" i="6"/>
  <c r="AD21" i="6"/>
  <c r="AC167" i="6"/>
  <c r="E55" i="5"/>
  <c r="H44" i="5"/>
  <c r="H38" i="5"/>
  <c r="H177" i="3"/>
  <c r="J177" i="3"/>
  <c r="D168" i="3"/>
  <c r="D165" i="3"/>
  <c r="F153" i="3"/>
  <c r="D137" i="3"/>
  <c r="I133" i="3"/>
  <c r="D74" i="3"/>
  <c r="F51" i="3"/>
  <c r="H36" i="3"/>
  <c r="H35" i="3" s="1"/>
  <c r="K103" i="6"/>
  <c r="K93" i="6"/>
  <c r="AC93" i="6" s="1"/>
  <c r="K50" i="6"/>
  <c r="K46" i="6"/>
  <c r="K22" i="6"/>
  <c r="AB5" i="6"/>
  <c r="AD17" i="6"/>
  <c r="AC154" i="6"/>
  <c r="AC129" i="6"/>
  <c r="AC136" i="6"/>
  <c r="AD92" i="6"/>
  <c r="AD140" i="6"/>
  <c r="F55" i="5"/>
  <c r="F8" i="5"/>
  <c r="F14" i="5" s="1"/>
  <c r="F7" i="5" s="1"/>
  <c r="I158" i="3"/>
  <c r="D138" i="3"/>
  <c r="H52" i="5"/>
  <c r="G10" i="5"/>
  <c r="D189" i="3"/>
  <c r="D176" i="3"/>
  <c r="D172" i="3"/>
  <c r="D161" i="3"/>
  <c r="D141" i="3"/>
  <c r="L7" i="6"/>
  <c r="V6" i="6"/>
  <c r="M6" i="6" s="1"/>
  <c r="J6" i="6" s="1"/>
  <c r="W5" i="6"/>
  <c r="I153" i="3"/>
  <c r="D156" i="3"/>
  <c r="D155" i="3"/>
  <c r="D160" i="3"/>
  <c r="D52" i="3"/>
  <c r="G52" i="5"/>
  <c r="G66" i="5"/>
  <c r="G65" i="5"/>
  <c r="G63" i="5"/>
  <c r="G61" i="5"/>
  <c r="H51" i="5"/>
  <c r="G48" i="5"/>
  <c r="G46" i="5"/>
  <c r="G36" i="5"/>
  <c r="H16" i="5"/>
  <c r="F39" i="5"/>
  <c r="F59" i="5"/>
  <c r="F28" i="5"/>
  <c r="H56" i="5"/>
  <c r="H29" i="5"/>
  <c r="H46" i="5"/>
  <c r="H24" i="5"/>
  <c r="G9" i="5"/>
  <c r="G38" i="5"/>
  <c r="G44" i="5"/>
  <c r="G18" i="5"/>
  <c r="G40" i="5"/>
  <c r="G13" i="5"/>
  <c r="C4" i="10"/>
  <c r="D3" i="10" s="1"/>
  <c r="H31" i="5"/>
  <c r="G31" i="5"/>
  <c r="AD78" i="6"/>
  <c r="AC78" i="6"/>
  <c r="AC70" i="6"/>
  <c r="AD84" i="6"/>
  <c r="AC84" i="6"/>
  <c r="AD89" i="6"/>
  <c r="D190" i="3"/>
  <c r="G184" i="3"/>
  <c r="G21" i="5"/>
  <c r="G54" i="5"/>
  <c r="H27" i="5"/>
  <c r="G60" i="5"/>
  <c r="D34" i="5"/>
  <c r="AD19" i="6"/>
  <c r="AC165" i="6"/>
  <c r="AD138" i="6"/>
  <c r="G47" i="5"/>
  <c r="AC45" i="6"/>
  <c r="AC49" i="6"/>
  <c r="AC14" i="6"/>
  <c r="AD99" i="6"/>
  <c r="AC99" i="6"/>
  <c r="AC26" i="6"/>
  <c r="AD47" i="6"/>
  <c r="AD81" i="6"/>
  <c r="AC81" i="6"/>
  <c r="AD67" i="6"/>
  <c r="E59" i="5"/>
  <c r="E28" i="5"/>
  <c r="F177" i="3"/>
  <c r="D170" i="3"/>
  <c r="I145" i="3"/>
  <c r="G145" i="3"/>
  <c r="D136" i="3"/>
  <c r="J133" i="3"/>
  <c r="F133" i="3"/>
  <c r="AD93" i="6"/>
  <c r="G11" i="5"/>
  <c r="H11" i="5"/>
  <c r="D8" i="5"/>
  <c r="H37" i="5"/>
  <c r="AD53" i="6"/>
  <c r="AC53" i="6"/>
  <c r="I184" i="3"/>
  <c r="E184" i="3"/>
  <c r="D185" i="3"/>
  <c r="D140" i="3"/>
  <c r="D9" i="3"/>
  <c r="G25" i="3"/>
  <c r="G139" i="3" s="1"/>
  <c r="D139" i="3" s="1"/>
  <c r="D39" i="5"/>
  <c r="H43" i="5"/>
  <c r="G22" i="5"/>
  <c r="O5" i="6"/>
  <c r="M62" i="6"/>
  <c r="G29" i="5"/>
  <c r="H40" i="5"/>
  <c r="T62" i="6"/>
  <c r="P41" i="6"/>
  <c r="P5" i="6" s="1"/>
  <c r="AD132" i="6"/>
  <c r="D174" i="3"/>
  <c r="I166" i="3"/>
  <c r="D150" i="3"/>
  <c r="E145" i="3"/>
  <c r="E42" i="5"/>
  <c r="H15" i="5"/>
  <c r="D191" i="3"/>
  <c r="D183" i="3"/>
  <c r="G177" i="3"/>
  <c r="D178" i="3"/>
  <c r="D175" i="3"/>
  <c r="H166" i="3"/>
  <c r="I163" i="3"/>
  <c r="E163" i="3"/>
  <c r="G158" i="3"/>
  <c r="D154" i="3"/>
  <c r="D151" i="3"/>
  <c r="J145" i="3"/>
  <c r="J144" i="3" s="1"/>
  <c r="F145" i="3"/>
  <c r="F144" i="3" s="1"/>
  <c r="I132" i="3"/>
  <c r="E132" i="3"/>
  <c r="D91" i="3"/>
  <c r="I36" i="3"/>
  <c r="I35" i="3" s="1"/>
  <c r="I7" i="3" s="1"/>
  <c r="E36" i="3"/>
  <c r="E35" i="3" s="1"/>
  <c r="K80" i="6"/>
  <c r="K52" i="6"/>
  <c r="K24" i="6"/>
  <c r="D188" i="3"/>
  <c r="D186" i="3"/>
  <c r="D181" i="3"/>
  <c r="D171" i="3"/>
  <c r="G166" i="3"/>
  <c r="D164" i="3"/>
  <c r="D163" i="3" s="1"/>
  <c r="D157" i="3"/>
  <c r="D146" i="3"/>
  <c r="D143" i="3"/>
  <c r="H132" i="3"/>
  <c r="D134" i="3"/>
  <c r="D41" i="3"/>
  <c r="J35" i="3"/>
  <c r="J7" i="3" s="1"/>
  <c r="E8" i="3"/>
  <c r="H62" i="5"/>
  <c r="D187" i="3"/>
  <c r="J184" i="3"/>
  <c r="F184" i="3"/>
  <c r="D182" i="3"/>
  <c r="D179" i="3"/>
  <c r="D167" i="3"/>
  <c r="D166" i="3" s="1"/>
  <c r="F166" i="3"/>
  <c r="D162" i="3"/>
  <c r="D159" i="3"/>
  <c r="G153" i="3"/>
  <c r="D147" i="3"/>
  <c r="D135" i="3"/>
  <c r="D79" i="3"/>
  <c r="D36" i="3"/>
  <c r="G35" i="3"/>
  <c r="F35" i="3"/>
  <c r="H8" i="3"/>
  <c r="G45" i="4" l="1"/>
  <c r="AD113" i="6"/>
  <c r="AD149" i="6"/>
  <c r="L41" i="6"/>
  <c r="I41" i="6" s="1"/>
  <c r="AD42" i="6"/>
  <c r="U5" i="6"/>
  <c r="T5" i="6" s="1"/>
  <c r="F40" i="4"/>
  <c r="F27" i="4"/>
  <c r="AC158" i="6"/>
  <c r="AD147" i="6"/>
  <c r="AC135" i="6"/>
  <c r="AD145" i="6"/>
  <c r="AC145" i="6"/>
  <c r="AD116" i="6"/>
  <c r="AD118" i="6"/>
  <c r="AC106" i="6"/>
  <c r="AC102" i="6"/>
  <c r="AD65" i="6"/>
  <c r="AD85" i="6"/>
  <c r="AC12" i="6"/>
  <c r="AC11" i="6"/>
  <c r="AD11" i="6"/>
  <c r="AD162" i="6"/>
  <c r="AC162" i="6"/>
  <c r="AD166" i="6"/>
  <c r="AC166" i="6"/>
  <c r="AC170" i="6"/>
  <c r="AD170" i="6"/>
  <c r="AC168" i="6"/>
  <c r="AD168" i="6"/>
  <c r="G33" i="4"/>
  <c r="H33" i="4"/>
  <c r="H30" i="4"/>
  <c r="G30" i="4"/>
  <c r="AC139" i="6"/>
  <c r="AD139" i="6"/>
  <c r="H34" i="4"/>
  <c r="G34" i="4"/>
  <c r="AD137" i="6"/>
  <c r="AC137" i="6"/>
  <c r="H29" i="4"/>
  <c r="G29" i="4"/>
  <c r="G31" i="4"/>
  <c r="H31" i="4"/>
  <c r="H28" i="4"/>
  <c r="G28" i="4"/>
  <c r="H35" i="4"/>
  <c r="G35" i="4"/>
  <c r="AC111" i="6"/>
  <c r="AD111" i="6"/>
  <c r="G32" i="5"/>
  <c r="AD94" i="6"/>
  <c r="G32" i="4"/>
  <c r="H32" i="4"/>
  <c r="AC76" i="6"/>
  <c r="AC72" i="6"/>
  <c r="G37" i="4"/>
  <c r="H37" i="4"/>
  <c r="AD69" i="6"/>
  <c r="AC69" i="6"/>
  <c r="AC79" i="6"/>
  <c r="AD79" i="6"/>
  <c r="H36" i="4"/>
  <c r="G36" i="4"/>
  <c r="AD66" i="6"/>
  <c r="AC66" i="6"/>
  <c r="G38" i="4"/>
  <c r="H38" i="4"/>
  <c r="AC44" i="6"/>
  <c r="H44" i="4"/>
  <c r="G44" i="4"/>
  <c r="AD20" i="6"/>
  <c r="I6" i="6"/>
  <c r="H6" i="6" s="1"/>
  <c r="D27" i="4"/>
  <c r="D43" i="4"/>
  <c r="D40" i="4"/>
  <c r="G40" i="4" s="1"/>
  <c r="D42" i="4"/>
  <c r="D26" i="4"/>
  <c r="AD10" i="6"/>
  <c r="H40" i="4"/>
  <c r="F39" i="4"/>
  <c r="F41" i="4"/>
  <c r="AC130" i="6"/>
  <c r="K7" i="6"/>
  <c r="AC7" i="6" s="1"/>
  <c r="I7" i="6"/>
  <c r="H7" i="6" s="1"/>
  <c r="K155" i="6"/>
  <c r="AD155" i="6" s="1"/>
  <c r="J155" i="6"/>
  <c r="H155" i="6" s="1"/>
  <c r="K62" i="6"/>
  <c r="AD62" i="6" s="1"/>
  <c r="J62" i="6"/>
  <c r="H62" i="6" s="1"/>
  <c r="K18" i="6"/>
  <c r="I18" i="6"/>
  <c r="H18" i="6" s="1"/>
  <c r="I130" i="6"/>
  <c r="H130" i="6" s="1"/>
  <c r="H113" i="6"/>
  <c r="D59" i="5"/>
  <c r="G59" i="5" s="1"/>
  <c r="G67" i="5"/>
  <c r="E7" i="5"/>
  <c r="D55" i="5"/>
  <c r="G55" i="5" s="1"/>
  <c r="D20" i="5"/>
  <c r="H20" i="5" s="1"/>
  <c r="H58" i="5"/>
  <c r="G33" i="5"/>
  <c r="AC37" i="6"/>
  <c r="AD37" i="6"/>
  <c r="H17" i="5"/>
  <c r="AD171" i="6"/>
  <c r="AC171" i="6"/>
  <c r="AC9" i="6"/>
  <c r="AD9" i="6"/>
  <c r="G30" i="5"/>
  <c r="AC36" i="6"/>
  <c r="D28" i="5"/>
  <c r="H28" i="5" s="1"/>
  <c r="AC33" i="6"/>
  <c r="AD33" i="6"/>
  <c r="AC58" i="6"/>
  <c r="V5" i="6"/>
  <c r="V1" i="6" s="1"/>
  <c r="AD38" i="6"/>
  <c r="AC38" i="6"/>
  <c r="AC60" i="6"/>
  <c r="AD60" i="6"/>
  <c r="AC122" i="6"/>
  <c r="AD122" i="6"/>
  <c r="AD68" i="6"/>
  <c r="AC68" i="6"/>
  <c r="AC144" i="6"/>
  <c r="AD144" i="6"/>
  <c r="AD40" i="6"/>
  <c r="AC40" i="6"/>
  <c r="AD82" i="6"/>
  <c r="AC82" i="6"/>
  <c r="AD126" i="6"/>
  <c r="AC126" i="6"/>
  <c r="AD97" i="6"/>
  <c r="AC97" i="6"/>
  <c r="AC148" i="6"/>
  <c r="AD148" i="6"/>
  <c r="AD34" i="6"/>
  <c r="AC34" i="6"/>
  <c r="AD96" i="6"/>
  <c r="AC96" i="6"/>
  <c r="G49" i="5"/>
  <c r="H49" i="5"/>
  <c r="AD28" i="6"/>
  <c r="AC28" i="6"/>
  <c r="AC56" i="6"/>
  <c r="AD56" i="6"/>
  <c r="H26" i="5"/>
  <c r="H131" i="3"/>
  <c r="AC46" i="6"/>
  <c r="AD46" i="6"/>
  <c r="AC114" i="6"/>
  <c r="AD114" i="6"/>
  <c r="T6" i="6"/>
  <c r="E19" i="5"/>
  <c r="AD90" i="6"/>
  <c r="AC50" i="6"/>
  <c r="AD50" i="6"/>
  <c r="AC59" i="6"/>
  <c r="AD59" i="6"/>
  <c r="D158" i="3"/>
  <c r="F132" i="3"/>
  <c r="F131" i="3" s="1"/>
  <c r="AD101" i="6"/>
  <c r="AC101" i="6"/>
  <c r="J132" i="3"/>
  <c r="AC103" i="6"/>
  <c r="AD103" i="6"/>
  <c r="AC110" i="6"/>
  <c r="AD110" i="6"/>
  <c r="F8" i="3"/>
  <c r="F7" i="3" s="1"/>
  <c r="I144" i="3"/>
  <c r="D133" i="3"/>
  <c r="AD22" i="6"/>
  <c r="AC22" i="6"/>
  <c r="F19" i="5"/>
  <c r="F6" i="5" s="1"/>
  <c r="F3" i="5" s="1"/>
  <c r="P1" i="6"/>
  <c r="D177" i="3"/>
  <c r="G42" i="5"/>
  <c r="H42" i="5"/>
  <c r="G132" i="3"/>
  <c r="D145" i="3"/>
  <c r="AD24" i="6"/>
  <c r="AC24" i="6"/>
  <c r="I131" i="3"/>
  <c r="N5" i="6"/>
  <c r="G39" i="5"/>
  <c r="H39" i="5"/>
  <c r="G8" i="3"/>
  <c r="G7" i="3" s="1"/>
  <c r="G8" i="5"/>
  <c r="H8" i="5"/>
  <c r="D14" i="5"/>
  <c r="D7" i="5" s="1"/>
  <c r="J131" i="3"/>
  <c r="H34" i="5"/>
  <c r="G34" i="5"/>
  <c r="E7" i="3"/>
  <c r="D132" i="3"/>
  <c r="AC52" i="6"/>
  <c r="AD52" i="6"/>
  <c r="D153" i="3"/>
  <c r="D25" i="3"/>
  <c r="D8" i="3" s="1"/>
  <c r="D184" i="3"/>
  <c r="H7" i="3"/>
  <c r="D35" i="3"/>
  <c r="AD80" i="6"/>
  <c r="AC80" i="6"/>
  <c r="E144" i="3"/>
  <c r="E131" i="3" s="1"/>
  <c r="N41" i="6"/>
  <c r="M41" i="6"/>
  <c r="K6" i="6"/>
  <c r="G144" i="3"/>
  <c r="AD7" i="6"/>
  <c r="L5" i="6" l="1"/>
  <c r="D39" i="4" s="1"/>
  <c r="AC155" i="6"/>
  <c r="H55" i="5"/>
  <c r="H59" i="5"/>
  <c r="G26" i="4"/>
  <c r="H26" i="4"/>
  <c r="H27" i="4"/>
  <c r="G27" i="4"/>
  <c r="H43" i="4"/>
  <c r="G43" i="4"/>
  <c r="H42" i="4"/>
  <c r="G42" i="4"/>
  <c r="M5" i="6"/>
  <c r="J5" i="6" s="1"/>
  <c r="AC62" i="6"/>
  <c r="E6" i="5"/>
  <c r="E3" i="5" s="1"/>
  <c r="K41" i="6"/>
  <c r="AD41" i="6" s="1"/>
  <c r="J41" i="6"/>
  <c r="H41" i="6" s="1"/>
  <c r="AD18" i="6"/>
  <c r="AC18" i="6"/>
  <c r="G28" i="5"/>
  <c r="D19" i="5"/>
  <c r="H19" i="5" s="1"/>
  <c r="G20" i="5"/>
  <c r="D7" i="3"/>
  <c r="G14" i="5"/>
  <c r="H14" i="5"/>
  <c r="D144" i="3"/>
  <c r="D131" i="3" s="1"/>
  <c r="AD6" i="6"/>
  <c r="AC6" i="6"/>
  <c r="H7" i="5"/>
  <c r="G7" i="5"/>
  <c r="G131" i="3"/>
  <c r="D41" i="4" l="1"/>
  <c r="G41" i="4" s="1"/>
  <c r="K5" i="6"/>
  <c r="AD5" i="6" s="1"/>
  <c r="I5" i="6"/>
  <c r="H5" i="6" s="1"/>
  <c r="AC41" i="6"/>
  <c r="H39" i="4"/>
  <c r="G39" i="4"/>
  <c r="D6" i="5"/>
  <c r="H6" i="5" s="1"/>
  <c r="G19" i="5"/>
  <c r="AC5" i="6" l="1"/>
  <c r="H41" i="4"/>
  <c r="D3" i="5"/>
  <c r="G6" i="5"/>
</calcChain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更新版，需剔除年中追加的警保联动间接理赔费用预算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4" authorId="1" shapeId="0">
      <text>
        <r>
          <rPr>
            <b/>
            <sz val="9"/>
            <color indexed="81"/>
            <rFont val="宋体"/>
            <family val="3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一个预算项目下编制了多个报单项目的，同时列示，中间用</t>
        </r>
        <r>
          <rPr>
            <b/>
            <sz val="9"/>
            <color indexed="81"/>
            <rFont val="Times New Roman"/>
            <family val="1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隔开。</t>
        </r>
        <r>
          <rPr>
            <b/>
            <sz val="9"/>
            <color indexed="81"/>
            <rFont val="Times New Roman"/>
            <family val="1"/>
          </rPr>
          <t>Eg</t>
        </r>
        <r>
          <rPr>
            <b/>
            <sz val="9"/>
            <color indexed="81"/>
            <rFont val="宋体"/>
            <family val="3"/>
            <charset val="134"/>
          </rPr>
          <t>：咨询费编制报单预算</t>
        </r>
        <r>
          <rPr>
            <b/>
            <sz val="9"/>
            <color indexed="81"/>
            <rFont val="Times New Roman"/>
            <family val="1"/>
          </rPr>
          <t>30</t>
        </r>
        <r>
          <rPr>
            <b/>
            <sz val="9"/>
            <color indexed="81"/>
            <rFont val="宋体"/>
            <family val="3"/>
            <charset val="134"/>
          </rPr>
          <t>万元，其中精友定损数据使用费</t>
        </r>
        <r>
          <rPr>
            <b/>
            <sz val="9"/>
            <color indexed="81"/>
            <rFont val="Times New Roman"/>
            <family val="1"/>
          </rPr>
          <t>20</t>
        </r>
        <r>
          <rPr>
            <b/>
            <sz val="9"/>
            <color indexed="81"/>
            <rFont val="宋体"/>
            <family val="3"/>
            <charset val="134"/>
          </rPr>
          <t>万元；邦邦咨询服务费</t>
        </r>
        <r>
          <rPr>
            <b/>
            <sz val="9"/>
            <color indexed="81"/>
            <rFont val="Times New Roman"/>
            <family val="1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省分公司整体保费收入（账面数），下同</t>
        </r>
      </text>
    </comment>
    <comment ref="C36" authorId="0" shapeId="0">
      <text>
        <r>
          <rPr>
            <b/>
            <sz val="9"/>
            <color indexed="81"/>
            <rFont val="宋体"/>
            <family val="3"/>
            <charset val="134"/>
          </rPr>
          <t>（油+修理+路桥停车费）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<sst xmlns="http://schemas.openxmlformats.org/spreadsheetml/2006/main" count="1416" uniqueCount="705">
  <si>
    <t>会费（协会、学会、公会）</t>
  </si>
  <si>
    <t>学会会费项目小计</t>
    <phoneticPr fontId="5" type="noConversion"/>
  </si>
  <si>
    <t>同业公会会费</t>
  </si>
  <si>
    <t>其他监管中介项目费用</t>
  </si>
  <si>
    <t>检验费</t>
  </si>
  <si>
    <t>席位费</t>
  </si>
  <si>
    <t>公证费</t>
  </si>
  <si>
    <t>律师诉讼费</t>
  </si>
  <si>
    <t>诉讼费</t>
  </si>
  <si>
    <t>咨询费</t>
  </si>
  <si>
    <t>咨询费项目小计</t>
    <phoneticPr fontId="5" type="noConversion"/>
  </si>
  <si>
    <t>精算费</t>
  </si>
  <si>
    <t>审计费</t>
  </si>
  <si>
    <t>（无）</t>
    <phoneticPr fontId="3" type="noConversion"/>
  </si>
  <si>
    <t>监管中介类项目合计</t>
  </si>
  <si>
    <t>其他办公管理项目费用</t>
  </si>
  <si>
    <t>其他费用</t>
  </si>
  <si>
    <t>派遣人员管理费</t>
  </si>
  <si>
    <t>其他保险费</t>
  </si>
  <si>
    <t>劳务费</t>
  </si>
  <si>
    <t>银行结算费</t>
  </si>
  <si>
    <t>银行结算费项目小计</t>
    <phoneticPr fontId="5" type="noConversion"/>
  </si>
  <si>
    <t>办公用品费</t>
    <phoneticPr fontId="3" type="noConversion"/>
  </si>
  <si>
    <t>营业办公用品</t>
  </si>
  <si>
    <t>公杂费项目小计</t>
    <phoneticPr fontId="5" type="noConversion"/>
  </si>
  <si>
    <t>报刊杂志订阅</t>
  </si>
  <si>
    <t>差旅费</t>
  </si>
  <si>
    <t>印刷费项目小计</t>
    <phoneticPr fontId="3" type="noConversion"/>
  </si>
  <si>
    <t>其他业务相关项目费用</t>
  </si>
  <si>
    <t>技术转让费</t>
  </si>
  <si>
    <t>软件开发费</t>
  </si>
  <si>
    <t>产品开发费</t>
  </si>
  <si>
    <t>其他邮电费</t>
  </si>
  <si>
    <t>通信费（网络线路）</t>
  </si>
  <si>
    <t>线路租赁</t>
  </si>
  <si>
    <t>邮寄费</t>
  </si>
  <si>
    <t>通信费（办公电话、移动电话）</t>
  </si>
  <si>
    <t>通讯费项目小计</t>
    <phoneticPr fontId="5" type="noConversion"/>
  </si>
  <si>
    <t>邮电费项目小计</t>
    <phoneticPr fontId="5" type="noConversion"/>
  </si>
  <si>
    <t>培训费（境内）</t>
  </si>
  <si>
    <t>外部培训费项目小计</t>
    <phoneticPr fontId="5" type="noConversion"/>
  </si>
  <si>
    <t>培训费（境外）</t>
    <phoneticPr fontId="3" type="noConversion"/>
  </si>
  <si>
    <t>境外培训项目小计</t>
    <phoneticPr fontId="6" type="noConversion"/>
  </si>
  <si>
    <t>内部培训费项目小计</t>
    <phoneticPr fontId="5" type="noConversion"/>
  </si>
  <si>
    <t>会议费</t>
  </si>
  <si>
    <t>外事费（不含路演业绩发布费用）</t>
  </si>
  <si>
    <t>外事费用</t>
  </si>
  <si>
    <t>办公管理类项目合计</t>
  </si>
  <si>
    <t>其他业务相关项目费用</t>
    <phoneticPr fontId="5" type="noConversion"/>
  </si>
  <si>
    <t>机动费用</t>
    <phoneticPr fontId="3" type="noConversion"/>
  </si>
  <si>
    <t>客户服务费（含客服短信）</t>
  </si>
  <si>
    <t>客户服务费项目小计</t>
    <phoneticPr fontId="5" type="noConversion"/>
  </si>
  <si>
    <t>防预费用项目小计</t>
    <phoneticPr fontId="5" type="noConversion"/>
  </si>
  <si>
    <t>业务宣传费（含广告）</t>
  </si>
  <si>
    <t>业务宣传费项目小计</t>
    <phoneticPr fontId="5" type="noConversion"/>
  </si>
  <si>
    <t>广告费项目小计_融合管理</t>
  </si>
  <si>
    <t>业务招待费</t>
  </si>
  <si>
    <t>业务招待费用</t>
  </si>
  <si>
    <t>业务相关类项目合计</t>
  </si>
  <si>
    <t xml:space="preserve">      其他资产类其他费用</t>
  </si>
  <si>
    <t>其他内部租赁费</t>
  </si>
  <si>
    <t xml:space="preserve">      电子设备类其他费用</t>
  </si>
  <si>
    <t>电子设备租赁项目小计</t>
  </si>
  <si>
    <t xml:space="preserve">      车辆类其他费用</t>
  </si>
  <si>
    <t>车辆内部租赁</t>
  </si>
  <si>
    <t xml:space="preserve">      职场租赁费</t>
  </si>
  <si>
    <t>房屋内部租赁</t>
  </si>
  <si>
    <t>内部租赁费用</t>
    <phoneticPr fontId="3" type="noConversion"/>
  </si>
  <si>
    <t>其他资产保险费</t>
  </si>
  <si>
    <t>其他资产维修费</t>
  </si>
  <si>
    <t>其他资产租赁费</t>
  </si>
  <si>
    <t>其中：其他资产类折旧摊销</t>
  </si>
  <si>
    <t>其他资产折旧及摊销项目小计</t>
    <phoneticPr fontId="5" type="noConversion"/>
  </si>
  <si>
    <t>其他资产类（除房产、车辆、电子设备）</t>
  </si>
  <si>
    <t xml:space="preserve">      电子设备运转费</t>
  </si>
  <si>
    <t xml:space="preserve">      电子耗材</t>
    <phoneticPr fontId="5" type="noConversion"/>
  </si>
  <si>
    <t>电子耗材项目小计</t>
    <phoneticPr fontId="5" type="noConversion"/>
  </si>
  <si>
    <t>电子设备运转费项目小计</t>
    <phoneticPr fontId="5" type="noConversion"/>
  </si>
  <si>
    <t>电子设备保险费</t>
  </si>
  <si>
    <t>电子设备维修费</t>
  </si>
  <si>
    <t>电子设备租赁费项目小计_融合管理</t>
  </si>
  <si>
    <t>其中：电子设备类折旧摊销</t>
  </si>
  <si>
    <t>无形资产摊销-软件系统</t>
  </si>
  <si>
    <t>其他监管中介项目费用</t>
    <phoneticPr fontId="5" type="noConversion"/>
  </si>
  <si>
    <t>电子设备折旧</t>
  </si>
  <si>
    <t>咨询费</t>
    <phoneticPr fontId="5" type="noConversion"/>
  </si>
  <si>
    <t>电子设备类</t>
  </si>
  <si>
    <t>律师诉讼费</t>
    <phoneticPr fontId="5" type="noConversion"/>
  </si>
  <si>
    <t>临时用车-车辆路桥、停车费及其他</t>
  </si>
  <si>
    <t>精算费</t>
    <phoneticPr fontId="5" type="noConversion"/>
  </si>
  <si>
    <t xml:space="preserve">      车辆类燃油费</t>
  </si>
  <si>
    <t>临时用车-车辆油费</t>
  </si>
  <si>
    <t>审计费</t>
    <phoneticPr fontId="5" type="noConversion"/>
  </si>
  <si>
    <t xml:space="preserve">      车辆类保养维修费</t>
  </si>
  <si>
    <t>临时用车-车辆修理费</t>
  </si>
  <si>
    <t>三会（董事会、监事会、股东大会）及上市相关费用</t>
    <phoneticPr fontId="5" type="noConversion"/>
  </si>
  <si>
    <t>临时用车-车辆租赁费</t>
  </si>
  <si>
    <t>会费（协会、学会、公会）</t>
    <phoneticPr fontId="5" type="noConversion"/>
  </si>
  <si>
    <t>临时用车</t>
  </si>
  <si>
    <t>小计</t>
    <phoneticPr fontId="5" type="noConversion"/>
  </si>
  <si>
    <t>监管中介项目</t>
    <phoneticPr fontId="5" type="noConversion"/>
  </si>
  <si>
    <t>公务用车-年检费</t>
  </si>
  <si>
    <t>其他办公管理项目费用</t>
    <phoneticPr fontId="5" type="noConversion"/>
  </si>
  <si>
    <t>公务用车-车船税</t>
  </si>
  <si>
    <t>办公用品费</t>
    <phoneticPr fontId="5" type="noConversion"/>
  </si>
  <si>
    <t>公务用车-保险费</t>
  </si>
  <si>
    <t>通信费（网络线路）</t>
    <phoneticPr fontId="5" type="noConversion"/>
  </si>
  <si>
    <t>公务用车-路桥、停车费及其他</t>
  </si>
  <si>
    <t>通信费（办公电话、移动电话）</t>
    <phoneticPr fontId="5" type="noConversion"/>
  </si>
  <si>
    <t>公务用车-油费</t>
  </si>
  <si>
    <t>银行结算费</t>
    <phoneticPr fontId="5" type="noConversion"/>
  </si>
  <si>
    <t>公务用车-修理费</t>
  </si>
  <si>
    <t>路演业绩发布费用</t>
    <phoneticPr fontId="5" type="noConversion"/>
  </si>
  <si>
    <t>其中：车辆类折旧摊销</t>
  </si>
  <si>
    <t>公务用车-折旧</t>
  </si>
  <si>
    <t>办公管理项目</t>
    <phoneticPr fontId="5" type="noConversion"/>
  </si>
  <si>
    <t>公务用车</t>
  </si>
  <si>
    <t>车辆类</t>
  </si>
  <si>
    <t>劳务费</t>
    <phoneticPr fontId="5" type="noConversion"/>
  </si>
  <si>
    <t xml:space="preserve">      房产类维修费</t>
  </si>
  <si>
    <t>房屋修缮费项目小计_融合管理</t>
  </si>
  <si>
    <t>差旅费</t>
    <phoneticPr fontId="5" type="noConversion"/>
  </si>
  <si>
    <t xml:space="preserve">      房产类其他费用</t>
  </si>
  <si>
    <t>安全防卫费</t>
  </si>
  <si>
    <t>外事费（不含路演业绩发布费用）</t>
    <phoneticPr fontId="5" type="noConversion"/>
  </si>
  <si>
    <t>房屋保险费</t>
  </si>
  <si>
    <t>培训费（境外）</t>
    <phoneticPr fontId="5" type="noConversion"/>
  </si>
  <si>
    <t>取暖降温费</t>
  </si>
  <si>
    <t>培训费（境内）</t>
    <phoneticPr fontId="5" type="noConversion"/>
  </si>
  <si>
    <t xml:space="preserve">      绿化费</t>
  </si>
  <si>
    <t>绿化费</t>
  </si>
  <si>
    <t>会议费</t>
    <phoneticPr fontId="5" type="noConversion"/>
  </si>
  <si>
    <t xml:space="preserve">      物业管理费</t>
  </si>
  <si>
    <t>物业管理费</t>
  </si>
  <si>
    <t>业务招待费</t>
    <phoneticPr fontId="5" type="noConversion"/>
  </si>
  <si>
    <t xml:space="preserve">      能源费（水电燃气费）</t>
  </si>
  <si>
    <t>燃气费</t>
  </si>
  <si>
    <t>业务宣传费（含广告）</t>
    <phoneticPr fontId="5" type="noConversion"/>
  </si>
  <si>
    <t>电费</t>
  </si>
  <si>
    <t>客户服务费（含客服短信）</t>
    <phoneticPr fontId="5" type="noConversion"/>
  </si>
  <si>
    <t>水费</t>
  </si>
  <si>
    <t>业务相关项目</t>
    <phoneticPr fontId="5" type="noConversion"/>
  </si>
  <si>
    <t>日常运行费</t>
  </si>
  <si>
    <t xml:space="preserve">      其他资产类其他费用</t>
    <phoneticPr fontId="5" type="noConversion"/>
  </si>
  <si>
    <t>房屋租赁费</t>
  </si>
  <si>
    <t>其中：其他资产类折旧摊销</t>
    <phoneticPr fontId="5" type="noConversion"/>
  </si>
  <si>
    <t>其中：房产类折旧摊销</t>
  </si>
  <si>
    <t>无形资产摊销-土地使用权</t>
  </si>
  <si>
    <t>其他资产类</t>
    <phoneticPr fontId="5" type="noConversion"/>
  </si>
  <si>
    <t>房屋折旧</t>
  </si>
  <si>
    <t xml:space="preserve">      电子设备类其他费用</t>
    <phoneticPr fontId="5" type="noConversion"/>
  </si>
  <si>
    <t>折旧、租金及相关税费</t>
  </si>
  <si>
    <t>房产类</t>
  </si>
  <si>
    <t xml:space="preserve">      电子设备运转费</t>
    <phoneticPr fontId="5" type="noConversion"/>
  </si>
  <si>
    <t>资产相关类项目合计</t>
  </si>
  <si>
    <t>其中：电子设备类折旧摊销</t>
    <phoneticPr fontId="5" type="noConversion"/>
  </si>
  <si>
    <t>其他人工成本</t>
  </si>
  <si>
    <t>劳动保护费工装</t>
  </si>
  <si>
    <t>电子设备类</t>
    <phoneticPr fontId="5" type="noConversion"/>
  </si>
  <si>
    <t>劳动保护费非工装</t>
  </si>
  <si>
    <t xml:space="preserve">      车辆类其他费用</t>
    <phoneticPr fontId="5" type="noConversion"/>
  </si>
  <si>
    <t>股份支付</t>
  </si>
  <si>
    <t xml:space="preserve">      车辆类保养维修费</t>
    <phoneticPr fontId="5" type="noConversion"/>
  </si>
  <si>
    <t>辞退福利</t>
  </si>
  <si>
    <t xml:space="preserve">      车辆类燃油费</t>
    <phoneticPr fontId="5" type="noConversion"/>
  </si>
  <si>
    <t>非货币性福利</t>
  </si>
  <si>
    <t>其中：车辆类折旧摊销</t>
    <phoneticPr fontId="5" type="noConversion"/>
  </si>
  <si>
    <t>职工福利费</t>
    <phoneticPr fontId="3" type="noConversion"/>
  </si>
  <si>
    <t>车辆类</t>
    <phoneticPr fontId="5" type="noConversion"/>
  </si>
  <si>
    <t>补充商业保险</t>
  </si>
  <si>
    <t>补充医疗保险</t>
    <phoneticPr fontId="3" type="noConversion"/>
  </si>
  <si>
    <t xml:space="preserve">      房产类其他费用</t>
    <phoneticPr fontId="5" type="noConversion"/>
  </si>
  <si>
    <t>企业年金</t>
  </si>
  <si>
    <t>企业年金</t>
    <phoneticPr fontId="3" type="noConversion"/>
  </si>
  <si>
    <t xml:space="preserve">      房产类维修费</t>
    <phoneticPr fontId="5" type="noConversion"/>
  </si>
  <si>
    <t>职工福利项目合计</t>
  </si>
  <si>
    <t xml:space="preserve">      能源费（水电燃气费）</t>
    <phoneticPr fontId="5" type="noConversion"/>
  </si>
  <si>
    <t>职工教育经费</t>
    <phoneticPr fontId="5" type="noConversion"/>
  </si>
  <si>
    <t xml:space="preserve">      绿化费</t>
    <phoneticPr fontId="5" type="noConversion"/>
  </si>
  <si>
    <t>工会经费</t>
  </si>
  <si>
    <t>工会经费项目合计</t>
  </si>
  <si>
    <t xml:space="preserve">      物业管理费</t>
    <phoneticPr fontId="5" type="noConversion"/>
  </si>
  <si>
    <t>五险一金</t>
  </si>
  <si>
    <t>补充住房公积金</t>
  </si>
  <si>
    <t xml:space="preserve">      职场租赁费</t>
    <phoneticPr fontId="5" type="noConversion"/>
  </si>
  <si>
    <t>住房公积金</t>
  </si>
  <si>
    <t>其中：房产类折旧摊销</t>
    <phoneticPr fontId="5" type="noConversion"/>
  </si>
  <si>
    <t>生育保险</t>
  </si>
  <si>
    <t>房产类</t>
    <phoneticPr fontId="5" type="noConversion"/>
  </si>
  <si>
    <t>工伤保险</t>
  </si>
  <si>
    <t>资产相关项目</t>
    <phoneticPr fontId="5" type="noConversion"/>
  </si>
  <si>
    <t>失业保险</t>
  </si>
  <si>
    <t>其他人工成本</t>
    <phoneticPr fontId="5" type="noConversion"/>
  </si>
  <si>
    <t>基本养老保险</t>
  </si>
  <si>
    <t>职工福利费</t>
    <phoneticPr fontId="5" type="noConversion"/>
  </si>
  <si>
    <t>基本医疗保险</t>
  </si>
  <si>
    <t>补充商业保险</t>
    <phoneticPr fontId="5" type="noConversion"/>
  </si>
  <si>
    <t>其中：正式员工</t>
  </si>
  <si>
    <t>协赔津贴</t>
  </si>
  <si>
    <t>企业年金</t>
    <phoneticPr fontId="5" type="noConversion"/>
  </si>
  <si>
    <t>大灾理赔工作津贴</t>
  </si>
  <si>
    <t>交流借调人员补贴</t>
  </si>
  <si>
    <t>工会经费</t>
    <phoneticPr fontId="5" type="noConversion"/>
  </si>
  <si>
    <t>地县公司阶段性奖励项目小计（省本部专用）</t>
  </si>
  <si>
    <t>五险一金</t>
    <phoneticPr fontId="5" type="noConversion"/>
  </si>
  <si>
    <t xml:space="preserve">      合同制外勤</t>
  </si>
  <si>
    <t>劳务合同及非全日制用工项目小计_融合管理</t>
  </si>
  <si>
    <t xml:space="preserve">      合同制外勤</t>
    <phoneticPr fontId="5" type="noConversion"/>
  </si>
  <si>
    <t xml:space="preserve">      劳务派遣员工</t>
  </si>
  <si>
    <t>劳务派遣用工职工工资项目小计_融合管理</t>
  </si>
  <si>
    <t xml:space="preserve">      劳务派遣员工</t>
    <phoneticPr fontId="5" type="noConversion"/>
  </si>
  <si>
    <t>劳动合同用工职工工资项目小计_融合管理</t>
  </si>
  <si>
    <t>其中：正式员工</t>
    <phoneticPr fontId="5" type="noConversion"/>
  </si>
  <si>
    <t>职工工资项目合计</t>
  </si>
  <si>
    <t>职工工资</t>
    <phoneticPr fontId="5" type="noConversion"/>
  </si>
  <si>
    <t>人工成本项目合计</t>
  </si>
  <si>
    <t>人工成本</t>
    <phoneticPr fontId="5" type="noConversion"/>
  </si>
  <si>
    <t>合计</t>
    <phoneticPr fontId="3" type="noConversion"/>
  </si>
  <si>
    <t>合计</t>
    <phoneticPr fontId="5" type="noConversion"/>
  </si>
  <si>
    <t>委托管理</t>
    <phoneticPr fontId="5" type="noConversion"/>
  </si>
  <si>
    <t>分别-支农支小融资</t>
    <phoneticPr fontId="5" type="noConversion"/>
  </si>
  <si>
    <t>分别-固定</t>
    <phoneticPr fontId="5" type="noConversion"/>
  </si>
  <si>
    <t>融合-理赔</t>
    <phoneticPr fontId="5" type="noConversion"/>
  </si>
  <si>
    <t>融合-95518</t>
    <phoneticPr fontId="5" type="noConversion"/>
  </si>
  <si>
    <t>融合</t>
    <phoneticPr fontId="5" type="noConversion"/>
  </si>
  <si>
    <t>对应集团项目</t>
    <phoneticPr fontId="3" type="noConversion"/>
  </si>
  <si>
    <t>公司内部项目</t>
    <phoneticPr fontId="3" type="noConversion"/>
  </si>
  <si>
    <t>二级预算项目</t>
    <phoneticPr fontId="5" type="noConversion"/>
  </si>
  <si>
    <t>一级预算项目</t>
    <phoneticPr fontId="5" type="noConversion"/>
  </si>
  <si>
    <t>数据录入区域</t>
    <phoneticPr fontId="3" type="noConversion"/>
  </si>
  <si>
    <t>数据汇总区域</t>
    <phoneticPr fontId="3" type="noConversion"/>
  </si>
  <si>
    <t>编制时间</t>
    <phoneticPr fontId="3" type="noConversion"/>
  </si>
  <si>
    <t>2019年2季度</t>
  </si>
  <si>
    <t>其中：正式员工</t>
    <phoneticPr fontId="2" type="noConversion"/>
  </si>
  <si>
    <t>其中：房产类折旧摊销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</si>
  <si>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</si>
  <si>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</si>
  <si>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</si>
  <si>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</si>
  <si>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</si>
  <si>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</si>
  <si>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 xml:space="preserve">      车辆租赁费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</si>
  <si>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</si>
  <si>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</si>
  <si>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</si>
  <si>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</si>
  <si>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</si>
  <si>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</si>
  <si>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</si>
  <si>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</si>
  <si>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</si>
  <si>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</si>
  <si>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</si>
  <si>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</si>
  <si>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</si>
  <si>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</si>
  <si>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</si>
  <si>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</si>
  <si>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</si>
  <si>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</si>
  <si>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</si>
  <si>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</si>
  <si>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</si>
  <si>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</si>
  <si>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</si>
  <si>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会费（协会、学会、公会）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</si>
  <si>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</si>
  <si>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</si>
  <si>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</si>
  <si>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</si>
  <si>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其他监管中介项目费用</t>
    <phoneticPr fontId="2" type="noConversion"/>
  </si>
  <si>
    <t>2019年预算</t>
  </si>
  <si>
    <t>其中：劳务派遣人数（人）</t>
    <phoneticPr fontId="2" type="noConversion"/>
  </si>
  <si>
    <t>资产相关项目</t>
    <phoneticPr fontId="2" type="noConversion"/>
  </si>
  <si>
    <t>一级预算项目</t>
    <phoneticPr fontId="2" type="noConversion"/>
  </si>
  <si>
    <t>二级预算项目</t>
    <phoneticPr fontId="2" type="noConversion"/>
  </si>
  <si>
    <t>2018年实际支出</t>
  </si>
  <si>
    <t>人工成本</t>
    <phoneticPr fontId="2" type="noConversion"/>
  </si>
  <si>
    <t>小计</t>
    <phoneticPr fontId="2" type="noConversion"/>
  </si>
  <si>
    <t>职工工资</t>
    <phoneticPr fontId="2" type="noConversion"/>
  </si>
  <si>
    <t xml:space="preserve">      劳务派遣员工</t>
    <phoneticPr fontId="2" type="noConversion"/>
  </si>
  <si>
    <t xml:space="preserve">      合同制外勤</t>
    <phoneticPr fontId="2" type="noConversion"/>
  </si>
  <si>
    <t>五险一金</t>
    <phoneticPr fontId="2" type="noConversion"/>
  </si>
  <si>
    <t>工会经费</t>
    <phoneticPr fontId="2" type="noConversion"/>
  </si>
  <si>
    <t>职工教育经费</t>
    <phoneticPr fontId="2" type="noConversion"/>
  </si>
  <si>
    <t>企业年金</t>
    <phoneticPr fontId="2" type="noConversion"/>
  </si>
  <si>
    <t>补充商业保险</t>
    <phoneticPr fontId="2" type="noConversion"/>
  </si>
  <si>
    <t>职工福利费</t>
    <phoneticPr fontId="2" type="noConversion"/>
  </si>
  <si>
    <t>其他人工成本</t>
    <phoneticPr fontId="2" type="noConversion"/>
  </si>
  <si>
    <t>房产类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</si>
  <si>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</si>
  <si>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</si>
  <si>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</si>
  <si>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</si>
  <si>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</si>
  <si>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</si>
  <si>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>车辆类</t>
    <phoneticPr fontId="2" type="noConversion"/>
  </si>
  <si>
    <t>其中：车辆类折旧摊销</t>
    <phoneticPr fontId="2" type="noConversion"/>
  </si>
  <si>
    <t xml:space="preserve">      车辆类燃油费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</si>
  <si>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</si>
  <si>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</si>
  <si>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电子设备类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</si>
  <si>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</si>
  <si>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</si>
  <si>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</si>
  <si>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</si>
  <si>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其他资产类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</si>
  <si>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</si>
  <si>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</si>
  <si>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业务相关项目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</si>
  <si>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</si>
  <si>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</si>
  <si>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</si>
  <si>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</si>
  <si>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</si>
  <si>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</si>
  <si>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</si>
  <si>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</si>
  <si>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</si>
  <si>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</si>
  <si>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</si>
  <si>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</si>
  <si>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办公管理项目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</si>
  <si>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</si>
  <si>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</si>
  <si>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</si>
  <si>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监管中介项目</t>
    <phoneticPr fontId="2" type="noConversion"/>
  </si>
  <si>
    <t>会费（协会、学会、公会）</t>
    <phoneticPr fontId="2" type="noConversion"/>
  </si>
  <si>
    <t>三会（董事会、监事会、股东大会）及上市相关费用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</si>
  <si>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</si>
  <si>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</si>
  <si>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</si>
  <si>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</si>
  <si>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税费</t>
    <phoneticPr fontId="2" type="noConversion"/>
  </si>
  <si>
    <t>其他监管中介项目费用</t>
    <phoneticPr fontId="2" type="noConversion"/>
  </si>
  <si>
    <t>省分公司本部</t>
  </si>
  <si>
    <t>XX省级分公司本部预算汇总表</t>
  </si>
  <si>
    <t>对应集团项目</t>
  </si>
  <si>
    <t>一级</t>
  </si>
  <si>
    <t>二级</t>
  </si>
  <si>
    <t>三级</t>
  </si>
  <si>
    <t>四级</t>
  </si>
  <si>
    <t>五级</t>
  </si>
  <si>
    <t>职工工资项目小计</t>
  </si>
  <si>
    <t>劳动合同用工职工工资项目小计</t>
  </si>
  <si>
    <t>劳动合同用工-工资</t>
  </si>
  <si>
    <t>劳动合同用工-货币性福利项目小计</t>
  </si>
  <si>
    <t>劳务派遣用工职工工资项目小计</t>
  </si>
  <si>
    <t>劳务派遣用工-工资</t>
  </si>
  <si>
    <t>劳务派遣用工-货币性福利项目小计</t>
  </si>
  <si>
    <t>劳务合同及非全日制用工项目小计</t>
  </si>
  <si>
    <t>劳务合同及非全日制用工-工资</t>
  </si>
  <si>
    <t>劳务合同及非全日制用工-货币性福利项目小计</t>
    <phoneticPr fontId="1" type="noConversion"/>
  </si>
  <si>
    <t>省地公司阶段性奖励项目小计</t>
  </si>
  <si>
    <t>县区支公司阶段性奖励项目小计（地市本部专用）</t>
    <phoneticPr fontId="1" type="noConversion"/>
  </si>
  <si>
    <t>其他工资</t>
  </si>
  <si>
    <t>职工福利项目小计</t>
  </si>
  <si>
    <t>卫生保健生活福利</t>
  </si>
  <si>
    <t>卫生保健生活福利-货币性</t>
  </si>
  <si>
    <t>内设福利机构费用</t>
  </si>
  <si>
    <t>内设福利机构费用-货币性</t>
  </si>
  <si>
    <t>内设福利机构费用-非货币性</t>
    <phoneticPr fontId="1" type="noConversion"/>
  </si>
  <si>
    <t>职工困难补助</t>
    <phoneticPr fontId="1" type="noConversion"/>
  </si>
  <si>
    <t>职工困难补助-货币性</t>
  </si>
  <si>
    <t>职工困难补助-非货币性</t>
    <phoneticPr fontId="1" type="noConversion"/>
  </si>
  <si>
    <t>其他职工福利费</t>
  </si>
  <si>
    <t>其他职工福利费-货币性</t>
  </si>
  <si>
    <t>其他职工福利费-非货币性</t>
    <phoneticPr fontId="1" type="noConversion"/>
  </si>
  <si>
    <t>补充医疗保险</t>
  </si>
  <si>
    <t>劳动保险</t>
  </si>
  <si>
    <t>工会经费项目小计</t>
  </si>
  <si>
    <t>房屋修缮费</t>
  </si>
  <si>
    <t>工程维修项目</t>
  </si>
  <si>
    <t>日常零星维修</t>
  </si>
  <si>
    <t>其他房屋修缮</t>
  </si>
  <si>
    <t>房屋-一般租赁</t>
  </si>
  <si>
    <t>房屋-短期或低价值租赁</t>
  </si>
  <si>
    <t>日常运行费</t>
    <phoneticPr fontId="1" type="noConversion"/>
  </si>
  <si>
    <t>燃气费</t>
    <phoneticPr fontId="1" type="noConversion"/>
  </si>
  <si>
    <t>绿化费</t>
    <phoneticPr fontId="1" type="noConversion"/>
  </si>
  <si>
    <t>物业管理费项目小计</t>
  </si>
  <si>
    <t>理赔服务用车项目小计</t>
  </si>
  <si>
    <t>理赔服务用车-折旧</t>
  </si>
  <si>
    <t>理赔服务用车-一般租赁</t>
  </si>
  <si>
    <t>理赔服务用车-油费</t>
  </si>
  <si>
    <t>理赔服务用车-路桥、停车费及其他</t>
  </si>
  <si>
    <t>理赔服务用车-年检费</t>
  </si>
  <si>
    <t>理赔服务用车-短期或低价值租赁</t>
  </si>
  <si>
    <t>理赔服务用车-修理费</t>
  </si>
  <si>
    <t>理赔服务用车-保险费</t>
  </si>
  <si>
    <t>理赔服务用车-车船税</t>
  </si>
  <si>
    <t>临时用车项目小计</t>
  </si>
  <si>
    <t>临时用车--一般租赁</t>
  </si>
  <si>
    <t>临时用车项目小计</t>
    <phoneticPr fontId="1" type="noConversion"/>
  </si>
  <si>
    <t>临时用车--短期或低价值租赁</t>
  </si>
  <si>
    <t>三农服务车项目小计</t>
    <phoneticPr fontId="1" type="noConversion"/>
  </si>
  <si>
    <t>三农服务车-油费</t>
  </si>
  <si>
    <t>三农服务车-路桥、停车费及其他</t>
  </si>
  <si>
    <t>三农服务车-年检费</t>
  </si>
  <si>
    <t>三农服务车项目小计</t>
  </si>
  <si>
    <t>三农服务车-修理费</t>
  </si>
  <si>
    <t>三农服务车-保险费</t>
  </si>
  <si>
    <t>三农服务车-车船税</t>
  </si>
  <si>
    <t>电子设备类项目小计</t>
    <phoneticPr fontId="1" type="noConversion"/>
  </si>
  <si>
    <t>电子设备折旧</t>
    <phoneticPr fontId="1" type="noConversion"/>
  </si>
  <si>
    <t>电子设备运转费项目小计</t>
  </si>
  <si>
    <t>电子耗材项目小计</t>
  </si>
  <si>
    <t>电子耗材-办公或生产终端的配件</t>
  </si>
  <si>
    <t>电子耗材-打印纸</t>
  </si>
  <si>
    <t>电子耗材-硒鼓、墨盒、粉仓、色带及小额电子设备（VRCLicense、VRCUkey)</t>
  </si>
  <si>
    <t>硬件设备维护项目小计</t>
  </si>
  <si>
    <t>软件维护项目小计</t>
  </si>
  <si>
    <t>电子设备租赁费项目小计</t>
    <phoneticPr fontId="1" type="noConversion"/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</si>
  <si>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</si>
  <si>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</si>
  <si>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</si>
  <si>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</si>
  <si>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  <phoneticPr fontId="1" type="noConversion"/>
  </si>
  <si>
    <t>其他资产折旧及摊销项目小计</t>
  </si>
  <si>
    <t>低值易耗品</t>
  </si>
  <si>
    <t>其他资产折旧</t>
  </si>
  <si>
    <t>其他资产摊销</t>
  </si>
  <si>
    <t>无形资产摊销-其他无形资产</t>
  </si>
  <si>
    <t>其他资产租赁费-短期或低价值租赁</t>
  </si>
  <si>
    <t>其他资产租赁费-一般租赁</t>
  </si>
  <si>
    <t>防预费用项目小计</t>
  </si>
  <si>
    <t>广告费项目小计</t>
  </si>
  <si>
    <t>报刊杂志广告</t>
  </si>
  <si>
    <t>广播电视广告</t>
  </si>
  <si>
    <t>其他广告事项</t>
  </si>
  <si>
    <t>客户服务费项目小计</t>
  </si>
  <si>
    <t>客户互动类项目</t>
  </si>
  <si>
    <t>宣传礼品类项目</t>
  </si>
  <si>
    <t>咨询服务类项目</t>
  </si>
  <si>
    <t>业务宣传费项目小计</t>
  </si>
  <si>
    <t>宣传品</t>
  </si>
  <si>
    <t>宣传事项</t>
  </si>
  <si>
    <t>银行结算费项目小计</t>
  </si>
  <si>
    <t>银行结算费-总公司结算</t>
  </si>
  <si>
    <t>银行结算费-分公司结算</t>
  </si>
  <si>
    <t>外事费用项目小计</t>
    <phoneticPr fontId="1" type="noConversion"/>
  </si>
  <si>
    <t>出访</t>
  </si>
  <si>
    <t>来访</t>
  </si>
  <si>
    <t>内部培训费项目小计</t>
  </si>
  <si>
    <t>境内培训项目小计</t>
  </si>
  <si>
    <t>境外培训项目小计</t>
  </si>
  <si>
    <t>外部培训费项目小计</t>
  </si>
  <si>
    <t>邮电费项目小计</t>
    <phoneticPr fontId="1" type="noConversion"/>
  </si>
  <si>
    <t>通讯费项目小计</t>
    <phoneticPr fontId="1" type="noConversion"/>
  </si>
  <si>
    <t>固定电话支出</t>
  </si>
  <si>
    <t>移动电话支出</t>
  </si>
  <si>
    <t>印刷费项目小计</t>
    <phoneticPr fontId="1" type="noConversion"/>
  </si>
  <si>
    <t>单证</t>
  </si>
  <si>
    <t>名片</t>
  </si>
  <si>
    <t>文件</t>
  </si>
  <si>
    <t>其他印刷费</t>
  </si>
  <si>
    <t>公杂费项目小计</t>
    <phoneticPr fontId="1" type="noConversion"/>
  </si>
  <si>
    <t>清洁卫生用品</t>
  </si>
  <si>
    <t>饮水及器具</t>
  </si>
  <si>
    <t>其他小额零星开支</t>
  </si>
  <si>
    <t>学会会费项目小计</t>
    <phoneticPr fontId="1" type="noConversion"/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</si>
  <si>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</si>
  <si>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</si>
  <si>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</si>
  <si>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</si>
  <si>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</si>
  <si>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</si>
  <si>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  <phoneticPr fontId="1" type="noConversion"/>
  </si>
  <si>
    <t>法律顾问费</t>
  </si>
  <si>
    <t>其他咨询费</t>
  </si>
  <si>
    <t>房产类项目小计</t>
  </si>
  <si>
    <t>车辆类项目小计</t>
  </si>
  <si>
    <t>电子设备类项目小计</t>
  </si>
  <si>
    <t>其他资产类（除房产、车辆、电子设备）项目小计</t>
  </si>
  <si>
    <t>单位：万元</t>
  </si>
  <si>
    <t>报送人：</t>
  </si>
  <si>
    <t>联系电话：</t>
  </si>
  <si>
    <t>邮箱：</t>
  </si>
  <si>
    <t>卫生保健生活福利-非货币性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</si>
  <si>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</si>
  <si>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</si>
  <si>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</si>
  <si>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</si>
  <si>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</si>
  <si>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</si>
  <si>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</si>
  <si>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</si>
  <si>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</si>
  <si>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</si>
  <si>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</si>
  <si>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</si>
  <si>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</si>
  <si>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Excel 97-2003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</si>
  <si>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</si>
  <si>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</si>
  <si>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</si>
  <si>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</si>
  <si>
    <t>公务用车项目小计</t>
  </si>
  <si>
    <t>总量检验</t>
  </si>
  <si>
    <t>合计（含职教费，剔培训）</t>
  </si>
  <si>
    <t>2019年预算执行率</t>
  </si>
  <si>
    <t>2019年实际同比</t>
  </si>
  <si>
    <t>2019全年实际（预计）</t>
  </si>
  <si>
    <t>预算项目合计</t>
  </si>
  <si>
    <t>固定小计</t>
  </si>
  <si>
    <t>固定-常规</t>
  </si>
  <si>
    <t>固定-非常规</t>
  </si>
  <si>
    <t>间接理赔小计</t>
  </si>
  <si>
    <t>理赔-常规</t>
  </si>
  <si>
    <t>理赔-非常规</t>
  </si>
  <si>
    <t>合计</t>
  </si>
  <si>
    <t>常规费用</t>
  </si>
  <si>
    <t>非常规费用</t>
  </si>
  <si>
    <t>XX省分公司固定类费用预算编制表（单位：万元）</t>
  </si>
  <si>
    <t>全省（市）合计</t>
  </si>
  <si>
    <t>/</t>
  </si>
  <si>
    <t>房屋-一般租赁-营业办公用房租赁</t>
  </si>
  <si>
    <t>房屋-一般租赁-车位租赁费</t>
  </si>
  <si>
    <t>房屋-一般租赁-其他房屋租赁</t>
  </si>
  <si>
    <t>房屋-短期或低价值租赁-营业办公用房租赁</t>
  </si>
  <si>
    <t>房屋-短期或低价值租赁-车位租赁费</t>
  </si>
  <si>
    <t>房屋-短期或低价值租赁-其他房屋租赁</t>
  </si>
  <si>
    <t>机构</t>
  </si>
  <si>
    <t>省本级/X地市</t>
  </si>
  <si>
    <t>序号</t>
  </si>
  <si>
    <t>金额小计</t>
  </si>
  <si>
    <t>其中：固定费用承担金额</t>
  </si>
  <si>
    <t>其中：间接理赔费用承担金额</t>
  </si>
  <si>
    <t>…</t>
  </si>
  <si>
    <t>分公司合计</t>
  </si>
  <si>
    <t>机动项目</t>
  </si>
  <si>
    <t>非常规事项明细（下拉菜单选择）</t>
  </si>
  <si>
    <t>优先级（下拉菜单选择）</t>
  </si>
  <si>
    <t>预算内管理捐赠额度上限</t>
  </si>
  <si>
    <t>固定额度</t>
  </si>
  <si>
    <t>浮动额度</t>
  </si>
  <si>
    <t>预算项目描述</t>
  </si>
  <si>
    <t>eg2：X市分公司非车险协赔系统开发费用</t>
  </si>
  <si>
    <t>滚动12个月保费收入（万元）</t>
  </si>
  <si>
    <t>滚动12个月利润总额（万元）</t>
  </si>
  <si>
    <t>捐赠比例（基础值为千分之二点六）</t>
  </si>
  <si>
    <t>报送日期：</t>
  </si>
  <si>
    <t>公益捐赠项目名称</t>
  </si>
  <si>
    <t>是否能够进行所得税纳税调整</t>
  </si>
  <si>
    <t>捐赠金额（万元）</t>
  </si>
  <si>
    <t>XX分公司合计</t>
  </si>
  <si>
    <t>X市分公司</t>
  </si>
  <si>
    <t>预计项目启动时间</t>
    <phoneticPr fontId="21" type="noConversion"/>
  </si>
  <si>
    <t>/</t>
    <phoneticPr fontId="21" type="noConversion"/>
  </si>
  <si>
    <t>eg：
1.X市新农合大病项目；
2.2021全年预计保费收入10000万元；
3.可用总体费用率3%，预计间接理赔费用率1.5%；
4.预计合同签署时间2021年X月</t>
    <phoneticPr fontId="21" type="noConversion"/>
  </si>
  <si>
    <t>1.X市新农合系统对接项目；
2.预计合同签署时间2021年X月。</t>
    <phoneticPr fontId="21" type="noConversion"/>
  </si>
  <si>
    <t>2021年预计</t>
    <phoneticPr fontId="21" type="noConversion"/>
  </si>
  <si>
    <t>2020全年预计</t>
    <phoneticPr fontId="21" type="noConversion"/>
  </si>
  <si>
    <t>2019全年</t>
    <phoneticPr fontId="21" type="noConversion"/>
  </si>
  <si>
    <t>2021年比2020年</t>
    <phoneticPr fontId="21" type="noConversion"/>
  </si>
  <si>
    <t>2020年比2019年</t>
    <phoneticPr fontId="21" type="noConversion"/>
  </si>
  <si>
    <t>2021年预算-常规</t>
    <phoneticPr fontId="21" type="noConversion"/>
  </si>
  <si>
    <t>2019年实际</t>
    <phoneticPr fontId="21" type="noConversion"/>
  </si>
  <si>
    <t>财险公司预算项目</t>
    <phoneticPr fontId="21" type="noConversion"/>
  </si>
  <si>
    <t>合计</t>
    <phoneticPr fontId="21" type="noConversion"/>
  </si>
  <si>
    <t>金额</t>
    <phoneticPr fontId="21" type="noConversion"/>
  </si>
  <si>
    <t>固定费用</t>
    <phoneticPr fontId="21" type="noConversion"/>
  </si>
  <si>
    <t>间接理赔费用</t>
    <phoneticPr fontId="21" type="noConversion"/>
  </si>
  <si>
    <t>报单事项</t>
    <phoneticPr fontId="21" type="noConversion"/>
  </si>
  <si>
    <t>/</t>
    <phoneticPr fontId="21" type="noConversion"/>
  </si>
  <si>
    <t>人工成本
项目合计</t>
    <phoneticPr fontId="21" type="noConversion"/>
  </si>
  <si>
    <t>/</t>
    <phoneticPr fontId="21" type="noConversion"/>
  </si>
  <si>
    <t>21预算比20预算</t>
    <phoneticPr fontId="21" type="noConversion"/>
  </si>
  <si>
    <t>eg1：X市分公司本部新搬迁职场装修费用</t>
    <phoneticPr fontId="21" type="noConversion"/>
  </si>
  <si>
    <t>XX分公司非常规费用明细表（2021年预算金额应和表1的非常规费用有对应关系）</t>
    <phoneticPr fontId="21" type="noConversion"/>
  </si>
  <si>
    <t>2021年委托管理费用预算</t>
    <phoneticPr fontId="21" type="noConversion"/>
  </si>
  <si>
    <t>2021年支农融资费用预算</t>
    <phoneticPr fontId="21" type="noConversion"/>
  </si>
  <si>
    <t>21年预算比20年预算</t>
    <phoneticPr fontId="21" type="noConversion"/>
  </si>
  <si>
    <t>21年预算比19年实际</t>
    <phoneticPr fontId="21" type="noConversion"/>
  </si>
  <si>
    <t>XX省分公司固定类费用承担的总部下划报单明细（单位：万元）</t>
    <phoneticPr fontId="21" type="noConversion"/>
  </si>
  <si>
    <t>2021年总部下划报单费用预算</t>
    <phoneticPr fontId="21" type="noConversion"/>
  </si>
  <si>
    <t>2020年总部下划报单费用预算（更新版）</t>
    <phoneticPr fontId="21" type="noConversion"/>
  </si>
  <si>
    <t>2020年工装制作费用</t>
  </si>
  <si>
    <t>2021年预计新增房产折旧</t>
  </si>
  <si>
    <t>2021年预计新增房产装修费用</t>
  </si>
  <si>
    <t>2021年预计新增房产租赁费用</t>
  </si>
  <si>
    <t>2021年预计新增房产日常运行费用</t>
  </si>
  <si>
    <t>2021年预计新增房产家具办公购置费</t>
  </si>
  <si>
    <t>现有房产预计2021年大额修缮费用（费用化部分）</t>
  </si>
  <si>
    <t>2021年预计新增系统开发费用</t>
  </si>
  <si>
    <t>2021年工装制作费用</t>
  </si>
  <si>
    <t>2021年预计新增社保业务所需间接理赔费用</t>
  </si>
  <si>
    <t>2020年新增房产折旧</t>
  </si>
  <si>
    <t>2020年新增房产装修费用</t>
  </si>
  <si>
    <t>2020年新增房产租赁费用</t>
  </si>
  <si>
    <t>2020年新增房产日常运行费用</t>
  </si>
  <si>
    <t>2020年新增房产家具办公购置费</t>
  </si>
  <si>
    <t>现有房产2020年大额修缮费用（费用化部分）</t>
  </si>
  <si>
    <t>2020年新增系统开发费用</t>
  </si>
  <si>
    <t>2020年新增社保业务所需间接理赔费用</t>
  </si>
  <si>
    <t>eg1：X市分公司本部新搬迁职场装修费用</t>
    <phoneticPr fontId="21" type="noConversion"/>
  </si>
  <si>
    <t>eg：
1.X市新农合大病项目；
2.合同约定2020全年保费收入10000万元；
3.合同约定可用总体费用率3%，间接理赔费用率1.5%；
4.合同实际签署时间2020年X月</t>
    <phoneticPr fontId="21" type="noConversion"/>
  </si>
  <si>
    <t>获批预算小计</t>
    <phoneticPr fontId="21" type="noConversion"/>
  </si>
  <si>
    <t>其中：获批固定费用</t>
    <phoneticPr fontId="21" type="noConversion"/>
  </si>
  <si>
    <t>其中：获批间接理赔费用</t>
    <phoneticPr fontId="21" type="noConversion"/>
  </si>
  <si>
    <t>实际执行金额小计</t>
    <phoneticPr fontId="21" type="noConversion"/>
  </si>
  <si>
    <t>其中：理赔费用实际列支</t>
    <phoneticPr fontId="21" type="noConversion"/>
  </si>
  <si>
    <t>其中：固定费用实际列支</t>
    <phoneticPr fontId="21" type="noConversion"/>
  </si>
  <si>
    <t>随2020年初预算下达</t>
  </si>
  <si>
    <t>随2020年初预算下达</t>
    <phoneticPr fontId="21" type="noConversion"/>
  </si>
  <si>
    <t>预算调整流程-20年1月</t>
    <phoneticPr fontId="21" type="noConversion"/>
  </si>
  <si>
    <t>预算调整流程-20年2月</t>
  </si>
  <si>
    <t>预算调整流程-20年3月</t>
  </si>
  <si>
    <t>预算调整流程-20年4月</t>
  </si>
  <si>
    <t>预算调整流程-20年5月</t>
  </si>
  <si>
    <t>预算调整流程-20年6月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</si>
  <si>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</si>
  <si>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</si>
  <si>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</si>
  <si>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</si>
  <si>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</si>
  <si>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预算获批时间（下拉菜单）</t>
    <phoneticPr fontId="21" type="noConversion"/>
  </si>
  <si>
    <t>表4.1-基础数据</t>
    <phoneticPr fontId="21" type="noConversion"/>
  </si>
  <si>
    <t>在用公务车数量（辆）</t>
    <phoneticPr fontId="21" type="noConversion"/>
  </si>
  <si>
    <t>在用理赔服务用车数量（辆）</t>
    <phoneticPr fontId="21" type="noConversion"/>
  </si>
  <si>
    <t>在用三农服务车数量（辆）</t>
    <phoneticPr fontId="21" type="noConversion"/>
  </si>
  <si>
    <t>公杂费</t>
  </si>
  <si>
    <t>电子耗材</t>
  </si>
  <si>
    <t>通讯费</t>
  </si>
  <si>
    <t>内部培训费</t>
  </si>
  <si>
    <t>工资</t>
    <phoneticPr fontId="21" type="noConversion"/>
  </si>
  <si>
    <t>人工配套</t>
    <phoneticPr fontId="21" type="noConversion"/>
  </si>
  <si>
    <t>公务车</t>
    <phoneticPr fontId="21" type="noConversion"/>
  </si>
  <si>
    <t>理赔服务用车</t>
    <phoneticPr fontId="21" type="noConversion"/>
  </si>
  <si>
    <t>三农服务车</t>
    <phoneticPr fontId="21" type="noConversion"/>
  </si>
  <si>
    <t>业务相关类项目合计</t>
    <phoneticPr fontId="21" type="noConversion"/>
  </si>
  <si>
    <t>费用合计</t>
    <phoneticPr fontId="21" type="noConversion"/>
  </si>
  <si>
    <t>人工成本</t>
    <phoneticPr fontId="21" type="noConversion"/>
  </si>
  <si>
    <t>非人工成本</t>
    <phoneticPr fontId="21" type="noConversion"/>
  </si>
  <si>
    <t>其中：工资</t>
    <phoneticPr fontId="21" type="noConversion"/>
  </si>
  <si>
    <t>其中：人工配套</t>
    <phoneticPr fontId="21" type="noConversion"/>
  </si>
  <si>
    <t>其中：房产类</t>
    <phoneticPr fontId="21" type="noConversion"/>
  </si>
  <si>
    <t>其中：业务相关类</t>
    <phoneticPr fontId="21" type="noConversion"/>
  </si>
  <si>
    <r>
      <rPr>
        <b/>
        <sz val="10"/>
        <color rgb="FFFF0000"/>
        <rFont val="微软雅黑"/>
        <family val="2"/>
        <charset val="134"/>
      </rPr>
      <t>2020</t>
    </r>
    <r>
      <rPr>
        <b/>
        <sz val="10"/>
        <color theme="1"/>
        <rFont val="微软雅黑"/>
        <family val="2"/>
        <charset val="134"/>
      </rPr>
      <t>年非常规费用预算</t>
    </r>
    <r>
      <rPr>
        <b/>
        <sz val="10"/>
        <color rgb="FFFF0000"/>
        <rFont val="微软雅黑"/>
        <family val="2"/>
        <charset val="134"/>
      </rPr>
      <t>执行情况</t>
    </r>
    <phoneticPr fontId="21" type="noConversion"/>
  </si>
  <si>
    <r>
      <t>2019全年总部下划报单费用-</t>
    </r>
    <r>
      <rPr>
        <b/>
        <sz val="10"/>
        <color rgb="FF0070C0"/>
        <rFont val="微软雅黑"/>
        <family val="2"/>
        <charset val="134"/>
      </rPr>
      <t>实际数（按往来清单填报）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</si>
  <si>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剔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</si>
  <si>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</si>
  <si>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</si>
  <si>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其中：2021年省</t>
    </r>
    <r>
      <rPr>
        <b/>
        <sz val="10"/>
        <color rgb="FF0070C0"/>
        <rFont val="微软雅黑"/>
        <family val="2"/>
        <charset val="134"/>
      </rPr>
      <t>本级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</si>
  <si>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间接理赔费用预算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</si>
  <si>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rPr>
        <b/>
        <sz val="10"/>
        <color indexed="8"/>
        <rFont val="微软雅黑"/>
        <family val="2"/>
        <charset val="134"/>
      </rPr>
      <t>分公司省地本级</t>
    </r>
    <r>
      <rPr>
        <sz val="10"/>
        <color indexed="8"/>
        <rFont val="微软雅黑"/>
        <family val="2"/>
        <charset val="134"/>
      </rPr>
      <t>员工人数（人）</t>
    </r>
    <phoneticPr fontId="21" type="noConversion"/>
  </si>
  <si>
    <t>费用入账时间</t>
    <phoneticPr fontId="21" type="noConversion"/>
  </si>
  <si>
    <t>eg：2020年10月20日</t>
    <phoneticPr fontId="21" type="noConversion"/>
  </si>
  <si>
    <t>eg：未启动，项目取消</t>
    <phoneticPr fontId="21" type="noConversion"/>
  </si>
  <si>
    <t>预算执行率</t>
    <phoneticPr fontId="21" type="noConversion"/>
  </si>
  <si>
    <t>劳务费</t>
    <phoneticPr fontId="21" type="noConversion"/>
  </si>
  <si>
    <r>
      <t>省地本级</t>
    </r>
    <r>
      <rPr>
        <b/>
        <sz val="10"/>
        <color theme="1"/>
        <rFont val="微软雅黑"/>
        <family val="2"/>
        <charset val="134"/>
      </rPr>
      <t>劳务外包</t>
    </r>
    <r>
      <rPr>
        <sz val="10"/>
        <color theme="1"/>
        <rFont val="微软雅黑"/>
        <family val="2"/>
        <charset val="134"/>
      </rPr>
      <t>人数
（已签外包协议）</t>
    </r>
    <phoneticPr fontId="21" type="noConversion"/>
  </si>
  <si>
    <t>保费费用率
（分母剔农、社、普）</t>
    <phoneticPr fontId="21" type="noConversion"/>
  </si>
  <si>
    <r>
      <t>2020年省地固定与间接理赔费用预算合计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</si>
  <si>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t>2020年预算-常规</t>
    <phoneticPr fontId="21" type="noConversion"/>
  </si>
  <si>
    <t>21预算比20预算</t>
    <phoneticPr fontId="21" type="noConversion"/>
  </si>
  <si>
    <t>21预算比19实际</t>
    <phoneticPr fontId="21" type="noConversion"/>
  </si>
  <si>
    <t>车辆</t>
    <phoneticPr fontId="21" type="noConversion"/>
  </si>
  <si>
    <t>人员</t>
    <phoneticPr fontId="21" type="noConversion"/>
  </si>
  <si>
    <t>项目</t>
    <phoneticPr fontId="21" type="noConversion"/>
  </si>
  <si>
    <t>表4.2-单位成本（固定+间接理赔费用）</t>
    <phoneticPr fontId="21" type="noConversion"/>
  </si>
  <si>
    <t>人均
（万元/人/年）</t>
    <phoneticPr fontId="21" type="noConversion"/>
  </si>
  <si>
    <t>车均
（万元/车/年）</t>
    <phoneticPr fontId="21" type="noConversion"/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</si>
  <si>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</si>
  <si>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</si>
  <si>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</si>
  <si>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</si>
  <si>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</si>
  <si>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</si>
  <si>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1-2021年分公司固定类费用编制表</t>
    <phoneticPr fontId="21" type="noConversion"/>
  </si>
  <si>
    <t>2019年固定和间接理赔费用
合计实际数</t>
    <phoneticPr fontId="21" type="noConversion"/>
  </si>
  <si>
    <t>2-总部下划报单预算明细表</t>
  </si>
  <si>
    <t>3-非常规费用明细表</t>
  </si>
  <si>
    <t>4-基础数据及单位成本</t>
    <phoneticPr fontId="21" type="noConversion"/>
  </si>
  <si>
    <t>填表说明</t>
    <phoneticPr fontId="21" type="noConversion"/>
  </si>
  <si>
    <t>表1-XX分公司2021年预算内管理捐赠额度</t>
    <phoneticPr fontId="21" type="noConversion"/>
  </si>
  <si>
    <t>表2-XX分公司2021年预算内管理公益捐赠明细项目表</t>
    <phoneticPr fontId="21" type="noConversion"/>
  </si>
  <si>
    <t>2021年预算内管理捐赠编报金额</t>
    <phoneticPr fontId="21" type="noConversion"/>
  </si>
  <si>
    <t>2019年8至12月累计保费收入</t>
    <phoneticPr fontId="21" type="noConversion"/>
  </si>
  <si>
    <t>2020年1至7月累计保费收入</t>
    <phoneticPr fontId="21" type="noConversion"/>
  </si>
  <si>
    <t>2019年8至12月累计利润总额</t>
    <phoneticPr fontId="21" type="noConversion"/>
  </si>
  <si>
    <t>2020年1至7月累计利润总额</t>
    <phoneticPr fontId="21" type="noConversion"/>
  </si>
  <si>
    <t>5-公益捐赠预算编制表</t>
  </si>
  <si>
    <t>需和上年固定捐赠额度比较，如较上年固定捐赠额度增加一档，则为2.5‰，增加两档为2.4‰</t>
    <phoneticPr fontId="21" type="noConversion"/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</si>
  <si>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  <phoneticPr fontId="21" type="noConversion"/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</si>
  <si>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  <phoneticPr fontId="21" type="noConversion"/>
  </si>
  <si>
    <t>1.填报人数、车辆数、保费等基础数据；
2.关注各项费用的单位成本及保费费用率，并在辖内各机构间横向比较，对于单位成本超出合理范围的，重新调整21年预算金额。</t>
    <phoneticPr fontId="21" type="noConversion"/>
  </si>
  <si>
    <t>1.相关数据填写在白色单元格；
2.如某个预算项目同时涉及多个报单事项的，“金额”列填写所有报单事项的金额合计数，“报单事项”列逐一列示具体报单名称及金额。</t>
    <phoneticPr fontId="21" type="noConversion"/>
  </si>
  <si>
    <t>2021年预算编报</t>
    <phoneticPr fontId="21" type="noConversion"/>
  </si>
  <si>
    <t>利润</t>
    <phoneticPr fontId="21" type="noConversion"/>
  </si>
  <si>
    <t>承保利润</t>
    <phoneticPr fontId="21" type="noConversion"/>
  </si>
  <si>
    <t>利润总额</t>
    <phoneticPr fontId="21" type="noConversion"/>
  </si>
  <si>
    <t>保费
（2021年利润和保费数据与上报的利润预算一致）</t>
    <phoneticPr fontId="21" type="noConversion"/>
  </si>
  <si>
    <t>21预算比19实际</t>
    <phoneticPr fontId="21" type="noConversion"/>
  </si>
  <si>
    <t>其中：正式员工人数（总版+地版，人）</t>
    <phoneticPr fontId="2" type="noConversion"/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</si>
  <si>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  <phoneticPr fontId="21" type="noConversion"/>
  </si>
  <si>
    <t>熊珂</t>
    <phoneticPr fontId="21" type="noConversion"/>
  </si>
  <si>
    <t>020-87355791</t>
    <phoneticPr fontId="21" type="noConversion"/>
  </si>
  <si>
    <t>xiongke01@guangd.picc.com.cn</t>
    <phoneticPr fontId="21" type="noConversion"/>
  </si>
  <si>
    <t>省公司下摊IT硬件维护费</t>
    <phoneticPr fontId="21" type="noConversion"/>
  </si>
  <si>
    <t>省公司下摊IT硬件维护费</t>
    <phoneticPr fontId="21" type="noConversion"/>
  </si>
  <si>
    <t>省公司下摊的各类系统维护费</t>
    <phoneticPr fontId="21" type="noConversion"/>
  </si>
  <si>
    <t>省公司下摊的各类系统维护费</t>
    <phoneticPr fontId="21" type="noConversion"/>
  </si>
  <si>
    <t>省公司下摊定损系统使用费</t>
    <phoneticPr fontId="21" type="noConversion"/>
  </si>
  <si>
    <t>省公司下摊定损系统使用费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</si>
</sst>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_ ;[Red]\-0.00\ "/>
  </numFmts>
  <fonts count="42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0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348">
    <xf numFmtId="0" fontId="0" fillId="0" borderId="0" xfId="0">
      <alignment vertical="center"/>
    </xf>
    <xf numFmtId="43" fontId="11" fillId="0" borderId="1" xfId="4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 applyProtection="1">
      <alignment horizontal="left" indent="1"/>
      <protection locked="0"/>
    </xf>
    <xf numFmtId="43" fontId="11" fillId="0" borderId="2" xfId="4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left"/>
      <protection locked="0"/>
    </xf>
    <xf numFmtId="49" fontId="4" fillId="2" borderId="1" xfId="0" applyNumberFormat="1" applyFont="1" applyFill="1" applyBorder="1" applyAlignment="1" applyProtection="1">
      <alignment horizontal="left" indent="2"/>
      <protection locked="0"/>
    </xf>
    <xf numFmtId="49" fontId="4" fillId="2" borderId="1" xfId="0" applyNumberFormat="1" applyFont="1" applyFill="1" applyBorder="1" applyAlignment="1" applyProtection="1">
      <alignment horizontal="left" indent="3"/>
      <protection locked="0"/>
    </xf>
    <xf numFmtId="43" fontId="11" fillId="0" borderId="2" xfId="4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left" indent="1"/>
      <protection locked="0"/>
    </xf>
    <xf numFmtId="49" fontId="4" fillId="2" borderId="3" xfId="0" applyNumberFormat="1" applyFont="1" applyFill="1" applyBorder="1" applyAlignment="1" applyProtection="1">
      <protection locked="0"/>
    </xf>
    <xf numFmtId="43" fontId="11" fillId="0" borderId="1" xfId="4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2" borderId="1" xfId="0" applyFont="1" applyFill="1" applyBorder="1" applyAlignment="1">
      <alignment horizontal="center" vertical="center"/>
    </xf>
    <xf numFmtId="43" fontId="11" fillId="2" borderId="1" xfId="4" applyFont="1" applyFill="1" applyBorder="1">
      <alignment vertical="center"/>
    </xf>
    <xf numFmtId="0" fontId="11" fillId="2" borderId="1" xfId="0" applyFont="1" applyFill="1" applyBorder="1" applyAlignment="1">
      <alignment vertical="center"/>
    </xf>
    <xf numFmtId="43" fontId="11" fillId="2" borderId="1" xfId="4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43" fontId="11" fillId="5" borderId="1" xfId="4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43" fontId="11" fillId="0" borderId="1" xfId="4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9" fillId="0" borderId="0" xfId="3" quotePrefix="1" applyNumberFormat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9" fillId="0" borderId="10" xfId="3" quotePrefix="1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13" fillId="0" borderId="0" xfId="3" applyFont="1">
      <alignment vertical="center"/>
    </xf>
    <xf numFmtId="0" fontId="14" fillId="0" borderId="0" xfId="0" applyFont="1">
      <alignment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10" fontId="15" fillId="4" borderId="3" xfId="1" applyNumberFormat="1" applyFont="1" applyFill="1" applyBorder="1" applyAlignment="1" applyProtection="1">
      <alignment horizontal="center" vertical="center"/>
      <protection locked="0"/>
    </xf>
    <xf numFmtId="10" fontId="15" fillId="4" borderId="1" xfId="1" applyNumberFormat="1" applyFont="1" applyFill="1" applyBorder="1" applyAlignment="1" applyProtection="1">
      <alignment horizontal="center" vertical="center"/>
      <protection locked="0"/>
    </xf>
    <xf numFmtId="43" fontId="14" fillId="5" borderId="1" xfId="4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1" applyNumberFormat="1" applyFont="1">
      <alignment vertical="center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43" fontId="17" fillId="5" borderId="1" xfId="0" applyNumberFormat="1" applyFont="1" applyFill="1" applyBorder="1" applyAlignment="1" applyProtection="1">
      <alignment horizontal="center" vertical="center"/>
    </xf>
    <xf numFmtId="43" fontId="15" fillId="5" borderId="1" xfId="0" applyNumberFormat="1" applyFont="1" applyFill="1" applyBorder="1" applyAlignment="1" applyProtection="1">
      <alignment horizontal="center" vertical="center"/>
    </xf>
    <xf numFmtId="10" fontId="15" fillId="5" borderId="1" xfId="1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Protection="1">
      <alignment vertical="center"/>
      <protection locked="0"/>
    </xf>
    <xf numFmtId="43" fontId="17" fillId="5" borderId="1" xfId="4" applyFont="1" applyFill="1" applyBorder="1" applyAlignment="1" applyProtection="1">
      <alignment horizontal="center" vertical="center"/>
    </xf>
    <xf numFmtId="43" fontId="15" fillId="5" borderId="1" xfId="4" applyFont="1" applyFill="1" applyBorder="1" applyAlignment="1" applyProtection="1">
      <alignment horizontal="center" vertical="center"/>
    </xf>
    <xf numFmtId="0" fontId="14" fillId="4" borderId="1" xfId="0" applyFont="1" applyFill="1" applyBorder="1" applyProtection="1">
      <alignment vertical="center"/>
      <protection locked="0"/>
    </xf>
    <xf numFmtId="43" fontId="16" fillId="5" borderId="1" xfId="4" applyFont="1" applyFill="1" applyBorder="1" applyAlignment="1" applyProtection="1">
      <alignment horizontal="center" vertical="center"/>
    </xf>
    <xf numFmtId="43" fontId="16" fillId="0" borderId="1" xfId="4" applyFont="1" applyFill="1" applyBorder="1" applyAlignment="1" applyProtection="1">
      <alignment horizontal="center" vertical="center"/>
    </xf>
    <xf numFmtId="43" fontId="14" fillId="0" borderId="1" xfId="4" applyFont="1" applyFill="1" applyBorder="1" applyAlignment="1" applyProtection="1">
      <alignment horizontal="center" vertical="center"/>
    </xf>
    <xf numFmtId="43" fontId="16" fillId="8" borderId="1" xfId="4" applyFont="1" applyFill="1" applyBorder="1" applyAlignment="1" applyProtection="1">
      <alignment horizontal="center" vertical="center"/>
      <protection locked="0"/>
    </xf>
    <xf numFmtId="43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vertical="center"/>
      <protection locked="0"/>
    </xf>
    <xf numFmtId="43" fontId="14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13" borderId="34" xfId="0" applyFont="1" applyFill="1" applyBorder="1" applyAlignment="1">
      <alignment horizontal="center" vertical="center"/>
    </xf>
    <xf numFmtId="0" fontId="25" fillId="9" borderId="1" xfId="0" applyFont="1" applyFill="1" applyBorder="1">
      <alignment vertical="center"/>
    </xf>
    <xf numFmtId="0" fontId="25" fillId="9" borderId="1" xfId="0" applyFont="1" applyFill="1" applyBorder="1" applyAlignment="1">
      <alignment horizontal="center" vertical="center"/>
    </xf>
    <xf numFmtId="2" fontId="25" fillId="9" borderId="1" xfId="0" applyNumberFormat="1" applyFont="1" applyFill="1" applyBorder="1">
      <alignment vertical="center"/>
    </xf>
    <xf numFmtId="0" fontId="25" fillId="9" borderId="17" xfId="0" applyFont="1" applyFill="1" applyBorder="1" applyAlignment="1">
      <alignment horizontal="center" vertical="center"/>
    </xf>
    <xf numFmtId="0" fontId="25" fillId="12" borderId="20" xfId="0" applyFont="1" applyFill="1" applyBorder="1">
      <alignment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>
      <alignment vertical="center"/>
    </xf>
    <xf numFmtId="2" fontId="25" fillId="12" borderId="1" xfId="0" applyNumberFormat="1" applyFont="1" applyFill="1" applyBorder="1">
      <alignment vertical="center"/>
    </xf>
    <xf numFmtId="0" fontId="25" fillId="12" borderId="17" xfId="0" applyFont="1" applyFill="1" applyBorder="1" applyAlignment="1">
      <alignment horizontal="center" vertical="center"/>
    </xf>
    <xf numFmtId="0" fontId="25" fillId="0" borderId="1" xfId="0" applyFont="1" applyBorder="1">
      <alignment vertical="center"/>
    </xf>
    <xf numFmtId="2" fontId="25" fillId="0" borderId="1" xfId="0" applyNumberFormat="1" applyFont="1" applyBorder="1">
      <alignment vertical="center"/>
    </xf>
    <xf numFmtId="0" fontId="25" fillId="0" borderId="17" xfId="0" applyFont="1" applyBorder="1" applyAlignment="1">
      <alignment horizontal="center" vertical="center"/>
    </xf>
    <xf numFmtId="0" fontId="25" fillId="0" borderId="20" xfId="0" applyFont="1" applyBorder="1">
      <alignment vertical="center"/>
    </xf>
    <xf numFmtId="2" fontId="25" fillId="12" borderId="3" xfId="0" applyNumberFormat="1" applyFont="1" applyFill="1" applyBorder="1">
      <alignment vertical="center"/>
    </xf>
    <xf numFmtId="2" fontId="25" fillId="0" borderId="3" xfId="0" applyNumberFormat="1" applyFont="1" applyBorder="1">
      <alignment vertical="center"/>
    </xf>
    <xf numFmtId="2" fontId="25" fillId="0" borderId="17" xfId="0" applyNumberFormat="1" applyFont="1" applyBorder="1">
      <alignment vertical="center"/>
    </xf>
    <xf numFmtId="0" fontId="29" fillId="0" borderId="1" xfId="0" applyFont="1" applyBorder="1" applyAlignment="1">
      <alignment vertical="center" wrapText="1"/>
    </xf>
    <xf numFmtId="0" fontId="25" fillId="0" borderId="18" xfId="0" applyFont="1" applyBorder="1">
      <alignment vertical="center"/>
    </xf>
    <xf numFmtId="2" fontId="25" fillId="9" borderId="18" xfId="0" applyNumberFormat="1" applyFont="1" applyFill="1" applyBorder="1">
      <alignment vertical="center"/>
    </xf>
    <xf numFmtId="2" fontId="25" fillId="0" borderId="18" xfId="0" applyNumberFormat="1" applyFont="1" applyBorder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>
      <alignment vertical="center"/>
    </xf>
    <xf numFmtId="2" fontId="25" fillId="12" borderId="18" xfId="0" applyNumberFormat="1" applyFont="1" applyFill="1" applyBorder="1">
      <alignment vertical="center"/>
    </xf>
    <xf numFmtId="2" fontId="25" fillId="0" borderId="35" xfId="0" applyNumberFormat="1" applyFont="1" applyBorder="1">
      <alignment vertical="center"/>
    </xf>
    <xf numFmtId="2" fontId="25" fillId="0" borderId="19" xfId="0" applyNumberFormat="1" applyFont="1" applyBorder="1">
      <alignment vertical="center"/>
    </xf>
    <xf numFmtId="0" fontId="26" fillId="0" borderId="0" xfId="0" applyFont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2" fontId="25" fillId="7" borderId="1" xfId="0" applyNumberFormat="1" applyFont="1" applyFill="1" applyBorder="1" applyAlignment="1" applyProtection="1">
      <alignment horizontal="center" vertical="center"/>
    </xf>
    <xf numFmtId="0" fontId="25" fillId="6" borderId="3" xfId="0" applyFont="1" applyFill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vertical="center"/>
      <protection locked="0"/>
    </xf>
    <xf numFmtId="0" fontId="25" fillId="6" borderId="1" xfId="0" applyFont="1" applyFill="1" applyBorder="1" applyAlignment="1" applyProtection="1">
      <alignment vertical="center"/>
      <protection locked="0"/>
    </xf>
    <xf numFmtId="49" fontId="32" fillId="6" borderId="1" xfId="0" applyNumberFormat="1" applyFont="1" applyFill="1" applyBorder="1" applyAlignment="1" applyProtection="1">
      <alignment horizontal="left" vertical="center"/>
      <protection locked="0"/>
    </xf>
    <xf numFmtId="0" fontId="33" fillId="6" borderId="3" xfId="0" applyFont="1" applyFill="1" applyBorder="1" applyAlignment="1" applyProtection="1">
      <alignment horizontal="left" vertical="center"/>
      <protection locked="0"/>
    </xf>
    <xf numFmtId="0" fontId="33" fillId="6" borderId="1" xfId="0" applyFont="1" applyFill="1" applyBorder="1" applyAlignment="1" applyProtection="1">
      <alignment vertical="center"/>
      <protection locked="0"/>
    </xf>
    <xf numFmtId="0" fontId="33" fillId="6" borderId="1" xfId="0" applyFont="1" applyFill="1" applyBorder="1" applyAlignment="1" applyProtection="1">
      <alignment horizontal="left" vertical="center"/>
      <protection locked="0"/>
    </xf>
    <xf numFmtId="49" fontId="25" fillId="2" borderId="1" xfId="0" applyNumberFormat="1" applyFont="1" applyFill="1" applyBorder="1" applyAlignment="1" applyProtection="1">
      <alignment horizontal="left" vertical="center"/>
      <protection locked="0"/>
    </xf>
    <xf numFmtId="0" fontId="25" fillId="2" borderId="3" xfId="0" applyFont="1" applyFill="1" applyBorder="1" applyAlignment="1" applyProtection="1">
      <alignment horizontal="left" vertical="center"/>
      <protection locked="0"/>
    </xf>
    <xf numFmtId="0" fontId="25" fillId="2" borderId="4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left" vertical="center"/>
      <protection locked="0"/>
    </xf>
    <xf numFmtId="0" fontId="32" fillId="2" borderId="3" xfId="0" applyFont="1" applyFill="1" applyBorder="1" applyAlignment="1" applyProtection="1">
      <alignment horizontal="left" vertical="center"/>
      <protection locked="0"/>
    </xf>
    <xf numFmtId="49" fontId="32" fillId="2" borderId="3" xfId="0" applyNumberFormat="1" applyFont="1" applyFill="1" applyBorder="1" applyAlignment="1" applyProtection="1">
      <alignment horizontal="left" vertical="center"/>
      <protection locked="0"/>
    </xf>
    <xf numFmtId="49" fontId="34" fillId="2" borderId="1" xfId="0" applyNumberFormat="1" applyFont="1" applyFill="1" applyBorder="1" applyAlignment="1" applyProtection="1">
      <alignment horizontal="left" vertical="center"/>
      <protection locked="0"/>
    </xf>
    <xf numFmtId="0" fontId="32" fillId="2" borderId="1" xfId="0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5" fillId="2" borderId="5" xfId="0" applyNumberFormat="1" applyFont="1" applyFill="1" applyBorder="1" applyAlignment="1" applyProtection="1">
      <alignment vertical="center"/>
      <protection locked="0"/>
    </xf>
    <xf numFmtId="49" fontId="32" fillId="2" borderId="1" xfId="0" applyNumberFormat="1" applyFont="1" applyFill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 applyProtection="1">
      <alignment horizontal="left" vertical="center"/>
      <protection locked="0"/>
    </xf>
    <xf numFmtId="0" fontId="32" fillId="6" borderId="3" xfId="0" applyFont="1" applyFill="1" applyBorder="1" applyAlignment="1" applyProtection="1">
      <alignment horizontal="left" vertical="center"/>
      <protection locked="0"/>
    </xf>
    <xf numFmtId="49" fontId="25" fillId="0" borderId="1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Fill="1" applyBorder="1" applyAlignment="1" applyProtection="1">
      <alignment horizontal="left" vertical="center"/>
      <protection locked="0"/>
    </xf>
    <xf numFmtId="0" fontId="25" fillId="0" borderId="3" xfId="0" applyFont="1" applyFill="1" applyBorder="1" applyAlignment="1" applyProtection="1">
      <alignment horizontal="left" vertical="center"/>
      <protection locked="0"/>
    </xf>
    <xf numFmtId="49" fontId="32" fillId="0" borderId="1" xfId="0" applyNumberFormat="1" applyFont="1" applyFill="1" applyBorder="1" applyAlignment="1" applyProtection="1">
      <alignment vertical="center"/>
      <protection locked="0"/>
    </xf>
    <xf numFmtId="49" fontId="33" fillId="0" borderId="1" xfId="0" applyNumberFormat="1" applyFont="1" applyFill="1" applyBorder="1" applyAlignment="1" applyProtection="1">
      <alignment horizontal="left" vertical="center"/>
      <protection locked="0"/>
    </xf>
    <xf numFmtId="0" fontId="33" fillId="0" borderId="3" xfId="0" applyFont="1" applyFill="1" applyBorder="1" applyAlignment="1" applyProtection="1">
      <alignment horizontal="left" vertical="center"/>
      <protection locked="0"/>
    </xf>
    <xf numFmtId="0" fontId="33" fillId="0" borderId="1" xfId="0" applyFont="1" applyFill="1" applyBorder="1" applyAlignment="1" applyProtection="1">
      <alignment horizontal="left" vertical="center"/>
      <protection locked="0"/>
    </xf>
    <xf numFmtId="49" fontId="33" fillId="0" borderId="1" xfId="0" applyNumberFormat="1" applyFont="1" applyFill="1" applyBorder="1" applyAlignment="1" applyProtection="1">
      <alignment vertical="center"/>
      <protection locked="0"/>
    </xf>
    <xf numFmtId="49" fontId="25" fillId="0" borderId="1" xfId="0" applyNumberFormat="1" applyFont="1" applyFill="1" applyBorder="1" applyAlignment="1" applyProtection="1">
      <alignment vertical="center"/>
      <protection locked="0"/>
    </xf>
    <xf numFmtId="49" fontId="33" fillId="6" borderId="1" xfId="0" applyNumberFormat="1" applyFont="1" applyFill="1" applyBorder="1" applyAlignment="1" applyProtection="1">
      <alignment horizontal="left" vertical="center"/>
      <protection locked="0"/>
    </xf>
    <xf numFmtId="0" fontId="35" fillId="0" borderId="0" xfId="0" applyFont="1" applyProtection="1">
      <alignment vertical="center"/>
      <protection locked="0"/>
    </xf>
    <xf numFmtId="2" fontId="25" fillId="0" borderId="1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25" fillId="0" borderId="0" xfId="1" applyNumberFormat="1" applyFont="1" applyProtection="1">
      <alignment vertical="center"/>
      <protection locked="0"/>
    </xf>
    <xf numFmtId="0" fontId="25" fillId="0" borderId="1" xfId="0" applyFont="1" applyBorder="1" applyProtection="1">
      <alignment vertical="center"/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protection locked="0"/>
    </xf>
    <xf numFmtId="0" fontId="25" fillId="0" borderId="1" xfId="0" applyFont="1" applyFill="1" applyBorder="1" applyAlignment="1" applyProtection="1">
      <alignment vertical="center"/>
      <protection locked="0"/>
    </xf>
    <xf numFmtId="2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37" fillId="6" borderId="1" xfId="0" applyFont="1" applyFill="1" applyBorder="1" applyAlignment="1" applyProtection="1">
      <alignment vertical="center"/>
      <protection locked="0"/>
    </xf>
    <xf numFmtId="0" fontId="31" fillId="2" borderId="4" xfId="0" applyFont="1" applyFill="1" applyBorder="1" applyAlignment="1" applyProtection="1">
      <alignment vertical="center"/>
      <protection locked="0"/>
    </xf>
    <xf numFmtId="0" fontId="33" fillId="0" borderId="1" xfId="0" applyFont="1" applyFill="1" applyBorder="1" applyAlignment="1" applyProtection="1">
      <alignment vertical="center"/>
      <protection locked="0"/>
    </xf>
    <xf numFmtId="0" fontId="35" fillId="0" borderId="1" xfId="0" applyFont="1" applyFill="1" applyBorder="1" applyAlignment="1" applyProtection="1">
      <alignment vertical="center"/>
      <protection locked="0"/>
    </xf>
    <xf numFmtId="0" fontId="38" fillId="0" borderId="0" xfId="3" applyFont="1" applyProtection="1">
      <alignment vertical="center"/>
      <protection locked="0"/>
    </xf>
    <xf numFmtId="0" fontId="28" fillId="9" borderId="1" xfId="0" applyFont="1" applyFill="1" applyBorder="1" applyAlignment="1" applyProtection="1">
      <alignment horizontal="center" vertical="center"/>
      <protection locked="0"/>
    </xf>
    <xf numFmtId="0" fontId="37" fillId="9" borderId="1" xfId="0" applyFont="1" applyFill="1" applyBorder="1" applyAlignment="1" applyProtection="1">
      <alignment horizontal="center" vertical="center"/>
      <protection locked="0"/>
    </xf>
    <xf numFmtId="0" fontId="39" fillId="9" borderId="1" xfId="0" applyFont="1" applyFill="1" applyBorder="1" applyAlignment="1" applyProtection="1">
      <alignment horizontal="center" vertical="center"/>
      <protection locked="0"/>
    </xf>
    <xf numFmtId="176" fontId="25" fillId="6" borderId="1" xfId="4" applyNumberFormat="1" applyFont="1" applyFill="1" applyBorder="1" applyAlignment="1" applyProtection="1">
      <alignment horizontal="center" vertical="center"/>
    </xf>
    <xf numFmtId="10" fontId="25" fillId="6" borderId="1" xfId="1" applyNumberFormat="1" applyFont="1" applyFill="1" applyBorder="1" applyAlignment="1" applyProtection="1">
      <alignment horizontal="center" vertical="center"/>
    </xf>
    <xf numFmtId="0" fontId="25" fillId="9" borderId="1" xfId="0" applyFont="1" applyFill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1" applyNumberFormat="1" applyFont="1" applyBorder="1" applyAlignment="1" applyProtection="1">
      <alignment horizontal="center" vertical="center"/>
      <protection locked="0"/>
    </xf>
    <xf numFmtId="0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9" fillId="0" borderId="1" xfId="0" applyFont="1" applyBorder="1">
      <alignment vertical="center"/>
    </xf>
    <xf numFmtId="2" fontId="29" fillId="0" borderId="17" xfId="0" applyNumberFormat="1" applyFont="1" applyBorder="1">
      <alignment vertical="center"/>
    </xf>
    <xf numFmtId="10" fontId="25" fillId="12" borderId="1" xfId="1" applyNumberFormat="1" applyFont="1" applyFill="1" applyBorder="1">
      <alignment vertical="center"/>
    </xf>
    <xf numFmtId="10" fontId="25" fillId="12" borderId="18" xfId="1" applyNumberFormat="1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Fill="1" applyBorder="1" applyAlignment="1" applyProtection="1">
      <alignment horizontal="left" vertical="center"/>
      <protection locked="0"/>
    </xf>
    <xf numFmtId="0" fontId="28" fillId="9" borderId="22" xfId="0" applyFont="1" applyFill="1" applyBorder="1" applyAlignment="1" applyProtection="1">
      <alignment horizontal="center" vertical="center"/>
      <protection locked="0"/>
    </xf>
    <xf numFmtId="0" fontId="26" fillId="9" borderId="22" xfId="0" applyFont="1" applyFill="1" applyBorder="1" applyAlignment="1" applyProtection="1">
      <alignment horizontal="center" vertical="center"/>
      <protection locked="0"/>
    </xf>
    <xf numFmtId="10" fontId="26" fillId="9" borderId="33" xfId="1" applyNumberFormat="1" applyFont="1" applyFill="1" applyBorder="1" applyAlignment="1" applyProtection="1">
      <alignment horizontal="center" vertical="center"/>
      <protection locked="0"/>
    </xf>
    <xf numFmtId="10" fontId="26" fillId="9" borderId="23" xfId="1" applyNumberFormat="1" applyFont="1" applyFill="1" applyBorder="1" applyAlignment="1" applyProtection="1">
      <alignment horizontal="center" vertical="center"/>
      <protection locked="0"/>
    </xf>
    <xf numFmtId="0" fontId="37" fillId="9" borderId="17" xfId="0" applyFont="1" applyFill="1" applyBorder="1" applyAlignment="1" applyProtection="1">
      <alignment horizontal="center" vertical="center"/>
      <protection locked="0"/>
    </xf>
    <xf numFmtId="10" fontId="25" fillId="6" borderId="17" xfId="1" applyNumberFormat="1" applyFont="1" applyFill="1" applyBorder="1" applyAlignment="1" applyProtection="1">
      <alignment horizontal="center" vertical="center"/>
    </xf>
    <xf numFmtId="10" fontId="25" fillId="6" borderId="18" xfId="1" applyNumberFormat="1" applyFont="1" applyFill="1" applyBorder="1" applyAlignment="1" applyProtection="1">
      <alignment horizontal="center" vertical="center"/>
    </xf>
    <xf numFmtId="10" fontId="25" fillId="6" borderId="19" xfId="1" applyNumberFormat="1" applyFont="1" applyFill="1" applyBorder="1" applyAlignment="1" applyProtection="1">
      <alignment horizontal="center" vertical="center"/>
    </xf>
    <xf numFmtId="10" fontId="26" fillId="9" borderId="22" xfId="1" applyNumberFormat="1" applyFont="1" applyFill="1" applyBorder="1" applyAlignment="1" applyProtection="1">
      <alignment horizontal="center" vertical="center"/>
      <protection locked="0"/>
    </xf>
    <xf numFmtId="0" fontId="25" fillId="0" borderId="18" xfId="0" applyFont="1" applyBorder="1" applyProtection="1">
      <alignment vertical="center"/>
      <protection locked="0"/>
    </xf>
    <xf numFmtId="0" fontId="24" fillId="10" borderId="1" xfId="0" applyFont="1" applyFill="1" applyBorder="1" applyAlignment="1" applyProtection="1">
      <alignment horizontal="center"/>
      <protection locked="0"/>
    </xf>
    <xf numFmtId="0" fontId="24" fillId="10" borderId="1" xfId="0" applyFont="1" applyFill="1" applyBorder="1" applyAlignment="1" applyProtection="1">
      <protection locked="0"/>
    </xf>
    <xf numFmtId="0" fontId="27" fillId="10" borderId="1" xfId="0" applyFont="1" applyFill="1" applyBorder="1" applyAlignment="1" applyProtection="1">
      <alignment horizontal="center"/>
      <protection locked="0"/>
    </xf>
    <xf numFmtId="0" fontId="27" fillId="10" borderId="1" xfId="0" applyFont="1" applyFill="1" applyBorder="1" applyAlignment="1" applyProtection="1">
      <alignment horizontal="left"/>
      <protection locked="0"/>
    </xf>
    <xf numFmtId="2" fontId="27" fillId="10" borderId="1" xfId="0" applyNumberFormat="1" applyFont="1" applyFill="1" applyBorder="1" applyAlignment="1" applyProtection="1">
      <alignment horizontal="center"/>
      <protection locked="0"/>
    </xf>
    <xf numFmtId="2" fontId="24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protection locked="0"/>
    </xf>
    <xf numFmtId="2" fontId="27" fillId="10" borderId="1" xfId="0" applyNumberFormat="1" applyFont="1" applyFill="1" applyBorder="1" applyAlignment="1" applyProtection="1">
      <alignment wrapText="1"/>
    </xf>
    <xf numFmtId="2" fontId="27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alignment horizontal="left" vertical="center"/>
      <protection locked="0"/>
    </xf>
    <xf numFmtId="0" fontId="24" fillId="10" borderId="0" xfId="0" applyFont="1" applyFill="1">
      <alignment vertical="center"/>
    </xf>
    <xf numFmtId="0" fontId="27" fillId="10" borderId="0" xfId="0" applyFont="1" applyFill="1">
      <alignment vertical="center"/>
    </xf>
    <xf numFmtId="0" fontId="27" fillId="10" borderId="20" xfId="0" applyFont="1" applyFill="1" applyBorder="1" applyAlignment="1">
      <alignment horizontal="center" vertical="center"/>
    </xf>
    <xf numFmtId="0" fontId="27" fillId="10" borderId="1" xfId="0" applyFont="1" applyFill="1" applyBorder="1">
      <alignment vertical="center"/>
    </xf>
    <xf numFmtId="0" fontId="27" fillId="10" borderId="17" xfId="0" applyFont="1" applyFill="1" applyBorder="1" applyAlignment="1">
      <alignment vertical="center" wrapText="1"/>
    </xf>
    <xf numFmtId="0" fontId="27" fillId="10" borderId="21" xfId="0" applyFont="1" applyFill="1" applyBorder="1" applyAlignment="1">
      <alignment horizontal="center" vertical="center"/>
    </xf>
    <xf numFmtId="0" fontId="27" fillId="10" borderId="18" xfId="0" applyFont="1" applyFill="1" applyBorder="1">
      <alignment vertical="center"/>
    </xf>
    <xf numFmtId="0" fontId="27" fillId="10" borderId="19" xfId="0" applyFont="1" applyFill="1" applyBorder="1" applyAlignment="1">
      <alignment vertical="center" wrapText="1"/>
    </xf>
    <xf numFmtId="0" fontId="26" fillId="10" borderId="0" xfId="0" applyFont="1" applyFill="1" applyProtection="1">
      <alignment vertical="center"/>
      <protection locked="0"/>
    </xf>
    <xf numFmtId="0" fontId="25" fillId="10" borderId="0" xfId="0" applyFont="1" applyFill="1" applyProtection="1">
      <alignment vertical="center"/>
      <protection locked="0"/>
    </xf>
    <xf numFmtId="0" fontId="26" fillId="10" borderId="0" xfId="0" applyFont="1" applyFill="1" applyBorder="1" applyProtection="1">
      <alignment vertical="center"/>
      <protection locked="0"/>
    </xf>
    <xf numFmtId="177" fontId="25" fillId="10" borderId="1" xfId="0" applyNumberFormat="1" applyFont="1" applyFill="1" applyBorder="1" applyAlignment="1" applyProtection="1">
      <alignment horizontal="center" vertical="center"/>
    </xf>
    <xf numFmtId="177" fontId="25" fillId="10" borderId="18" xfId="0" applyNumberFormat="1" applyFont="1" applyFill="1" applyBorder="1" applyAlignment="1" applyProtection="1">
      <alignment horizontal="center" vertical="center"/>
    </xf>
    <xf numFmtId="0" fontId="25" fillId="10" borderId="1" xfId="0" applyFont="1" applyFill="1" applyBorder="1" applyProtection="1">
      <alignment vertical="center"/>
    </xf>
    <xf numFmtId="0" fontId="25" fillId="10" borderId="18" xfId="0" applyFont="1" applyFill="1" applyBorder="1" applyProtection="1">
      <alignment vertical="center"/>
    </xf>
    <xf numFmtId="0" fontId="27" fillId="0" borderId="1" xfId="2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0" applyFont="1" applyFill="1" applyBorder="1" applyAlignment="1" applyProtection="1">
      <protection locked="0"/>
    </xf>
    <xf numFmtId="10" fontId="27" fillId="0" borderId="1" xfId="0" applyNumberFormat="1" applyFont="1" applyFill="1" applyBorder="1" applyAlignment="1" applyProtection="1">
      <protection locked="0"/>
    </xf>
    <xf numFmtId="0" fontId="24" fillId="10" borderId="0" xfId="2" applyFont="1" applyFill="1" applyProtection="1">
      <protection locked="0"/>
    </xf>
    <xf numFmtId="0" fontId="27" fillId="10" borderId="0" xfId="2" applyFont="1" applyFill="1" applyProtection="1">
      <protection locked="0"/>
    </xf>
    <xf numFmtId="0" fontId="27" fillId="10" borderId="0" xfId="0" applyFont="1" applyFill="1" applyAlignment="1" applyProtection="1">
      <protection locked="0"/>
    </xf>
    <xf numFmtId="0" fontId="24" fillId="10" borderId="0" xfId="0" applyFont="1" applyFill="1" applyAlignment="1" applyProtection="1">
      <protection locked="0"/>
    </xf>
    <xf numFmtId="0" fontId="41" fillId="10" borderId="0" xfId="0" applyFont="1" applyFill="1" applyAlignment="1" applyProtection="1"/>
    <xf numFmtId="0" fontId="41" fillId="10" borderId="0" xfId="0" applyFont="1" applyFill="1" applyAlignment="1" applyProtection="1">
      <alignment wrapText="1"/>
      <protection locked="0"/>
    </xf>
    <xf numFmtId="0" fontId="27" fillId="10" borderId="0" xfId="2" applyFont="1" applyFill="1" applyAlignment="1" applyProtection="1">
      <protection locked="0"/>
    </xf>
    <xf numFmtId="0" fontId="27" fillId="10" borderId="0" xfId="0" applyFont="1" applyFill="1" applyAlignment="1" applyProtection="1">
      <alignment wrapText="1"/>
      <protection locked="0"/>
    </xf>
    <xf numFmtId="0" fontId="25" fillId="9" borderId="1" xfId="0" applyFont="1" applyFill="1" applyBorder="1" applyAlignment="1" applyProtection="1">
      <alignment horizontal="left" vertical="center"/>
      <protection locked="0"/>
    </xf>
    <xf numFmtId="0" fontId="25" fillId="9" borderId="18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41" fillId="10" borderId="0" xfId="0" applyFont="1" applyFill="1" applyAlignment="1" applyProtection="1">
      <protection locked="0"/>
    </xf>
    <xf numFmtId="0" fontId="27" fillId="0" borderId="0" xfId="0" applyFont="1" applyProtection="1">
      <alignment vertical="center"/>
      <protection locked="0"/>
    </xf>
    <xf numFmtId="0" fontId="25" fillId="0" borderId="0" xfId="0" applyFont="1" applyProtection="1">
      <alignment vertical="center"/>
    </xf>
    <xf numFmtId="2" fontId="26" fillId="7" borderId="1" xfId="0" applyNumberFormat="1" applyFont="1" applyFill="1" applyBorder="1" applyAlignment="1" applyProtection="1">
      <alignment horizontal="center" vertical="center"/>
    </xf>
    <xf numFmtId="2" fontId="25" fillId="0" borderId="1" xfId="0" applyNumberFormat="1" applyFont="1" applyFill="1" applyBorder="1" applyAlignment="1" applyProtection="1">
      <alignment horizontal="center" vertical="center"/>
    </xf>
    <xf numFmtId="10" fontId="25" fillId="7" borderId="1" xfId="1" applyNumberFormat="1" applyFont="1" applyFill="1" applyBorder="1" applyAlignment="1" applyProtection="1">
      <alignment horizontal="center" vertical="center"/>
    </xf>
    <xf numFmtId="2" fontId="25" fillId="10" borderId="1" xfId="0" applyNumberFormat="1" applyFont="1" applyFill="1" applyBorder="1" applyAlignment="1" applyProtection="1">
      <alignment horizontal="center" vertical="center"/>
    </xf>
    <xf numFmtId="0" fontId="9" fillId="10" borderId="0" xfId="3" applyFill="1" applyProtection="1">
      <alignment vertical="center"/>
      <protection locked="0"/>
    </xf>
    <xf numFmtId="31" fontId="25" fillId="10" borderId="0" xfId="0" applyNumberFormat="1" applyFont="1" applyFill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left" vertical="center"/>
      <protection locked="0"/>
    </xf>
    <xf numFmtId="0" fontId="24" fillId="10" borderId="32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25" fillId="0" borderId="5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/>
      <protection locked="0"/>
    </xf>
    <xf numFmtId="0" fontId="25" fillId="6" borderId="24" xfId="0" applyFont="1" applyFill="1" applyBorder="1" applyAlignment="1" applyProtection="1">
      <alignment horizontal="center" vertical="center"/>
      <protection locked="0"/>
    </xf>
    <xf numFmtId="0" fontId="25" fillId="6" borderId="2" xfId="0" applyFont="1" applyFill="1" applyBorder="1" applyAlignment="1" applyProtection="1">
      <alignment horizontal="center" vertical="center"/>
      <protection locked="0"/>
    </xf>
    <xf numFmtId="49" fontId="31" fillId="6" borderId="3" xfId="0" applyNumberFormat="1" applyFont="1" applyFill="1" applyBorder="1" applyAlignment="1" applyProtection="1">
      <alignment horizontal="center" vertical="center"/>
      <protection locked="0"/>
    </xf>
    <xf numFmtId="49" fontId="31" fillId="6" borderId="25" xfId="0" applyNumberFormat="1" applyFont="1" applyFill="1" applyBorder="1" applyAlignment="1" applyProtection="1">
      <alignment horizontal="center" vertical="center"/>
      <protection locked="0"/>
    </xf>
    <xf numFmtId="49" fontId="31" fillId="6" borderId="4" xfId="0" applyNumberFormat="1" applyFont="1" applyFill="1" applyBorder="1" applyAlignment="1" applyProtection="1">
      <alignment horizontal="center" vertical="center"/>
      <protection locked="0"/>
    </xf>
    <xf numFmtId="0" fontId="25" fillId="2" borderId="5" xfId="0" applyFont="1" applyFill="1" applyBorder="1" applyAlignment="1" applyProtection="1">
      <alignment horizontal="center" vertical="center"/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horizontal="center" vertical="center"/>
      <protection locked="0"/>
    </xf>
    <xf numFmtId="0" fontId="31" fillId="2" borderId="1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left" vertical="center"/>
      <protection locked="0"/>
    </xf>
    <xf numFmtId="49" fontId="25" fillId="6" borderId="2" xfId="0" applyNumberFormat="1" applyFont="1" applyFill="1" applyBorder="1" applyAlignment="1" applyProtection="1">
      <alignment horizontal="left" vertical="center"/>
      <protection locked="0"/>
    </xf>
    <xf numFmtId="49" fontId="32" fillId="6" borderId="5" xfId="0" applyNumberFormat="1" applyFont="1" applyFill="1" applyBorder="1" applyAlignment="1" applyProtection="1">
      <alignment horizontal="left" vertical="center"/>
      <protection locked="0"/>
    </xf>
    <xf numFmtId="49" fontId="32" fillId="6" borderId="2" xfId="0" applyNumberFormat="1" applyFont="1" applyFill="1" applyBorder="1" applyAlignment="1" applyProtection="1">
      <alignment horizontal="left" vertical="center"/>
      <protection locked="0"/>
    </xf>
    <xf numFmtId="49" fontId="33" fillId="6" borderId="5" xfId="0" applyNumberFormat="1" applyFont="1" applyFill="1" applyBorder="1" applyAlignment="1" applyProtection="1">
      <alignment horizontal="left" vertical="center"/>
      <protection locked="0"/>
    </xf>
    <xf numFmtId="49" fontId="33" fillId="6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3" xfId="0" applyFont="1" applyFill="1" applyBorder="1" applyAlignment="1" applyProtection="1">
      <alignment horizontal="center" vertical="center"/>
      <protection locked="0"/>
    </xf>
    <xf numFmtId="0" fontId="31" fillId="11" borderId="25" xfId="0" applyFont="1" applyFill="1" applyBorder="1" applyAlignment="1" applyProtection="1">
      <alignment horizontal="center" vertical="center"/>
      <protection locked="0"/>
    </xf>
    <xf numFmtId="0" fontId="31" fillId="11" borderId="4" xfId="0" applyFont="1" applyFill="1" applyBorder="1" applyAlignment="1" applyProtection="1">
      <alignment horizontal="center" vertical="center"/>
      <protection locked="0"/>
    </xf>
    <xf numFmtId="49" fontId="25" fillId="0" borderId="5" xfId="0" applyNumberFormat="1" applyFont="1" applyFill="1" applyBorder="1" applyAlignment="1" applyProtection="1">
      <alignment horizontal="left" vertical="center"/>
      <protection locked="0"/>
    </xf>
    <xf numFmtId="49" fontId="25" fillId="0" borderId="24" xfId="0" applyNumberFormat="1" applyFont="1" applyFill="1" applyBorder="1" applyAlignment="1" applyProtection="1">
      <alignment horizontal="left" vertical="center"/>
      <protection locked="0"/>
    </xf>
    <xf numFmtId="49" fontId="25" fillId="0" borderId="2" xfId="0" applyNumberFormat="1" applyFont="1" applyFill="1" applyBorder="1" applyAlignment="1" applyProtection="1">
      <alignment horizontal="left" vertical="center"/>
      <protection locked="0"/>
    </xf>
    <xf numFmtId="49" fontId="25" fillId="6" borderId="24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49" fontId="33" fillId="0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1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left" vertical="center"/>
      <protection locked="0"/>
    </xf>
    <xf numFmtId="0" fontId="25" fillId="6" borderId="24" xfId="0" applyFont="1" applyFill="1" applyBorder="1" applyAlignment="1" applyProtection="1">
      <alignment horizontal="left" vertical="center"/>
      <protection locked="0"/>
    </xf>
    <xf numFmtId="0" fontId="25" fillId="6" borderId="2" xfId="0" applyFont="1" applyFill="1" applyBorder="1" applyAlignment="1" applyProtection="1">
      <alignment horizontal="left" vertical="center"/>
      <protection locked="0"/>
    </xf>
    <xf numFmtId="49" fontId="31" fillId="0" borderId="3" xfId="0" applyNumberFormat="1" applyFont="1" applyFill="1" applyBorder="1" applyAlignment="1" applyProtection="1">
      <alignment horizontal="center" vertical="center"/>
      <protection locked="0"/>
    </xf>
    <xf numFmtId="49" fontId="31" fillId="0" borderId="25" xfId="0" applyNumberFormat="1" applyFont="1" applyFill="1" applyBorder="1" applyAlignment="1" applyProtection="1">
      <alignment horizontal="center" vertical="center"/>
      <protection locked="0"/>
    </xf>
    <xf numFmtId="49" fontId="31" fillId="0" borderId="4" xfId="0" applyNumberFormat="1" applyFont="1" applyFill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2" borderId="5" xfId="0" applyNumberFormat="1" applyFont="1" applyFill="1" applyBorder="1" applyAlignment="1" applyProtection="1">
      <alignment horizontal="left" vertical="center"/>
      <protection locked="0"/>
    </xf>
    <xf numFmtId="49" fontId="25" fillId="2" borderId="24" xfId="0" applyNumberFormat="1" applyFont="1" applyFill="1" applyBorder="1" applyAlignment="1" applyProtection="1">
      <alignment horizontal="left" vertical="center"/>
      <protection locked="0"/>
    </xf>
    <xf numFmtId="49" fontId="25" fillId="2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horizontal="left" vertical="center"/>
      <protection locked="0"/>
    </xf>
    <xf numFmtId="0" fontId="25" fillId="2" borderId="27" xfId="0" applyFont="1" applyFill="1" applyBorder="1" applyAlignment="1" applyProtection="1">
      <alignment horizontal="left" vertical="center"/>
      <protection locked="0"/>
    </xf>
    <xf numFmtId="0" fontId="25" fillId="2" borderId="28" xfId="0" applyFont="1" applyFill="1" applyBorder="1" applyAlignment="1" applyProtection="1">
      <alignment horizontal="left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49" fontId="25" fillId="2" borderId="26" xfId="0" applyNumberFormat="1" applyFont="1" applyFill="1" applyBorder="1" applyAlignment="1" applyProtection="1">
      <alignment horizontal="left" vertical="center"/>
      <protection locked="0"/>
    </xf>
    <xf numFmtId="49" fontId="25" fillId="2" borderId="27" xfId="0" applyNumberFormat="1" applyFont="1" applyFill="1" applyBorder="1" applyAlignment="1" applyProtection="1">
      <alignment horizontal="left" vertical="center"/>
      <protection locked="0"/>
    </xf>
    <xf numFmtId="49" fontId="25" fillId="2" borderId="28" xfId="0" applyNumberFormat="1" applyFont="1" applyFill="1" applyBorder="1" applyAlignment="1" applyProtection="1">
      <alignment horizontal="left" vertical="center"/>
      <protection locked="0"/>
    </xf>
    <xf numFmtId="0" fontId="32" fillId="2" borderId="5" xfId="0" applyFont="1" applyFill="1" applyBorder="1" applyAlignment="1" applyProtection="1">
      <alignment horizontal="left" vertical="center"/>
      <protection locked="0"/>
    </xf>
    <xf numFmtId="0" fontId="32" fillId="2" borderId="24" xfId="0" applyFont="1" applyFill="1" applyBorder="1" applyAlignment="1" applyProtection="1">
      <alignment horizontal="left" vertical="center"/>
      <protection locked="0"/>
    </xf>
    <xf numFmtId="0" fontId="32" fillId="2" borderId="2" xfId="0" applyFont="1" applyFill="1" applyBorder="1" applyAlignment="1" applyProtection="1">
      <alignment horizontal="left" vertical="center"/>
      <protection locked="0"/>
    </xf>
    <xf numFmtId="49" fontId="25" fillId="6" borderId="5" xfId="0" applyNumberFormat="1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center" vertical="center"/>
      <protection locked="0"/>
    </xf>
    <xf numFmtId="49" fontId="25" fillId="6" borderId="2" xfId="0" applyNumberFormat="1" applyFont="1" applyFill="1" applyBorder="1" applyAlignment="1" applyProtection="1">
      <alignment horizontal="center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31" fillId="7" borderId="3" xfId="0" applyFont="1" applyFill="1" applyBorder="1" applyAlignment="1" applyProtection="1">
      <alignment horizontal="center" vertical="center"/>
      <protection locked="0"/>
    </xf>
    <xf numFmtId="0" fontId="31" fillId="7" borderId="25" xfId="0" applyFont="1" applyFill="1" applyBorder="1" applyAlignment="1" applyProtection="1">
      <alignment horizontal="center" vertical="center"/>
      <protection locked="0"/>
    </xf>
    <xf numFmtId="0" fontId="31" fillId="7" borderId="4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 wrapText="1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0" fontId="26" fillId="0" borderId="1" xfId="1" applyNumberFormat="1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0" fontId="26" fillId="7" borderId="5" xfId="0" applyFont="1" applyFill="1" applyBorder="1" applyAlignment="1" applyProtection="1">
      <alignment horizontal="center" vertical="center"/>
      <protection locked="0"/>
    </xf>
    <xf numFmtId="0" fontId="26" fillId="7" borderId="2" xfId="0" applyFont="1" applyFill="1" applyBorder="1" applyAlignment="1" applyProtection="1">
      <alignment horizontal="center" vertical="center"/>
      <protection locked="0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5" fillId="0" borderId="32" xfId="0" applyFont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 applyProtection="1">
      <alignment horizontal="center" vertical="center"/>
      <protection locked="0"/>
    </xf>
    <xf numFmtId="0" fontId="15" fillId="4" borderId="24" xfId="0" applyFont="1" applyFill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</cellXfs>
  <cellStyles count="5">
    <cellStyle name="百分比" xfId="1" builtinId="5"/>
    <cellStyle name="常规" xfId="0" builtinId="0"/>
    <cellStyle name="常规 2" xfId="2"/>
    <cellStyle name="超链接" xfId="3" builtinId="8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105;&#30340;&#25991;&#26723;/&#26700;&#38754;/2020&#22266;&#23450;&#36153;&#29992;&#39044;&#31639;/2021&#24180;/&#39044;&#31639;&#32534;&#21046;&#65288;&#24037;&#20316;&#24213;&#31295;&#65289;/&#26412;&#32423;&#36153;&#29992;&#32534;&#21046;&#27719;&#24635;&#34920;202010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105;&#30340;&#25991;&#26723;/&#26700;&#38754;/2020&#22266;&#23450;&#36153;&#29992;&#39044;&#31639;/2021&#24180;/&#30465;&#20844;&#21496;&#36890;&#30693;&#29256;/20201120&#36890;&#30693;/&#20154;&#21147;&#36164;&#28304;&#37096;&#26356;&#26032;&#21453;&#39304;/&#22266;&#23450;&#31867;&#36153;&#29992;&#32534;&#21046;&#27719;&#24635;&#34920;2021-&#20154;&#21147;&#36164;&#28304;&#37096;20201123--&#26356;&#26032;&#22266;&#23450;&#21450;&#38750;&#20892;&#38750;&#31038;&#20116;&#38505;&#19968;&#3732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8468;&#20214;6-2021&#24180;&#24191;&#19996;&#24191;&#24030;&#24066;&#20998;&#20844;&#21496;&#29305;&#27530;&#20107;&#39033;&#39044;&#31639;&#32534;&#2104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编制校验校验表"/>
      <sheetName val="填报分工"/>
      <sheetName val="预算编制汇总"/>
      <sheetName val="0.基本数据和经营情况"/>
      <sheetName val="1.1本级福利费明细"/>
      <sheetName val="2.1.1公务用车-基础年修理费标准（供参考）"/>
      <sheetName val="2.1.2公务车-修理费"/>
      <sheetName val="2.1.3公务车-油费"/>
      <sheetName val="2.3.1理赔、三农服务车-基础年修理费标准（供参考）"/>
      <sheetName val="2.3.2理赔、三农服务车修理费1"/>
      <sheetName val="2.3.3理赔、三农服务车修理费2（核实BEG列）"/>
      <sheetName val="2.3.4理赔、三农服务车油费"/>
      <sheetName val="2.4.1本级电子耗材明细"/>
      <sheetName val="2.4.2本级硬件设备维护费明细"/>
      <sheetName val="2.4.3本级软件维护费明细"/>
      <sheetName val="3.1本部业务招待费明细"/>
      <sheetName val="3.2本级业务宣传费明细"/>
      <sheetName val="3.3本级劳务费明细"/>
      <sheetName val="4.1本级会议费明细"/>
      <sheetName val="4.2本部差旅费明细"/>
      <sheetName val="4.3本部邮寄费明细"/>
      <sheetName val="4.4本级线路租赁费明细"/>
      <sheetName val="4.5本级培训费明细"/>
      <sheetName val="4.6本级印刷费其他项目明细"/>
      <sheetName val="5.1咨询费明细"/>
    </sheetNames>
    <sheetDataSet>
      <sheetData sheetId="0"/>
      <sheetData sheetId="1"/>
      <sheetData sheetId="2"/>
      <sheetData sheetId="3"/>
      <sheetData sheetId="4">
        <row r="31">
          <cell r="C31">
            <v>111.07800000000002</v>
          </cell>
          <cell r="D31">
            <v>111.07800000000002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编制校验校验表"/>
      <sheetName val="填报分工"/>
      <sheetName val="预算编制汇总"/>
      <sheetName val="总分校验"/>
      <sheetName val="汇总表"/>
      <sheetName val="0.基本数据和经营情况"/>
      <sheetName val="1.1本级福利费明细"/>
      <sheetName val="2.1.1公务用车-基础年修理费标准（供参考）"/>
      <sheetName val="2.1.2公务车-修理费"/>
      <sheetName val="2.1.3公务车-油费"/>
      <sheetName val="2.3.1理赔、三农服务车-基础年修理费标准（供参考）"/>
      <sheetName val="2.3.2理赔、三农服务车修理费1"/>
      <sheetName val="2.3.3理赔、三农服务车修理费2（核实BEG列）"/>
      <sheetName val="2.3.4理赔、三农服务车油费"/>
      <sheetName val="2.4.1本级电子耗材明细"/>
      <sheetName val="2.4.2本级硬件设备维护费明细"/>
      <sheetName val="2.4.3本级软件维护费明细"/>
      <sheetName val="3.1本部业务招待费明细"/>
      <sheetName val="3.2本级业务宣传费明细"/>
      <sheetName val="3.3本级劳务费明细"/>
      <sheetName val="4.1本级会议费明细"/>
      <sheetName val="4.2本部差旅费明细"/>
      <sheetName val="4.3本部邮寄费明细"/>
      <sheetName val="4.4本级线路租赁费明细"/>
      <sheetName val="4.5本级培训费明细"/>
      <sheetName val="4.6本级印刷费其他项目明细"/>
      <sheetName val="5.1咨询费明细"/>
      <sheetName val="五险一金"/>
    </sheetNames>
    <sheetDataSet>
      <sheetData sheetId="0"/>
      <sheetData sheetId="1"/>
      <sheetData sheetId="2">
        <row r="38">
          <cell r="C38">
            <v>1478.1460737978716</v>
          </cell>
          <cell r="I38">
            <v>412.57693361128224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警保联动"/>
      <sheetName val="特殊事项"/>
    </sheetNames>
    <sheetDataSet>
      <sheetData sheetId="0"/>
      <sheetData sheetId="1">
        <row r="8">
          <cell r="E8">
            <v>1.8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xiongke01@guangd.picc.com.c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12"/>
  <sheetViews>
    <sheetView showGridLines="0" workbookViewId="0">
      <selection activeCell="C9" sqref="C9:C12"/>
    </sheetView>
  </sheetViews>
  <sheetFormatPr defaultColWidth="8.875" defaultRowHeight="16.5" x14ac:dyDescent="0.15"/>
  <cols>
    <col min="1" max="1" width="21.625" style="201" customWidth="1"/>
    <col min="2" max="2" width="10.5" style="201" bestFit="1" customWidth="1"/>
    <col min="3" max="3" width="42.375" style="201" customWidth="1"/>
    <col min="4" max="4" width="89.25" style="201" customWidth="1"/>
    <col min="5" max="16384" width="8.875" style="201"/>
  </cols>
  <sheetData>
    <row r="1" spans="2:4" ht="20.45" customHeight="1" thickBot="1" x14ac:dyDescent="0.2">
      <c r="B1" s="200"/>
    </row>
    <row r="2" spans="2:4" ht="18.600000000000001" customHeight="1" x14ac:dyDescent="0.15">
      <c r="B2" s="247" t="s">
        <v>674</v>
      </c>
      <c r="C2" s="248"/>
      <c r="D2" s="249"/>
    </row>
    <row r="3" spans="2:4" ht="126" customHeight="1" x14ac:dyDescent="0.15">
      <c r="B3" s="202">
        <v>1</v>
      </c>
      <c r="C3" s="203" t="s">
        <v>669</v>
      </c>
      <c r="D3" s="204" t="s">
        <v>695</v>
      </c>
    </row>
    <row r="4" spans="2:4" ht="49.5" x14ac:dyDescent="0.15">
      <c r="B4" s="202">
        <v>2</v>
      </c>
      <c r="C4" s="203" t="s">
        <v>671</v>
      </c>
      <c r="D4" s="204" t="s">
        <v>687</v>
      </c>
    </row>
    <row r="5" spans="2:4" ht="76.150000000000006" customHeight="1" x14ac:dyDescent="0.15">
      <c r="B5" s="202">
        <v>3</v>
      </c>
      <c r="C5" s="203" t="s">
        <v>672</v>
      </c>
      <c r="D5" s="204" t="s">
        <v>685</v>
      </c>
    </row>
    <row r="6" spans="2:4" ht="51" customHeight="1" x14ac:dyDescent="0.15">
      <c r="B6" s="202">
        <v>4</v>
      </c>
      <c r="C6" s="203" t="s">
        <v>673</v>
      </c>
      <c r="D6" s="204" t="s">
        <v>686</v>
      </c>
    </row>
    <row r="7" spans="2:4" ht="58.15" customHeight="1" thickBot="1" x14ac:dyDescent="0.2">
      <c r="B7" s="205">
        <v>5</v>
      </c>
      <c r="C7" s="206" t="s">
        <v>682</v>
      </c>
      <c r="D7" s="207" t="s">
        <v>684</v>
      </c>
    </row>
    <row r="8" spans="2:4" ht="18.600000000000001" customHeight="1" x14ac:dyDescent="0.15"/>
    <row r="9" spans="2:4" x14ac:dyDescent="0.15">
      <c r="B9" s="208" t="s">
        <v>475</v>
      </c>
      <c r="C9" s="209" t="s">
        <v>696</v>
      </c>
    </row>
    <row r="10" spans="2:4" x14ac:dyDescent="0.15">
      <c r="B10" s="208" t="s">
        <v>476</v>
      </c>
      <c r="C10" s="209" t="s">
        <v>697</v>
      </c>
    </row>
    <row r="11" spans="2:4" x14ac:dyDescent="0.15">
      <c r="B11" s="208" t="s">
        <v>477</v>
      </c>
      <c r="C11" s="244" t="s">
        <v>698</v>
      </c>
    </row>
    <row r="12" spans="2:4" x14ac:dyDescent="0.15">
      <c r="B12" s="210" t="s">
        <v>541</v>
      </c>
      <c r="C12" s="245">
        <v>44160</v>
      </c>
    </row>
  </sheetData>
  <sheetProtection autoFilter="0"/>
  <mergeCells count="1">
    <mergeCell ref="B2:D2"/>
  </mergeCells>
  <phoneticPr fontId="21" type="noConversion"/>
  <hyperlinks>
    <hyperlink ref="C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71"/>
  <sheetViews>
    <sheetView showGridLines="0" tabSelected="1" zoomScale="90" zoomScaleNormal="90" workbookViewId="0">
      <pane xSplit="7" ySplit="4" topLeftCell="O5" activePane="bottomRight" state="frozen"/>
      <selection pane="topRight" activeCell="G1" sqref="G1"/>
      <selection pane="bottomLeft" activeCell="A4" sqref="A4"/>
      <selection pane="bottomRight" activeCell="A135" sqref="A135:XFD135"/>
    </sheetView>
  </sheetViews>
  <sheetFormatPr defaultColWidth="8.875" defaultRowHeight="16.5" x14ac:dyDescent="0.15"/>
  <cols>
    <col min="1" max="1" width="11.125" style="111" customWidth="1"/>
    <col min="2" max="2" width="16.5" style="111" customWidth="1"/>
    <col min="3" max="3" width="15.5" style="111" customWidth="1"/>
    <col min="4" max="4" width="24.625" style="111" customWidth="1"/>
    <col min="5" max="5" width="22.75" style="111" customWidth="1"/>
    <col min="6" max="6" width="17.5" style="111" customWidth="1"/>
    <col min="7" max="7" width="24" style="111" hidden="1" customWidth="1"/>
    <col min="8" max="8" width="11.375" style="150" customWidth="1"/>
    <col min="9" max="9" width="11.375" style="111" customWidth="1"/>
    <col min="10" max="10" width="18.375" style="111" customWidth="1"/>
    <col min="11" max="11" width="11.375" style="150" customWidth="1"/>
    <col min="12" max="12" width="11.375" style="111" customWidth="1"/>
    <col min="13" max="13" width="16.25" style="111" customWidth="1"/>
    <col min="14" max="14" width="10.875" style="111" customWidth="1"/>
    <col min="15" max="15" width="10" style="111" customWidth="1"/>
    <col min="16" max="16" width="12.125" style="111" customWidth="1"/>
    <col min="17" max="17" width="10.875" style="111" customWidth="1"/>
    <col min="18" max="18" width="10" style="111" customWidth="1"/>
    <col min="19" max="19" width="12.125" style="111" customWidth="1"/>
    <col min="20" max="20" width="12.375" style="111" bestFit="1" customWidth="1"/>
    <col min="21" max="21" width="9.125" style="111" bestFit="1" customWidth="1"/>
    <col min="22" max="22" width="11" style="111" bestFit="1" customWidth="1"/>
    <col min="23" max="23" width="22.375" style="111" bestFit="1" customWidth="1"/>
    <col min="24" max="24" width="25.25" style="111" customWidth="1"/>
    <col min="25" max="27" width="13.5" style="111" customWidth="1"/>
    <col min="28" max="28" width="27.25" style="111" customWidth="1"/>
    <col min="29" max="29" width="21" style="152" bestFit="1" customWidth="1"/>
    <col min="30" max="30" width="21" style="111" bestFit="1" customWidth="1"/>
    <col min="31" max="16384" width="8.875" style="111"/>
  </cols>
  <sheetData>
    <row r="1" spans="1:31" ht="18" x14ac:dyDescent="0.15">
      <c r="B1" s="112" t="s">
        <v>513</v>
      </c>
      <c r="P1" s="113" t="str">
        <f>IF(ABS(P5-'3-非常规费用明细表（填白底格）'!G5)&lt;0.01,"ok","非常规与表3有差异")</f>
        <v>ok</v>
      </c>
      <c r="S1" s="113"/>
      <c r="T1" s="151"/>
      <c r="U1" s="151"/>
      <c r="V1" s="113" t="str">
        <f>IF(ABS(V5-'3-非常规费用明细表（填白底格）'!H5)&lt;0.01,"ok","非常规与表2有差异")</f>
        <v>非常规与表2有差异</v>
      </c>
    </row>
    <row r="2" spans="1:31" ht="9.6" customHeight="1" x14ac:dyDescent="0.15">
      <c r="B2" s="112"/>
      <c r="P2" s="113"/>
      <c r="S2" s="113"/>
      <c r="T2" s="151"/>
      <c r="U2" s="151"/>
      <c r="V2" s="113"/>
    </row>
    <row r="3" spans="1:31" ht="25.9" customHeight="1" x14ac:dyDescent="0.15">
      <c r="B3" s="307" t="s">
        <v>558</v>
      </c>
      <c r="C3" s="307"/>
      <c r="D3" s="307"/>
      <c r="E3" s="307"/>
      <c r="F3" s="307"/>
      <c r="G3" s="153"/>
      <c r="H3" s="286" t="s">
        <v>640</v>
      </c>
      <c r="I3" s="287"/>
      <c r="J3" s="287"/>
      <c r="K3" s="286" t="s">
        <v>641</v>
      </c>
      <c r="L3" s="287"/>
      <c r="M3" s="287"/>
      <c r="N3" s="286" t="s">
        <v>642</v>
      </c>
      <c r="O3" s="287"/>
      <c r="P3" s="287"/>
      <c r="Q3" s="286" t="s">
        <v>643</v>
      </c>
      <c r="R3" s="287"/>
      <c r="S3" s="287"/>
      <c r="T3" s="286" t="s">
        <v>644</v>
      </c>
      <c r="U3" s="287"/>
      <c r="V3" s="287"/>
      <c r="W3" s="287" t="s">
        <v>570</v>
      </c>
      <c r="X3" s="287" t="s">
        <v>571</v>
      </c>
      <c r="Y3" s="286" t="s">
        <v>653</v>
      </c>
      <c r="Z3" s="287"/>
      <c r="AA3" s="287"/>
      <c r="AB3" s="314" t="s">
        <v>670</v>
      </c>
      <c r="AC3" s="316" t="s">
        <v>572</v>
      </c>
      <c r="AD3" s="315" t="s">
        <v>573</v>
      </c>
      <c r="AE3" s="150" t="s">
        <v>474</v>
      </c>
    </row>
    <row r="4" spans="1:31" x14ac:dyDescent="0.35">
      <c r="B4" s="233" t="s">
        <v>338</v>
      </c>
      <c r="C4" s="233" t="s">
        <v>339</v>
      </c>
      <c r="D4" s="233" t="s">
        <v>340</v>
      </c>
      <c r="E4" s="233" t="s">
        <v>341</v>
      </c>
      <c r="F4" s="233" t="s">
        <v>342</v>
      </c>
      <c r="G4" s="154" t="s">
        <v>337</v>
      </c>
      <c r="H4" s="230" t="s">
        <v>510</v>
      </c>
      <c r="I4" s="230" t="s">
        <v>511</v>
      </c>
      <c r="J4" s="230" t="s">
        <v>512</v>
      </c>
      <c r="K4" s="230" t="s">
        <v>510</v>
      </c>
      <c r="L4" s="230" t="s">
        <v>511</v>
      </c>
      <c r="M4" s="230" t="s">
        <v>512</v>
      </c>
      <c r="N4" s="230" t="s">
        <v>504</v>
      </c>
      <c r="O4" s="230" t="s">
        <v>505</v>
      </c>
      <c r="P4" s="230" t="s">
        <v>506</v>
      </c>
      <c r="Q4" s="230" t="s">
        <v>504</v>
      </c>
      <c r="R4" s="230" t="s">
        <v>505</v>
      </c>
      <c r="S4" s="230" t="s">
        <v>506</v>
      </c>
      <c r="T4" s="230" t="s">
        <v>507</v>
      </c>
      <c r="U4" s="230" t="s">
        <v>508</v>
      </c>
      <c r="V4" s="230" t="s">
        <v>509</v>
      </c>
      <c r="W4" s="287"/>
      <c r="X4" s="287"/>
      <c r="Y4" s="230" t="s">
        <v>510</v>
      </c>
      <c r="Z4" s="230" t="s">
        <v>511</v>
      </c>
      <c r="AA4" s="230" t="s">
        <v>512</v>
      </c>
      <c r="AB4" s="315"/>
      <c r="AC4" s="316"/>
      <c r="AD4" s="315"/>
    </row>
    <row r="5" spans="1:31" x14ac:dyDescent="0.35">
      <c r="B5" s="309" t="s">
        <v>503</v>
      </c>
      <c r="C5" s="310"/>
      <c r="D5" s="310"/>
      <c r="E5" s="310"/>
      <c r="F5" s="311"/>
      <c r="G5" s="155"/>
      <c r="H5" s="240">
        <f>I5+J5</f>
        <v>24509.497561947439</v>
      </c>
      <c r="I5" s="114">
        <f>L5-'2-总部下划报单预算明细表（填白底格）'!G5</f>
        <v>24509.497561947439</v>
      </c>
      <c r="J5" s="114">
        <f>M5</f>
        <v>0</v>
      </c>
      <c r="K5" s="240">
        <f>L5+M5</f>
        <v>24825.977561947439</v>
      </c>
      <c r="L5" s="114">
        <f>O5+U5</f>
        <v>24825.977561947439</v>
      </c>
      <c r="M5" s="114">
        <f>P5+V5</f>
        <v>0</v>
      </c>
      <c r="N5" s="114">
        <f>O5+P5</f>
        <v>10864.156080914596</v>
      </c>
      <c r="O5" s="114">
        <f>O6+O41+O113+O130+O155+O171</f>
        <v>10864.156080914596</v>
      </c>
      <c r="P5" s="114">
        <f>P6+P41+P113+P130+P155+P171</f>
        <v>0</v>
      </c>
      <c r="Q5" s="114">
        <f>R5+S5</f>
        <v>0</v>
      </c>
      <c r="R5" s="114">
        <f>R6+R41+R113+R130+R155+R171</f>
        <v>0</v>
      </c>
      <c r="S5" s="114">
        <f>S6+S41+S113+S130+S155+S171</f>
        <v>0</v>
      </c>
      <c r="T5" s="114">
        <f>V5+U5</f>
        <v>13961.821481032841</v>
      </c>
      <c r="U5" s="114">
        <f t="shared" ref="U5:AB5" si="0">U6+U41+U113+U130+U155+U171</f>
        <v>13961.821481032841</v>
      </c>
      <c r="V5" s="114">
        <f t="shared" si="0"/>
        <v>0</v>
      </c>
      <c r="W5" s="114">
        <f t="shared" si="0"/>
        <v>0</v>
      </c>
      <c r="X5" s="114">
        <f t="shared" si="0"/>
        <v>0</v>
      </c>
      <c r="Y5" s="114">
        <f>AA5+Z5</f>
        <v>26300.604038518359</v>
      </c>
      <c r="Z5" s="114">
        <f t="shared" ref="Z5" si="1">Z6+Z41+Z113+Z130+Z155+Z171</f>
        <v>26300.604038518359</v>
      </c>
      <c r="AA5" s="114">
        <f t="shared" ref="AA5" si="2">AA6+AA41+AA113+AA130+AA155+AA171</f>
        <v>0</v>
      </c>
      <c r="AB5" s="114">
        <f t="shared" si="0"/>
        <v>10214.048373260001</v>
      </c>
      <c r="AC5" s="242">
        <f>IFERROR(K5/Y5-1,"")</f>
        <v>-5.6068160047247129E-2</v>
      </c>
      <c r="AD5" s="242">
        <f>IFERROR(K5/AB5-1,"")</f>
        <v>1.4305717629985897</v>
      </c>
    </row>
    <row r="6" spans="1:31" x14ac:dyDescent="0.35">
      <c r="A6" s="239" t="str">
        <f t="shared" ref="A6:A8" si="3">F6&amp;E6&amp;D6&amp;C6</f>
        <v>人工成本项目合计</v>
      </c>
      <c r="B6" s="312" t="s">
        <v>565</v>
      </c>
      <c r="C6" s="269" t="s">
        <v>215</v>
      </c>
      <c r="D6" s="270"/>
      <c r="E6" s="270"/>
      <c r="F6" s="271"/>
      <c r="G6" s="155"/>
      <c r="H6" s="240">
        <f t="shared" ref="H6:H66" si="4">I6+J6</f>
        <v>20171.277561947434</v>
      </c>
      <c r="I6" s="114">
        <f>L6-'2-总部下划报单预算明细表（填白底格）'!G6</f>
        <v>20171.277561947434</v>
      </c>
      <c r="J6" s="114">
        <f t="shared" ref="J6:J69" si="5">M6</f>
        <v>0</v>
      </c>
      <c r="K6" s="240">
        <f t="shared" ref="K6:K69" si="6">L6+M6</f>
        <v>20171.277561947434</v>
      </c>
      <c r="L6" s="114">
        <f t="shared" ref="L6:L69" si="7">O6+U6</f>
        <v>20171.277561947434</v>
      </c>
      <c r="M6" s="114">
        <f t="shared" ref="M6:M69" si="8">P6+V6</f>
        <v>0</v>
      </c>
      <c r="N6" s="114">
        <f t="shared" ref="N6:N69" si="9">O6+P6</f>
        <v>8958.3160809145957</v>
      </c>
      <c r="O6" s="114">
        <f>O7+O18+SUM(O30:O40)</f>
        <v>8958.3160809145957</v>
      </c>
      <c r="P6" s="114">
        <f>P7+P18+SUM(P30:P40)</f>
        <v>0</v>
      </c>
      <c r="Q6" s="114">
        <f t="shared" ref="Q6:Q66" si="10">R6+S6</f>
        <v>0</v>
      </c>
      <c r="R6" s="114">
        <f>R7+R18+SUM(R30:R40)</f>
        <v>0</v>
      </c>
      <c r="S6" s="114">
        <f>S7+S18+SUM(S30:S40)</f>
        <v>0</v>
      </c>
      <c r="T6" s="114">
        <f t="shared" ref="T6:T69" si="11">V6+U6</f>
        <v>11212.96148103284</v>
      </c>
      <c r="U6" s="114">
        <f t="shared" ref="U6:X6" si="12">U7+U18+SUM(U30:U40)</f>
        <v>11212.96148103284</v>
      </c>
      <c r="V6" s="114">
        <f t="shared" si="12"/>
        <v>0</v>
      </c>
      <c r="W6" s="114">
        <f t="shared" si="12"/>
        <v>0</v>
      </c>
      <c r="X6" s="114">
        <f t="shared" si="12"/>
        <v>0</v>
      </c>
      <c r="Y6" s="114">
        <f t="shared" ref="Y6:Y69" si="13">AA6+Z6</f>
        <v>21012.26211851836</v>
      </c>
      <c r="Z6" s="114">
        <f t="shared" ref="Z6:AA6" si="14">Z7+Z18+SUM(Z30:Z40)</f>
        <v>21012.26211851836</v>
      </c>
      <c r="AA6" s="114">
        <f t="shared" si="14"/>
        <v>0</v>
      </c>
      <c r="AB6" s="114">
        <f>AB7+AB18+SUM(AB30:AB40)</f>
        <v>5714.5442880000019</v>
      </c>
      <c r="AC6" s="242">
        <f t="shared" ref="AC6:AC69" si="15">IFERROR(K6/Y6-1,"")</f>
        <v>-4.00235135002317E-2</v>
      </c>
      <c r="AD6" s="242">
        <f t="shared" ref="AD6:AD69" si="16">IFERROR(K6/AB6-1,"")</f>
        <v>2.5298138478522589</v>
      </c>
    </row>
    <row r="7" spans="1:31" x14ac:dyDescent="0.35">
      <c r="A7" s="239" t="str">
        <f t="shared" si="3"/>
        <v>职工工资项目小计职工工资项目小计</v>
      </c>
      <c r="B7" s="254"/>
      <c r="C7" s="304" t="s">
        <v>343</v>
      </c>
      <c r="D7" s="256" t="s">
        <v>343</v>
      </c>
      <c r="E7" s="257"/>
      <c r="F7" s="258"/>
      <c r="G7" s="155"/>
      <c r="H7" s="240">
        <f t="shared" si="4"/>
        <v>13982.63</v>
      </c>
      <c r="I7" s="114">
        <f>L7-'2-总部下划报单预算明细表（填白底格）'!G7</f>
        <v>13982.63</v>
      </c>
      <c r="J7" s="114">
        <f t="shared" si="5"/>
        <v>0</v>
      </c>
      <c r="K7" s="240">
        <f t="shared" si="6"/>
        <v>13982.63</v>
      </c>
      <c r="L7" s="114">
        <f t="shared" si="7"/>
        <v>13982.63</v>
      </c>
      <c r="M7" s="114">
        <f t="shared" si="8"/>
        <v>0</v>
      </c>
      <c r="N7" s="114">
        <f t="shared" si="9"/>
        <v>6804.41</v>
      </c>
      <c r="O7" s="114">
        <f>SUM(O8:O17)</f>
        <v>6804.41</v>
      </c>
      <c r="P7" s="114">
        <f>SUM(P8:P17)</f>
        <v>0</v>
      </c>
      <c r="Q7" s="114">
        <f t="shared" si="10"/>
        <v>0</v>
      </c>
      <c r="R7" s="114">
        <f>SUM(R8:R17)</f>
        <v>0</v>
      </c>
      <c r="S7" s="114">
        <f>SUM(S8:S17)</f>
        <v>0</v>
      </c>
      <c r="T7" s="114">
        <f t="shared" si="11"/>
        <v>7178.2199999999993</v>
      </c>
      <c r="U7" s="114">
        <f t="shared" ref="U7:X7" si="17">SUM(U8:U17)</f>
        <v>7178.2199999999993</v>
      </c>
      <c r="V7" s="114">
        <f t="shared" si="17"/>
        <v>0</v>
      </c>
      <c r="W7" s="114">
        <f t="shared" si="17"/>
        <v>0</v>
      </c>
      <c r="X7" s="114">
        <f t="shared" si="17"/>
        <v>0</v>
      </c>
      <c r="Y7" s="114">
        <f t="shared" si="13"/>
        <v>14937.25885</v>
      </c>
      <c r="Z7" s="114">
        <f t="shared" ref="Z7:AA7" si="18">SUM(Z8:Z17)</f>
        <v>14937.25885</v>
      </c>
      <c r="AA7" s="114">
        <f t="shared" si="18"/>
        <v>0</v>
      </c>
      <c r="AB7" s="241"/>
      <c r="AC7" s="242">
        <f>IFERROR(K7/Y7-1,"")</f>
        <v>-6.3909239277861296E-2</v>
      </c>
      <c r="AD7" s="242" t="str">
        <f t="shared" si="16"/>
        <v/>
      </c>
    </row>
    <row r="8" spans="1:31" x14ac:dyDescent="0.15">
      <c r="A8" s="239" t="str">
        <f t="shared" si="3"/>
        <v>劳动合同用工-工资劳动合同用工职工工资项目小计</v>
      </c>
      <c r="B8" s="254"/>
      <c r="C8" s="305"/>
      <c r="D8" s="308" t="s">
        <v>344</v>
      </c>
      <c r="E8" s="232" t="s">
        <v>345</v>
      </c>
      <c r="F8" s="115"/>
      <c r="G8" s="156" t="s">
        <v>233</v>
      </c>
      <c r="H8" s="240">
        <f t="shared" si="4"/>
        <v>12549.36</v>
      </c>
      <c r="I8" s="114">
        <f>L8-'2-总部下划报单预算明细表（填白底格）'!G8</f>
        <v>12549.36</v>
      </c>
      <c r="J8" s="114">
        <f t="shared" si="5"/>
        <v>0</v>
      </c>
      <c r="K8" s="240">
        <f t="shared" si="6"/>
        <v>12549.36</v>
      </c>
      <c r="L8" s="114">
        <f t="shared" si="7"/>
        <v>12549.36</v>
      </c>
      <c r="M8" s="114">
        <f t="shared" si="8"/>
        <v>0</v>
      </c>
      <c r="N8" s="114">
        <f t="shared" si="9"/>
        <v>6691.4</v>
      </c>
      <c r="O8" s="116">
        <v>6691.4</v>
      </c>
      <c r="P8" s="116"/>
      <c r="Q8" s="114">
        <f t="shared" si="10"/>
        <v>0</v>
      </c>
      <c r="R8" s="116"/>
      <c r="S8" s="116"/>
      <c r="T8" s="114">
        <f t="shared" si="11"/>
        <v>5857.96</v>
      </c>
      <c r="U8" s="116">
        <v>5857.96</v>
      </c>
      <c r="V8" s="116"/>
      <c r="W8" s="116"/>
      <c r="X8" s="116"/>
      <c r="Y8" s="114">
        <f t="shared" si="13"/>
        <v>12981.4105</v>
      </c>
      <c r="Z8" s="116">
        <v>12981.4105</v>
      </c>
      <c r="AA8" s="116"/>
      <c r="AB8" s="157" t="s">
        <v>566</v>
      </c>
      <c r="AC8" s="242">
        <f t="shared" si="15"/>
        <v>-3.3282246178102048E-2</v>
      </c>
      <c r="AD8" s="242" t="str">
        <f t="shared" si="16"/>
        <v/>
      </c>
    </row>
    <row r="9" spans="1:31" x14ac:dyDescent="0.15">
      <c r="A9" s="239" t="str">
        <f t="shared" ref="A9:A72" si="19">F9&amp;E9&amp;D9&amp;C9</f>
        <v>劳动合同用工-货币性福利项目小计</v>
      </c>
      <c r="B9" s="254"/>
      <c r="C9" s="305"/>
      <c r="D9" s="308"/>
      <c r="E9" s="117" t="s">
        <v>346</v>
      </c>
      <c r="F9" s="115"/>
      <c r="G9" s="156" t="s">
        <v>233</v>
      </c>
      <c r="H9" s="240">
        <f t="shared" si="4"/>
        <v>214.57999999999998</v>
      </c>
      <c r="I9" s="114">
        <f>L9-'2-总部下划报单预算明细表（填白底格）'!G9</f>
        <v>214.57999999999998</v>
      </c>
      <c r="J9" s="114">
        <f t="shared" si="5"/>
        <v>0</v>
      </c>
      <c r="K9" s="240">
        <f t="shared" si="6"/>
        <v>214.57999999999998</v>
      </c>
      <c r="L9" s="114">
        <f t="shared" si="7"/>
        <v>214.57999999999998</v>
      </c>
      <c r="M9" s="114">
        <f t="shared" si="8"/>
        <v>0</v>
      </c>
      <c r="N9" s="114">
        <f t="shared" si="9"/>
        <v>113.01</v>
      </c>
      <c r="O9" s="116">
        <v>113.01</v>
      </c>
      <c r="P9" s="116"/>
      <c r="Q9" s="114">
        <f t="shared" si="10"/>
        <v>0</v>
      </c>
      <c r="R9" s="116"/>
      <c r="S9" s="116"/>
      <c r="T9" s="114">
        <f t="shared" si="11"/>
        <v>101.57</v>
      </c>
      <c r="U9" s="116">
        <v>101.57</v>
      </c>
      <c r="V9" s="116"/>
      <c r="W9" s="116"/>
      <c r="X9" s="116"/>
      <c r="Y9" s="114">
        <f t="shared" si="13"/>
        <v>146.63900000000004</v>
      </c>
      <c r="Z9" s="116">
        <v>146.63900000000004</v>
      </c>
      <c r="AA9" s="116"/>
      <c r="AB9" s="157" t="s">
        <v>566</v>
      </c>
      <c r="AC9" s="242">
        <f t="shared" si="15"/>
        <v>0.46332149019019453</v>
      </c>
      <c r="AD9" s="242" t="str">
        <f t="shared" si="16"/>
        <v/>
      </c>
    </row>
    <row r="10" spans="1:31" x14ac:dyDescent="0.15">
      <c r="A10" s="239" t="str">
        <f t="shared" si="19"/>
        <v>劳务派遣用工-工资劳务派遣用工职工工资项目小计</v>
      </c>
      <c r="B10" s="254"/>
      <c r="C10" s="305"/>
      <c r="D10" s="308" t="s">
        <v>347</v>
      </c>
      <c r="E10" s="231" t="s">
        <v>348</v>
      </c>
      <c r="F10" s="115"/>
      <c r="G10" s="156" t="s">
        <v>210</v>
      </c>
      <c r="H10" s="240">
        <f t="shared" si="4"/>
        <v>1200.53</v>
      </c>
      <c r="I10" s="114">
        <f>L10-'2-总部下划报单预算明细表（填白底格）'!G10</f>
        <v>1200.53</v>
      </c>
      <c r="J10" s="114">
        <f t="shared" si="5"/>
        <v>0</v>
      </c>
      <c r="K10" s="240">
        <f t="shared" si="6"/>
        <v>1200.53</v>
      </c>
      <c r="L10" s="114">
        <f t="shared" si="7"/>
        <v>1200.53</v>
      </c>
      <c r="M10" s="114">
        <f t="shared" si="8"/>
        <v>0</v>
      </c>
      <c r="N10" s="114">
        <f t="shared" si="9"/>
        <v>0</v>
      </c>
      <c r="O10" s="116">
        <v>0</v>
      </c>
      <c r="P10" s="116"/>
      <c r="Q10" s="114">
        <f t="shared" si="10"/>
        <v>0</v>
      </c>
      <c r="R10" s="116"/>
      <c r="S10" s="116"/>
      <c r="T10" s="114">
        <f t="shared" si="11"/>
        <v>1200.53</v>
      </c>
      <c r="U10" s="116">
        <v>1200.53</v>
      </c>
      <c r="V10" s="116"/>
      <c r="W10" s="116"/>
      <c r="X10" s="116"/>
      <c r="Y10" s="114">
        <f t="shared" si="13"/>
        <v>1776.08935</v>
      </c>
      <c r="Z10" s="116">
        <v>1776.08935</v>
      </c>
      <c r="AA10" s="116"/>
      <c r="AB10" s="157" t="s">
        <v>566</v>
      </c>
      <c r="AC10" s="242">
        <f t="shared" si="15"/>
        <v>-0.32405990723383371</v>
      </c>
      <c r="AD10" s="242" t="str">
        <f t="shared" si="16"/>
        <v/>
      </c>
    </row>
    <row r="11" spans="1:31" x14ac:dyDescent="0.15">
      <c r="A11" s="239" t="str">
        <f t="shared" si="19"/>
        <v>劳务派遣用工-货币性福利项目小计</v>
      </c>
      <c r="B11" s="254"/>
      <c r="C11" s="305"/>
      <c r="D11" s="308"/>
      <c r="E11" s="117" t="s">
        <v>349</v>
      </c>
      <c r="F11" s="115"/>
      <c r="G11" s="156" t="s">
        <v>210</v>
      </c>
      <c r="H11" s="240">
        <f t="shared" si="4"/>
        <v>18.16</v>
      </c>
      <c r="I11" s="114">
        <f>L11-'2-总部下划报单预算明细表（填白底格）'!G11</f>
        <v>18.16</v>
      </c>
      <c r="J11" s="114">
        <f t="shared" si="5"/>
        <v>0</v>
      </c>
      <c r="K11" s="240">
        <f t="shared" si="6"/>
        <v>18.16</v>
      </c>
      <c r="L11" s="114">
        <f t="shared" si="7"/>
        <v>18.16</v>
      </c>
      <c r="M11" s="114">
        <f t="shared" si="8"/>
        <v>0</v>
      </c>
      <c r="N11" s="114">
        <f t="shared" si="9"/>
        <v>0</v>
      </c>
      <c r="O11" s="116">
        <v>0</v>
      </c>
      <c r="P11" s="116"/>
      <c r="Q11" s="114">
        <f t="shared" si="10"/>
        <v>0</v>
      </c>
      <c r="R11" s="116"/>
      <c r="S11" s="116"/>
      <c r="T11" s="114">
        <f t="shared" si="11"/>
        <v>18.16</v>
      </c>
      <c r="U11" s="116">
        <v>18.16</v>
      </c>
      <c r="V11" s="116"/>
      <c r="W11" s="116"/>
      <c r="X11" s="116"/>
      <c r="Y11" s="114">
        <f t="shared" si="13"/>
        <v>33.119999999999997</v>
      </c>
      <c r="Z11" s="116">
        <v>33.119999999999997</v>
      </c>
      <c r="AA11" s="116"/>
      <c r="AB11" s="157" t="s">
        <v>566</v>
      </c>
      <c r="AC11" s="242">
        <f t="shared" si="15"/>
        <v>-0.45169082125603865</v>
      </c>
      <c r="AD11" s="242" t="str">
        <f t="shared" si="16"/>
        <v/>
      </c>
    </row>
    <row r="12" spans="1:31" x14ac:dyDescent="0.15">
      <c r="A12" s="239" t="str">
        <f t="shared" si="19"/>
        <v>劳务合同及非全日制用工-工资劳务合同及非全日制用工项目小计</v>
      </c>
      <c r="B12" s="254"/>
      <c r="C12" s="305"/>
      <c r="D12" s="308" t="s">
        <v>350</v>
      </c>
      <c r="E12" s="231" t="s">
        <v>351</v>
      </c>
      <c r="F12" s="115"/>
      <c r="G12" s="156" t="s">
        <v>207</v>
      </c>
      <c r="H12" s="240">
        <f t="shared" si="4"/>
        <v>0</v>
      </c>
      <c r="I12" s="114">
        <f>L12-'2-总部下划报单预算明细表（填白底格）'!G12</f>
        <v>0</v>
      </c>
      <c r="J12" s="114">
        <f t="shared" si="5"/>
        <v>0</v>
      </c>
      <c r="K12" s="240">
        <f t="shared" si="6"/>
        <v>0</v>
      </c>
      <c r="L12" s="114">
        <f t="shared" si="7"/>
        <v>0</v>
      </c>
      <c r="M12" s="114">
        <f t="shared" si="8"/>
        <v>0</v>
      </c>
      <c r="N12" s="114">
        <f t="shared" si="9"/>
        <v>0</v>
      </c>
      <c r="O12" s="116">
        <v>0</v>
      </c>
      <c r="P12" s="116"/>
      <c r="Q12" s="114">
        <f t="shared" si="10"/>
        <v>0</v>
      </c>
      <c r="R12" s="116"/>
      <c r="S12" s="116"/>
      <c r="T12" s="114">
        <f t="shared" si="11"/>
        <v>0</v>
      </c>
      <c r="U12" s="116">
        <v>0</v>
      </c>
      <c r="V12" s="116"/>
      <c r="W12" s="116"/>
      <c r="X12" s="116"/>
      <c r="Y12" s="114">
        <f t="shared" si="13"/>
        <v>0</v>
      </c>
      <c r="Z12" s="116">
        <v>0</v>
      </c>
      <c r="AA12" s="116"/>
      <c r="AB12" s="157" t="s">
        <v>566</v>
      </c>
      <c r="AC12" s="242" t="str">
        <f t="shared" si="15"/>
        <v/>
      </c>
      <c r="AD12" s="242" t="str">
        <f t="shared" si="16"/>
        <v/>
      </c>
    </row>
    <row r="13" spans="1:31" x14ac:dyDescent="0.15">
      <c r="A13" s="239" t="str">
        <f t="shared" si="19"/>
        <v>劳务合同及非全日制用工-货币性福利项目小计</v>
      </c>
      <c r="B13" s="254"/>
      <c r="C13" s="305"/>
      <c r="D13" s="308"/>
      <c r="E13" s="118" t="s">
        <v>352</v>
      </c>
      <c r="F13" s="115"/>
      <c r="G13" s="156" t="s">
        <v>207</v>
      </c>
      <c r="H13" s="240">
        <f t="shared" si="4"/>
        <v>0</v>
      </c>
      <c r="I13" s="114">
        <f>L13-'2-总部下划报单预算明细表（填白底格）'!G13</f>
        <v>0</v>
      </c>
      <c r="J13" s="114">
        <f t="shared" si="5"/>
        <v>0</v>
      </c>
      <c r="K13" s="240">
        <f t="shared" si="6"/>
        <v>0</v>
      </c>
      <c r="L13" s="114">
        <f t="shared" si="7"/>
        <v>0</v>
      </c>
      <c r="M13" s="114">
        <f t="shared" si="8"/>
        <v>0</v>
      </c>
      <c r="N13" s="114">
        <f t="shared" si="9"/>
        <v>0</v>
      </c>
      <c r="O13" s="116">
        <v>0</v>
      </c>
      <c r="P13" s="116"/>
      <c r="Q13" s="114">
        <f t="shared" si="10"/>
        <v>0</v>
      </c>
      <c r="R13" s="116"/>
      <c r="S13" s="116"/>
      <c r="T13" s="114">
        <f t="shared" si="11"/>
        <v>0</v>
      </c>
      <c r="U13" s="116">
        <v>0</v>
      </c>
      <c r="V13" s="116"/>
      <c r="W13" s="116"/>
      <c r="X13" s="116"/>
      <c r="Y13" s="114">
        <f t="shared" si="13"/>
        <v>0</v>
      </c>
      <c r="Z13" s="116">
        <v>0</v>
      </c>
      <c r="AA13" s="116"/>
      <c r="AB13" s="157" t="s">
        <v>566</v>
      </c>
      <c r="AC13" s="242" t="str">
        <f t="shared" si="15"/>
        <v/>
      </c>
      <c r="AD13" s="242" t="str">
        <f t="shared" si="16"/>
        <v/>
      </c>
    </row>
    <row r="14" spans="1:31" x14ac:dyDescent="0.15">
      <c r="A14" s="239" t="str">
        <f t="shared" si="19"/>
        <v>交流借调人员补贴</v>
      </c>
      <c r="B14" s="254"/>
      <c r="C14" s="305"/>
      <c r="D14" s="231" t="s">
        <v>201</v>
      </c>
      <c r="E14" s="232"/>
      <c r="F14" s="115"/>
      <c r="G14" s="156" t="s">
        <v>233</v>
      </c>
      <c r="H14" s="240">
        <f t="shared" si="4"/>
        <v>0</v>
      </c>
      <c r="I14" s="114">
        <f>L14-'2-总部下划报单预算明细表（填白底格）'!G14</f>
        <v>0</v>
      </c>
      <c r="J14" s="114">
        <f t="shared" si="5"/>
        <v>0</v>
      </c>
      <c r="K14" s="240">
        <f t="shared" si="6"/>
        <v>0</v>
      </c>
      <c r="L14" s="114">
        <f t="shared" si="7"/>
        <v>0</v>
      </c>
      <c r="M14" s="114">
        <f t="shared" si="8"/>
        <v>0</v>
      </c>
      <c r="N14" s="114">
        <f t="shared" si="9"/>
        <v>0</v>
      </c>
      <c r="O14" s="116">
        <v>0</v>
      </c>
      <c r="P14" s="116"/>
      <c r="Q14" s="114">
        <f t="shared" si="10"/>
        <v>0</v>
      </c>
      <c r="R14" s="116"/>
      <c r="S14" s="116"/>
      <c r="T14" s="114">
        <f t="shared" si="11"/>
        <v>0</v>
      </c>
      <c r="U14" s="116">
        <v>0</v>
      </c>
      <c r="V14" s="116"/>
      <c r="W14" s="116"/>
      <c r="X14" s="116"/>
      <c r="Y14" s="114">
        <f t="shared" si="13"/>
        <v>0</v>
      </c>
      <c r="Z14" s="116">
        <v>0</v>
      </c>
      <c r="AA14" s="116"/>
      <c r="AB14" s="157" t="s">
        <v>566</v>
      </c>
      <c r="AC14" s="242" t="str">
        <f t="shared" si="15"/>
        <v/>
      </c>
      <c r="AD14" s="242" t="str">
        <f t="shared" si="16"/>
        <v/>
      </c>
    </row>
    <row r="15" spans="1:31" x14ac:dyDescent="0.15">
      <c r="A15" s="239" t="str">
        <f t="shared" si="19"/>
        <v>地县公司阶段性奖励项目小计（省本部专用）省地公司阶段性奖励项目小计</v>
      </c>
      <c r="B15" s="254"/>
      <c r="C15" s="305"/>
      <c r="D15" s="263" t="s">
        <v>353</v>
      </c>
      <c r="E15" s="231" t="s">
        <v>203</v>
      </c>
      <c r="F15" s="115"/>
      <c r="G15" s="156" t="s">
        <v>233</v>
      </c>
      <c r="H15" s="240">
        <f t="shared" si="4"/>
        <v>0</v>
      </c>
      <c r="I15" s="114">
        <f>L15-'2-总部下划报单预算明细表（填白底格）'!G15</f>
        <v>0</v>
      </c>
      <c r="J15" s="114">
        <f t="shared" si="5"/>
        <v>0</v>
      </c>
      <c r="K15" s="240">
        <f t="shared" si="6"/>
        <v>0</v>
      </c>
      <c r="L15" s="114">
        <f t="shared" si="7"/>
        <v>0</v>
      </c>
      <c r="M15" s="114">
        <f t="shared" si="8"/>
        <v>0</v>
      </c>
      <c r="N15" s="114">
        <f t="shared" si="9"/>
        <v>0</v>
      </c>
      <c r="O15" s="116">
        <v>0</v>
      </c>
      <c r="P15" s="116"/>
      <c r="Q15" s="114">
        <f t="shared" si="10"/>
        <v>0</v>
      </c>
      <c r="R15" s="116"/>
      <c r="S15" s="116"/>
      <c r="T15" s="114">
        <f t="shared" si="11"/>
        <v>0</v>
      </c>
      <c r="U15" s="116">
        <v>0</v>
      </c>
      <c r="V15" s="116"/>
      <c r="W15" s="116"/>
      <c r="X15" s="116"/>
      <c r="Y15" s="114">
        <f t="shared" si="13"/>
        <v>0</v>
      </c>
      <c r="Z15" s="116">
        <v>0</v>
      </c>
      <c r="AA15" s="116"/>
      <c r="AB15" s="157" t="s">
        <v>566</v>
      </c>
      <c r="AC15" s="242" t="str">
        <f t="shared" si="15"/>
        <v/>
      </c>
      <c r="AD15" s="242" t="str">
        <f t="shared" si="16"/>
        <v/>
      </c>
    </row>
    <row r="16" spans="1:31" x14ac:dyDescent="0.15">
      <c r="A16" s="239" t="str">
        <f t="shared" si="19"/>
        <v>县区支公司阶段性奖励项目小计（地市本部专用）</v>
      </c>
      <c r="B16" s="254"/>
      <c r="C16" s="305"/>
      <c r="D16" s="264"/>
      <c r="E16" s="231" t="s">
        <v>354</v>
      </c>
      <c r="F16" s="115"/>
      <c r="G16" s="156" t="s">
        <v>233</v>
      </c>
      <c r="H16" s="240">
        <f t="shared" si="4"/>
        <v>0</v>
      </c>
      <c r="I16" s="114">
        <f>L16-'2-总部下划报单预算明细表（填白底格）'!G16</f>
        <v>0</v>
      </c>
      <c r="J16" s="114">
        <f t="shared" si="5"/>
        <v>0</v>
      </c>
      <c r="K16" s="240">
        <f t="shared" si="6"/>
        <v>0</v>
      </c>
      <c r="L16" s="114">
        <f t="shared" si="7"/>
        <v>0</v>
      </c>
      <c r="M16" s="114">
        <f t="shared" si="8"/>
        <v>0</v>
      </c>
      <c r="N16" s="114">
        <f t="shared" si="9"/>
        <v>0</v>
      </c>
      <c r="O16" s="116">
        <v>0</v>
      </c>
      <c r="P16" s="116"/>
      <c r="Q16" s="114">
        <f t="shared" si="10"/>
        <v>0</v>
      </c>
      <c r="R16" s="116"/>
      <c r="S16" s="116"/>
      <c r="T16" s="114">
        <f t="shared" si="11"/>
        <v>0</v>
      </c>
      <c r="U16" s="116">
        <v>0</v>
      </c>
      <c r="V16" s="116"/>
      <c r="W16" s="116"/>
      <c r="X16" s="116"/>
      <c r="Y16" s="114">
        <f t="shared" si="13"/>
        <v>0</v>
      </c>
      <c r="Z16" s="116">
        <v>0</v>
      </c>
      <c r="AA16" s="116"/>
      <c r="AB16" s="157" t="s">
        <v>566</v>
      </c>
      <c r="AC16" s="242" t="str">
        <f t="shared" si="15"/>
        <v/>
      </c>
      <c r="AD16" s="242" t="str">
        <f t="shared" si="16"/>
        <v/>
      </c>
    </row>
    <row r="17" spans="1:30" x14ac:dyDescent="0.15">
      <c r="A17" s="239" t="str">
        <f t="shared" si="19"/>
        <v>其他工资</v>
      </c>
      <c r="B17" s="254"/>
      <c r="C17" s="306"/>
      <c r="D17" s="119" t="s">
        <v>355</v>
      </c>
      <c r="E17" s="232"/>
      <c r="F17" s="115"/>
      <c r="G17" s="156" t="s">
        <v>233</v>
      </c>
      <c r="H17" s="240">
        <f t="shared" si="4"/>
        <v>0</v>
      </c>
      <c r="I17" s="114">
        <f>L17-'2-总部下划报单预算明细表（填白底格）'!G17</f>
        <v>0</v>
      </c>
      <c r="J17" s="114">
        <f t="shared" si="5"/>
        <v>0</v>
      </c>
      <c r="K17" s="240">
        <f t="shared" si="6"/>
        <v>0</v>
      </c>
      <c r="L17" s="114">
        <f t="shared" si="7"/>
        <v>0</v>
      </c>
      <c r="M17" s="114">
        <f t="shared" si="8"/>
        <v>0</v>
      </c>
      <c r="N17" s="114">
        <f t="shared" si="9"/>
        <v>0</v>
      </c>
      <c r="O17" s="116">
        <v>0</v>
      </c>
      <c r="P17" s="116"/>
      <c r="Q17" s="114">
        <f t="shared" si="10"/>
        <v>0</v>
      </c>
      <c r="R17" s="116"/>
      <c r="S17" s="116"/>
      <c r="T17" s="114">
        <f t="shared" si="11"/>
        <v>0</v>
      </c>
      <c r="U17" s="116">
        <v>0</v>
      </c>
      <c r="V17" s="116"/>
      <c r="W17" s="116"/>
      <c r="X17" s="116"/>
      <c r="Y17" s="114">
        <f t="shared" si="13"/>
        <v>0</v>
      </c>
      <c r="Z17" s="116">
        <v>0</v>
      </c>
      <c r="AA17" s="116"/>
      <c r="AB17" s="157" t="s">
        <v>566</v>
      </c>
      <c r="AC17" s="242" t="str">
        <f t="shared" si="15"/>
        <v/>
      </c>
      <c r="AD17" s="242" t="str">
        <f t="shared" si="16"/>
        <v/>
      </c>
    </row>
    <row r="18" spans="1:30" x14ac:dyDescent="0.15">
      <c r="A18" s="239" t="str">
        <f t="shared" si="19"/>
        <v>职工福利项目小计职工福利项目小计</v>
      </c>
      <c r="B18" s="254"/>
      <c r="C18" s="304" t="s">
        <v>356</v>
      </c>
      <c r="D18" s="256" t="s">
        <v>356</v>
      </c>
      <c r="E18" s="257"/>
      <c r="F18" s="258"/>
      <c r="G18" s="156"/>
      <c r="H18" s="240">
        <f t="shared" si="4"/>
        <v>1794.5294720626632</v>
      </c>
      <c r="I18" s="114">
        <f>L18-'2-总部下划报单预算明细表（填白底格）'!G18</f>
        <v>1794.5294720626632</v>
      </c>
      <c r="J18" s="114">
        <f t="shared" si="5"/>
        <v>0</v>
      </c>
      <c r="K18" s="240">
        <f t="shared" si="6"/>
        <v>1794.5294720626632</v>
      </c>
      <c r="L18" s="114">
        <f t="shared" si="7"/>
        <v>1794.5294720626632</v>
      </c>
      <c r="M18" s="114">
        <f t="shared" si="8"/>
        <v>0</v>
      </c>
      <c r="N18" s="114">
        <f t="shared" si="9"/>
        <v>872.45600000000002</v>
      </c>
      <c r="O18" s="114">
        <f>SUM(O19:O29)</f>
        <v>872.45600000000002</v>
      </c>
      <c r="P18" s="114">
        <f>SUM(P19:P29)</f>
        <v>0</v>
      </c>
      <c r="Q18" s="114">
        <f t="shared" si="10"/>
        <v>0</v>
      </c>
      <c r="R18" s="114">
        <f>SUM(R19:R29)</f>
        <v>0</v>
      </c>
      <c r="S18" s="114">
        <f>SUM(S19:S29)</f>
        <v>0</v>
      </c>
      <c r="T18" s="114">
        <f t="shared" si="11"/>
        <v>922.0734720626632</v>
      </c>
      <c r="U18" s="114">
        <f t="shared" ref="U18:AB18" si="20">SUM(U19:U29)</f>
        <v>922.0734720626632</v>
      </c>
      <c r="V18" s="114">
        <f t="shared" si="20"/>
        <v>0</v>
      </c>
      <c r="W18" s="114">
        <f t="shared" si="20"/>
        <v>0</v>
      </c>
      <c r="X18" s="114">
        <f t="shared" si="20"/>
        <v>0</v>
      </c>
      <c r="Y18" s="114">
        <f t="shared" si="13"/>
        <v>2325.147342221358</v>
      </c>
      <c r="Z18" s="114">
        <f t="shared" ref="Z18:AA18" si="21">SUM(Z19:Z29)</f>
        <v>2325.147342221358</v>
      </c>
      <c r="AA18" s="114">
        <f t="shared" si="21"/>
        <v>0</v>
      </c>
      <c r="AB18" s="114">
        <f t="shared" si="20"/>
        <v>1846.8125780000007</v>
      </c>
      <c r="AC18" s="242">
        <f t="shared" si="15"/>
        <v>-0.22820827761038254</v>
      </c>
      <c r="AD18" s="242">
        <f t="shared" si="16"/>
        <v>-2.8309914368223166E-2</v>
      </c>
    </row>
    <row r="19" spans="1:30" x14ac:dyDescent="0.15">
      <c r="A19" s="239" t="str">
        <f t="shared" si="19"/>
        <v>卫生保健生活福利-货币性卫生保健生活福利</v>
      </c>
      <c r="B19" s="254"/>
      <c r="C19" s="305"/>
      <c r="D19" s="308" t="s">
        <v>357</v>
      </c>
      <c r="E19" s="232" t="s">
        <v>358</v>
      </c>
      <c r="F19" s="120"/>
      <c r="G19" s="156" t="s">
        <v>194</v>
      </c>
      <c r="H19" s="240">
        <f t="shared" si="4"/>
        <v>0</v>
      </c>
      <c r="I19" s="114">
        <f>L19-'2-总部下划报单预算明细表（填白底格）'!G19</f>
        <v>0</v>
      </c>
      <c r="J19" s="114">
        <f t="shared" si="5"/>
        <v>0</v>
      </c>
      <c r="K19" s="240">
        <f t="shared" si="6"/>
        <v>0</v>
      </c>
      <c r="L19" s="114">
        <f t="shared" si="7"/>
        <v>0</v>
      </c>
      <c r="M19" s="114">
        <f t="shared" si="8"/>
        <v>0</v>
      </c>
      <c r="N19" s="114">
        <f t="shared" si="9"/>
        <v>0</v>
      </c>
      <c r="O19" s="116">
        <v>0</v>
      </c>
      <c r="P19" s="116"/>
      <c r="Q19" s="114">
        <f t="shared" si="10"/>
        <v>0</v>
      </c>
      <c r="R19" s="116"/>
      <c r="S19" s="116"/>
      <c r="T19" s="114">
        <f t="shared" si="11"/>
        <v>0</v>
      </c>
      <c r="U19" s="116">
        <v>0</v>
      </c>
      <c r="V19" s="116"/>
      <c r="W19" s="116"/>
      <c r="X19" s="116"/>
      <c r="Y19" s="114">
        <f t="shared" si="13"/>
        <v>0</v>
      </c>
      <c r="Z19" s="116">
        <v>0</v>
      </c>
      <c r="AA19" s="116"/>
      <c r="AB19" s="116">
        <v>0</v>
      </c>
      <c r="AC19" s="242" t="str">
        <f t="shared" si="15"/>
        <v/>
      </c>
      <c r="AD19" s="242" t="str">
        <f t="shared" si="16"/>
        <v/>
      </c>
    </row>
    <row r="20" spans="1:30" x14ac:dyDescent="0.15">
      <c r="A20" s="239" t="str">
        <f t="shared" si="19"/>
        <v>卫生保健生活福利-非货币性</v>
      </c>
      <c r="B20" s="254"/>
      <c r="C20" s="305"/>
      <c r="D20" s="308"/>
      <c r="E20" s="232" t="s">
        <v>478</v>
      </c>
      <c r="F20" s="120"/>
      <c r="G20" s="156" t="s">
        <v>194</v>
      </c>
      <c r="H20" s="240">
        <f t="shared" si="4"/>
        <v>645.03599999999983</v>
      </c>
      <c r="I20" s="114">
        <f>L20-'2-总部下划报单预算明细表（填白底格）'!G20</f>
        <v>645.03599999999983</v>
      </c>
      <c r="J20" s="114">
        <f t="shared" si="5"/>
        <v>0</v>
      </c>
      <c r="K20" s="240">
        <f t="shared" si="6"/>
        <v>645.03599999999983</v>
      </c>
      <c r="L20" s="114">
        <f t="shared" si="7"/>
        <v>645.03599999999983</v>
      </c>
      <c r="M20" s="114">
        <f t="shared" si="8"/>
        <v>0</v>
      </c>
      <c r="N20" s="114">
        <f t="shared" si="9"/>
        <v>240.92</v>
      </c>
      <c r="O20" s="116">
        <v>240.92</v>
      </c>
      <c r="P20" s="116"/>
      <c r="Q20" s="114">
        <f t="shared" si="10"/>
        <v>0</v>
      </c>
      <c r="R20" s="116"/>
      <c r="S20" s="116"/>
      <c r="T20" s="114">
        <f t="shared" si="11"/>
        <v>404.11599999999987</v>
      </c>
      <c r="U20" s="116">
        <v>404.11599999999987</v>
      </c>
      <c r="V20" s="116"/>
      <c r="W20" s="116"/>
      <c r="X20" s="116"/>
      <c r="Y20" s="114">
        <f t="shared" si="13"/>
        <v>624.46588918558041</v>
      </c>
      <c r="Z20" s="116">
        <v>624.46588918558041</v>
      </c>
      <c r="AA20" s="116"/>
      <c r="AB20" s="116">
        <v>571.5689767924066</v>
      </c>
      <c r="AC20" s="242">
        <f t="shared" si="15"/>
        <v>3.2940327359187949E-2</v>
      </c>
      <c r="AD20" s="242">
        <f t="shared" si="16"/>
        <v>0.12853570818325988</v>
      </c>
    </row>
    <row r="21" spans="1:30" x14ac:dyDescent="0.15">
      <c r="A21" s="239" t="str">
        <f t="shared" si="19"/>
        <v>内设福利机构费用-货币性内设福利机构费用</v>
      </c>
      <c r="B21" s="254"/>
      <c r="C21" s="305"/>
      <c r="D21" s="308" t="s">
        <v>359</v>
      </c>
      <c r="E21" s="232" t="s">
        <v>360</v>
      </c>
      <c r="F21" s="120"/>
      <c r="G21" s="156" t="s">
        <v>194</v>
      </c>
      <c r="H21" s="240">
        <f t="shared" si="4"/>
        <v>0</v>
      </c>
      <c r="I21" s="114">
        <f>L21-'2-总部下划报单预算明细表（填白底格）'!G21</f>
        <v>0</v>
      </c>
      <c r="J21" s="114">
        <f t="shared" si="5"/>
        <v>0</v>
      </c>
      <c r="K21" s="240">
        <f t="shared" si="6"/>
        <v>0</v>
      </c>
      <c r="L21" s="114">
        <f t="shared" si="7"/>
        <v>0</v>
      </c>
      <c r="M21" s="114">
        <f t="shared" si="8"/>
        <v>0</v>
      </c>
      <c r="N21" s="114">
        <f t="shared" si="9"/>
        <v>0</v>
      </c>
      <c r="O21" s="116">
        <v>0</v>
      </c>
      <c r="P21" s="116"/>
      <c r="Q21" s="114">
        <f t="shared" si="10"/>
        <v>0</v>
      </c>
      <c r="R21" s="116"/>
      <c r="S21" s="116"/>
      <c r="T21" s="114">
        <f t="shared" si="11"/>
        <v>0</v>
      </c>
      <c r="U21" s="116">
        <v>0</v>
      </c>
      <c r="V21" s="116"/>
      <c r="W21" s="116"/>
      <c r="X21" s="116"/>
      <c r="Y21" s="114">
        <f t="shared" si="13"/>
        <v>0</v>
      </c>
      <c r="Z21" s="116">
        <v>0</v>
      </c>
      <c r="AA21" s="116"/>
      <c r="AB21" s="116">
        <v>0</v>
      </c>
      <c r="AC21" s="242" t="str">
        <f t="shared" si="15"/>
        <v/>
      </c>
      <c r="AD21" s="242" t="str">
        <f t="shared" si="16"/>
        <v/>
      </c>
    </row>
    <row r="22" spans="1:30" x14ac:dyDescent="0.15">
      <c r="A22" s="239" t="str">
        <f t="shared" si="19"/>
        <v>内设福利机构费用-非货币性</v>
      </c>
      <c r="B22" s="254"/>
      <c r="C22" s="305"/>
      <c r="D22" s="308"/>
      <c r="E22" s="232" t="s">
        <v>361</v>
      </c>
      <c r="F22" s="120"/>
      <c r="G22" s="156" t="s">
        <v>194</v>
      </c>
      <c r="H22" s="240">
        <f t="shared" si="4"/>
        <v>0</v>
      </c>
      <c r="I22" s="114">
        <f>L22-'2-总部下划报单预算明细表（填白底格）'!G22</f>
        <v>0</v>
      </c>
      <c r="J22" s="114">
        <f t="shared" si="5"/>
        <v>0</v>
      </c>
      <c r="K22" s="240">
        <f t="shared" si="6"/>
        <v>0</v>
      </c>
      <c r="L22" s="114">
        <f t="shared" si="7"/>
        <v>0</v>
      </c>
      <c r="M22" s="114">
        <f t="shared" si="8"/>
        <v>0</v>
      </c>
      <c r="N22" s="114">
        <f t="shared" si="9"/>
        <v>0</v>
      </c>
      <c r="O22" s="116">
        <v>0</v>
      </c>
      <c r="P22" s="116"/>
      <c r="Q22" s="114">
        <f t="shared" si="10"/>
        <v>0</v>
      </c>
      <c r="R22" s="116"/>
      <c r="S22" s="116"/>
      <c r="T22" s="114">
        <f t="shared" si="11"/>
        <v>0</v>
      </c>
      <c r="U22" s="116">
        <v>0</v>
      </c>
      <c r="V22" s="116"/>
      <c r="W22" s="116"/>
      <c r="X22" s="116"/>
      <c r="Y22" s="114">
        <f t="shared" si="13"/>
        <v>0</v>
      </c>
      <c r="Z22" s="116">
        <v>0</v>
      </c>
      <c r="AA22" s="116"/>
      <c r="AB22" s="116">
        <v>0</v>
      </c>
      <c r="AC22" s="242" t="str">
        <f t="shared" si="15"/>
        <v/>
      </c>
      <c r="AD22" s="242" t="str">
        <f t="shared" si="16"/>
        <v/>
      </c>
    </row>
    <row r="23" spans="1:30" x14ac:dyDescent="0.15">
      <c r="A23" s="239" t="str">
        <f t="shared" si="19"/>
        <v>职工困难补助-货币性职工困难补助</v>
      </c>
      <c r="B23" s="254"/>
      <c r="C23" s="305"/>
      <c r="D23" s="313" t="s">
        <v>362</v>
      </c>
      <c r="E23" s="232" t="s">
        <v>363</v>
      </c>
      <c r="F23" s="120"/>
      <c r="G23" s="156" t="s">
        <v>194</v>
      </c>
      <c r="H23" s="240">
        <f t="shared" si="4"/>
        <v>0</v>
      </c>
      <c r="I23" s="114">
        <f>L23-'2-总部下划报单预算明细表（填白底格）'!G23</f>
        <v>0</v>
      </c>
      <c r="J23" s="114">
        <f t="shared" si="5"/>
        <v>0</v>
      </c>
      <c r="K23" s="240">
        <f t="shared" si="6"/>
        <v>0</v>
      </c>
      <c r="L23" s="114">
        <f t="shared" si="7"/>
        <v>0</v>
      </c>
      <c r="M23" s="114">
        <f t="shared" si="8"/>
        <v>0</v>
      </c>
      <c r="N23" s="114">
        <f t="shared" si="9"/>
        <v>0</v>
      </c>
      <c r="O23" s="116">
        <v>0</v>
      </c>
      <c r="P23" s="116"/>
      <c r="Q23" s="114">
        <f t="shared" si="10"/>
        <v>0</v>
      </c>
      <c r="R23" s="116"/>
      <c r="S23" s="116"/>
      <c r="T23" s="114">
        <f t="shared" si="11"/>
        <v>0</v>
      </c>
      <c r="U23" s="116">
        <v>0</v>
      </c>
      <c r="V23" s="116"/>
      <c r="W23" s="116"/>
      <c r="X23" s="116"/>
      <c r="Y23" s="114">
        <f t="shared" si="13"/>
        <v>5.0006502002670175</v>
      </c>
      <c r="Z23" s="116">
        <v>5.0006502002670175</v>
      </c>
      <c r="AA23" s="116"/>
      <c r="AB23" s="116">
        <v>0</v>
      </c>
      <c r="AC23" s="242">
        <f t="shared" si="15"/>
        <v>-1</v>
      </c>
      <c r="AD23" s="242" t="str">
        <f t="shared" si="16"/>
        <v/>
      </c>
    </row>
    <row r="24" spans="1:30" x14ac:dyDescent="0.15">
      <c r="A24" s="239" t="str">
        <f t="shared" si="19"/>
        <v>职工困难补助-非货币性</v>
      </c>
      <c r="B24" s="254"/>
      <c r="C24" s="305"/>
      <c r="D24" s="313"/>
      <c r="E24" s="232" t="s">
        <v>364</v>
      </c>
      <c r="F24" s="120"/>
      <c r="G24" s="156" t="s">
        <v>194</v>
      </c>
      <c r="H24" s="240">
        <f t="shared" si="4"/>
        <v>0</v>
      </c>
      <c r="I24" s="114">
        <f>L24-'2-总部下划报单预算明细表（填白底格）'!G24</f>
        <v>0</v>
      </c>
      <c r="J24" s="114">
        <f t="shared" si="5"/>
        <v>0</v>
      </c>
      <c r="K24" s="240">
        <f t="shared" si="6"/>
        <v>0</v>
      </c>
      <c r="L24" s="114">
        <f t="shared" si="7"/>
        <v>0</v>
      </c>
      <c r="M24" s="114">
        <f t="shared" si="8"/>
        <v>0</v>
      </c>
      <c r="N24" s="114">
        <f t="shared" si="9"/>
        <v>0</v>
      </c>
      <c r="O24" s="116">
        <v>0</v>
      </c>
      <c r="P24" s="116"/>
      <c r="Q24" s="114">
        <f t="shared" si="10"/>
        <v>0</v>
      </c>
      <c r="R24" s="116"/>
      <c r="S24" s="116"/>
      <c r="T24" s="114">
        <f t="shared" si="11"/>
        <v>0</v>
      </c>
      <c r="U24" s="116">
        <v>0</v>
      </c>
      <c r="V24" s="116"/>
      <c r="W24" s="116"/>
      <c r="X24" s="116"/>
      <c r="Y24" s="114">
        <f t="shared" si="13"/>
        <v>0</v>
      </c>
      <c r="Z24" s="116">
        <v>0</v>
      </c>
      <c r="AA24" s="116"/>
      <c r="AB24" s="116">
        <v>0</v>
      </c>
      <c r="AC24" s="242" t="str">
        <f t="shared" si="15"/>
        <v/>
      </c>
      <c r="AD24" s="242" t="str">
        <f t="shared" si="16"/>
        <v/>
      </c>
    </row>
    <row r="25" spans="1:30" x14ac:dyDescent="0.15">
      <c r="A25" s="239" t="str">
        <f t="shared" si="19"/>
        <v>其他职工福利费-货币性其他职工福利费</v>
      </c>
      <c r="B25" s="254"/>
      <c r="C25" s="305"/>
      <c r="D25" s="308" t="s">
        <v>365</v>
      </c>
      <c r="E25" s="232" t="s">
        <v>366</v>
      </c>
      <c r="F25" s="120"/>
      <c r="G25" s="156" t="s">
        <v>194</v>
      </c>
      <c r="H25" s="240">
        <f t="shared" si="4"/>
        <v>464.23399999999998</v>
      </c>
      <c r="I25" s="114">
        <f>L25-'2-总部下划报单预算明细表（填白底格）'!G25</f>
        <v>464.23399999999998</v>
      </c>
      <c r="J25" s="114">
        <f t="shared" si="5"/>
        <v>0</v>
      </c>
      <c r="K25" s="240">
        <f t="shared" si="6"/>
        <v>464.23399999999998</v>
      </c>
      <c r="L25" s="114">
        <f t="shared" si="7"/>
        <v>464.23399999999998</v>
      </c>
      <c r="M25" s="114">
        <f t="shared" si="8"/>
        <v>0</v>
      </c>
      <c r="N25" s="114">
        <f t="shared" si="9"/>
        <v>263.96899999999999</v>
      </c>
      <c r="O25" s="116">
        <v>263.96899999999999</v>
      </c>
      <c r="P25" s="116"/>
      <c r="Q25" s="114">
        <f t="shared" si="10"/>
        <v>0</v>
      </c>
      <c r="R25" s="116"/>
      <c r="S25" s="116"/>
      <c r="T25" s="114">
        <f t="shared" si="11"/>
        <v>200.26499999999999</v>
      </c>
      <c r="U25" s="116">
        <v>200.26499999999999</v>
      </c>
      <c r="V25" s="116"/>
      <c r="W25" s="116"/>
      <c r="X25" s="116"/>
      <c r="Y25" s="114">
        <f t="shared" si="13"/>
        <v>733.94158728801085</v>
      </c>
      <c r="Z25" s="116">
        <v>733.94158728801085</v>
      </c>
      <c r="AA25" s="116"/>
      <c r="AB25" s="116">
        <v>671.7712677928763</v>
      </c>
      <c r="AC25" s="242">
        <f t="shared" si="15"/>
        <v>-0.36747827342037931</v>
      </c>
      <c r="AD25" s="242">
        <f t="shared" si="16"/>
        <v>-0.30894037560544374</v>
      </c>
    </row>
    <row r="26" spans="1:30" x14ac:dyDescent="0.15">
      <c r="A26" s="239" t="str">
        <f t="shared" si="19"/>
        <v>其他职工福利费-非货币性</v>
      </c>
      <c r="B26" s="254"/>
      <c r="C26" s="305"/>
      <c r="D26" s="308"/>
      <c r="E26" s="232" t="s">
        <v>367</v>
      </c>
      <c r="F26" s="120"/>
      <c r="G26" s="156" t="s">
        <v>194</v>
      </c>
      <c r="H26" s="240">
        <f t="shared" si="4"/>
        <v>106.95</v>
      </c>
      <c r="I26" s="114">
        <f>L26-'2-总部下划报单预算明细表（填白底格）'!G26</f>
        <v>106.95</v>
      </c>
      <c r="J26" s="114">
        <f t="shared" si="5"/>
        <v>0</v>
      </c>
      <c r="K26" s="240">
        <f t="shared" si="6"/>
        <v>106.95</v>
      </c>
      <c r="L26" s="114">
        <f t="shared" si="7"/>
        <v>106.95</v>
      </c>
      <c r="M26" s="114">
        <f t="shared" si="8"/>
        <v>0</v>
      </c>
      <c r="N26" s="114">
        <f t="shared" si="9"/>
        <v>31.5</v>
      </c>
      <c r="O26" s="116">
        <v>31.5</v>
      </c>
      <c r="P26" s="116"/>
      <c r="Q26" s="114">
        <f t="shared" si="10"/>
        <v>0</v>
      </c>
      <c r="R26" s="116"/>
      <c r="S26" s="116"/>
      <c r="T26" s="114">
        <f t="shared" si="11"/>
        <v>75.45</v>
      </c>
      <c r="U26" s="116">
        <v>75.45</v>
      </c>
      <c r="V26" s="116"/>
      <c r="W26" s="116"/>
      <c r="X26" s="116"/>
      <c r="Y26" s="114">
        <f t="shared" si="13"/>
        <v>169.08510096299014</v>
      </c>
      <c r="Z26" s="116">
        <v>169.08510096299014</v>
      </c>
      <c r="AA26" s="116"/>
      <c r="AB26" s="116">
        <v>154.76233341471786</v>
      </c>
      <c r="AC26" s="242">
        <f t="shared" si="15"/>
        <v>-0.36747827342037931</v>
      </c>
      <c r="AD26" s="242">
        <f t="shared" si="16"/>
        <v>-0.30894037560544374</v>
      </c>
    </row>
    <row r="27" spans="1:30" x14ac:dyDescent="0.15">
      <c r="A27" s="239" t="str">
        <f t="shared" si="19"/>
        <v>补充医疗保险</v>
      </c>
      <c r="B27" s="254"/>
      <c r="C27" s="305"/>
      <c r="D27" s="232" t="s">
        <v>368</v>
      </c>
      <c r="E27" s="232"/>
      <c r="F27" s="120"/>
      <c r="G27" s="156" t="s">
        <v>196</v>
      </c>
      <c r="H27" s="240">
        <f t="shared" si="4"/>
        <v>63.331472062663224</v>
      </c>
      <c r="I27" s="114">
        <f>L27-'2-总部下划报单预算明细表（填白底格）'!G27</f>
        <v>63.331472062663224</v>
      </c>
      <c r="J27" s="114">
        <f t="shared" si="5"/>
        <v>0</v>
      </c>
      <c r="K27" s="240">
        <f t="shared" si="6"/>
        <v>63.331472062663224</v>
      </c>
      <c r="L27" s="114">
        <f t="shared" si="7"/>
        <v>63.331472062663224</v>
      </c>
      <c r="M27" s="114">
        <f t="shared" si="8"/>
        <v>0</v>
      </c>
      <c r="N27" s="114">
        <f t="shared" si="9"/>
        <v>15.899000000000001</v>
      </c>
      <c r="O27" s="116">
        <v>15.899000000000001</v>
      </c>
      <c r="P27" s="116"/>
      <c r="Q27" s="114">
        <f t="shared" si="10"/>
        <v>0</v>
      </c>
      <c r="R27" s="116"/>
      <c r="S27" s="116"/>
      <c r="T27" s="114">
        <f t="shared" si="11"/>
        <v>47.432472062663223</v>
      </c>
      <c r="U27" s="116">
        <v>47.432472062663223</v>
      </c>
      <c r="V27" s="116"/>
      <c r="W27" s="116"/>
      <c r="X27" s="116"/>
      <c r="Y27" s="114">
        <f t="shared" si="13"/>
        <v>74.126306073871532</v>
      </c>
      <c r="Z27" s="116">
        <v>74.126306073871532</v>
      </c>
      <c r="AA27" s="116"/>
      <c r="AB27" s="116">
        <v>41.11</v>
      </c>
      <c r="AC27" s="242">
        <f t="shared" si="15"/>
        <v>-0.14562757249026514</v>
      </c>
      <c r="AD27" s="242">
        <f t="shared" si="16"/>
        <v>0.54053690252160602</v>
      </c>
    </row>
    <row r="28" spans="1:30" x14ac:dyDescent="0.15">
      <c r="A28" s="239" t="str">
        <f t="shared" si="19"/>
        <v>企业年金</v>
      </c>
      <c r="B28" s="254"/>
      <c r="C28" s="305"/>
      <c r="D28" s="158" t="s">
        <v>172</v>
      </c>
      <c r="E28" s="232"/>
      <c r="F28" s="120"/>
      <c r="G28" s="156" t="s">
        <v>199</v>
      </c>
      <c r="H28" s="240">
        <f t="shared" si="4"/>
        <v>403.90000000000003</v>
      </c>
      <c r="I28" s="114">
        <f>L28-'2-总部下划报单预算明细表（填白底格）'!G28</f>
        <v>403.90000000000003</v>
      </c>
      <c r="J28" s="114">
        <f t="shared" si="5"/>
        <v>0</v>
      </c>
      <c r="K28" s="240">
        <f t="shared" si="6"/>
        <v>403.90000000000003</v>
      </c>
      <c r="L28" s="114">
        <f t="shared" si="7"/>
        <v>403.90000000000003</v>
      </c>
      <c r="M28" s="114">
        <f t="shared" si="8"/>
        <v>0</v>
      </c>
      <c r="N28" s="114">
        <f t="shared" si="9"/>
        <v>209.09</v>
      </c>
      <c r="O28" s="116">
        <v>209.09</v>
      </c>
      <c r="P28" s="116"/>
      <c r="Q28" s="114">
        <f t="shared" si="10"/>
        <v>0</v>
      </c>
      <c r="R28" s="116"/>
      <c r="S28" s="116"/>
      <c r="T28" s="114">
        <f t="shared" si="11"/>
        <v>194.81000000000003</v>
      </c>
      <c r="U28" s="116">
        <v>194.81000000000003</v>
      </c>
      <c r="V28" s="116"/>
      <c r="W28" s="116"/>
      <c r="X28" s="116"/>
      <c r="Y28" s="114">
        <f t="shared" si="13"/>
        <v>612.7399999999999</v>
      </c>
      <c r="Z28" s="116">
        <v>612.7399999999999</v>
      </c>
      <c r="AA28" s="116"/>
      <c r="AB28" s="116">
        <v>381.11</v>
      </c>
      <c r="AC28" s="242">
        <f t="shared" si="15"/>
        <v>-0.3408297157032345</v>
      </c>
      <c r="AD28" s="242">
        <f t="shared" si="16"/>
        <v>5.9799008160373646E-2</v>
      </c>
    </row>
    <row r="29" spans="1:30" x14ac:dyDescent="0.15">
      <c r="A29" s="239" t="str">
        <f t="shared" si="19"/>
        <v>劳动保险</v>
      </c>
      <c r="B29" s="254"/>
      <c r="C29" s="306"/>
      <c r="D29" s="121" t="s">
        <v>369</v>
      </c>
      <c r="E29" s="232"/>
      <c r="F29" s="120"/>
      <c r="G29" s="156" t="s">
        <v>194</v>
      </c>
      <c r="H29" s="240">
        <f t="shared" si="4"/>
        <v>111.07800000000002</v>
      </c>
      <c r="I29" s="114">
        <f>L29-'2-总部下划报单预算明细表（填白底格）'!G29</f>
        <v>111.07800000000002</v>
      </c>
      <c r="J29" s="114">
        <f t="shared" si="5"/>
        <v>0</v>
      </c>
      <c r="K29" s="240">
        <f t="shared" si="6"/>
        <v>111.07800000000002</v>
      </c>
      <c r="L29" s="114">
        <f t="shared" si="7"/>
        <v>111.07800000000002</v>
      </c>
      <c r="M29" s="114">
        <f t="shared" si="8"/>
        <v>0</v>
      </c>
      <c r="N29" s="114">
        <f t="shared" si="9"/>
        <v>111.07800000000002</v>
      </c>
      <c r="O29" s="116">
        <v>111.07800000000002</v>
      </c>
      <c r="P29" s="116"/>
      <c r="Q29" s="114">
        <f t="shared" si="10"/>
        <v>0</v>
      </c>
      <c r="R29" s="116"/>
      <c r="S29" s="116"/>
      <c r="T29" s="114">
        <f t="shared" si="11"/>
        <v>0</v>
      </c>
      <c r="U29" s="116">
        <f>'[1]1.1本级福利费明细'!$C$31-'[1]1.1本级福利费明细'!$D$31</f>
        <v>0</v>
      </c>
      <c r="V29" s="116"/>
      <c r="W29" s="116"/>
      <c r="X29" s="116"/>
      <c r="Y29" s="114">
        <f t="shared" si="13"/>
        <v>105.78780851063826</v>
      </c>
      <c r="Z29" s="116">
        <v>105.78780851063826</v>
      </c>
      <c r="AA29" s="116"/>
      <c r="AB29" s="116">
        <v>26.49</v>
      </c>
      <c r="AC29" s="242">
        <f t="shared" si="15"/>
        <v>5.000757236435005E-2</v>
      </c>
      <c r="AD29" s="242">
        <f t="shared" si="16"/>
        <v>3.1932049830124587</v>
      </c>
    </row>
    <row r="30" spans="1:30" x14ac:dyDescent="0.15">
      <c r="A30" s="239" t="str">
        <f t="shared" si="19"/>
        <v>基本医疗保险</v>
      </c>
      <c r="B30" s="254"/>
      <c r="C30" s="231" t="s">
        <v>195</v>
      </c>
      <c r="D30" s="232"/>
      <c r="E30" s="232"/>
      <c r="F30" s="115"/>
      <c r="G30" s="156" t="s">
        <v>204</v>
      </c>
      <c r="H30" s="240">
        <f t="shared" si="4"/>
        <v>607.00094507852305</v>
      </c>
      <c r="I30" s="114">
        <f>L30-'2-总部下划报单预算明细表（填白底格）'!G30</f>
        <v>607.00094507852305</v>
      </c>
      <c r="J30" s="114">
        <f t="shared" si="5"/>
        <v>0</v>
      </c>
      <c r="K30" s="240">
        <f t="shared" si="6"/>
        <v>607.00094507852305</v>
      </c>
      <c r="L30" s="114">
        <f t="shared" si="7"/>
        <v>607.00094507852305</v>
      </c>
      <c r="M30" s="114">
        <f t="shared" si="8"/>
        <v>0</v>
      </c>
      <c r="N30" s="114">
        <f t="shared" si="9"/>
        <v>183.67291102896885</v>
      </c>
      <c r="O30" s="116">
        <v>183.67291102896885</v>
      </c>
      <c r="P30" s="116"/>
      <c r="Q30" s="114">
        <f t="shared" si="10"/>
        <v>0</v>
      </c>
      <c r="R30" s="116"/>
      <c r="S30" s="116"/>
      <c r="T30" s="114">
        <f t="shared" si="11"/>
        <v>423.32803404955416</v>
      </c>
      <c r="U30" s="116">
        <v>423.32803404955416</v>
      </c>
      <c r="V30" s="116"/>
      <c r="W30" s="116"/>
      <c r="X30" s="116"/>
      <c r="Y30" s="114">
        <f t="shared" si="13"/>
        <v>577.45619547363128</v>
      </c>
      <c r="Z30" s="116">
        <v>577.45619547363128</v>
      </c>
      <c r="AA30" s="116"/>
      <c r="AB30" s="116">
        <v>661.55850999999973</v>
      </c>
      <c r="AC30" s="242">
        <f t="shared" si="15"/>
        <v>5.1163620438186008E-2</v>
      </c>
      <c r="AD30" s="242">
        <f t="shared" si="16"/>
        <v>-8.2468238404909466E-2</v>
      </c>
    </row>
    <row r="31" spans="1:30" x14ac:dyDescent="0.15">
      <c r="A31" s="239" t="str">
        <f t="shared" si="19"/>
        <v>基本养老保险</v>
      </c>
      <c r="B31" s="254"/>
      <c r="C31" s="231" t="s">
        <v>193</v>
      </c>
      <c r="D31" s="232"/>
      <c r="E31" s="232"/>
      <c r="F31" s="115"/>
      <c r="G31" s="156" t="s">
        <v>204</v>
      </c>
      <c r="H31" s="240">
        <f t="shared" si="4"/>
        <v>1478.1460737978714</v>
      </c>
      <c r="I31" s="114">
        <f>L31-'2-总部下划报单预算明细表（填白底格）'!G31</f>
        <v>1478.1460737978714</v>
      </c>
      <c r="J31" s="114">
        <f t="shared" si="5"/>
        <v>0</v>
      </c>
      <c r="K31" s="240">
        <f t="shared" si="6"/>
        <v>1478.1460737978714</v>
      </c>
      <c r="L31" s="114">
        <f t="shared" si="7"/>
        <v>1478.1460737978714</v>
      </c>
      <c r="M31" s="114">
        <f t="shared" si="8"/>
        <v>0</v>
      </c>
      <c r="N31" s="114">
        <f t="shared" si="9"/>
        <v>412.57693361128224</v>
      </c>
      <c r="O31" s="116">
        <v>412.57693361128224</v>
      </c>
      <c r="P31" s="116"/>
      <c r="Q31" s="114">
        <f t="shared" si="10"/>
        <v>0</v>
      </c>
      <c r="R31" s="116"/>
      <c r="S31" s="116"/>
      <c r="T31" s="114">
        <f t="shared" si="11"/>
        <v>1065.5691401865893</v>
      </c>
      <c r="U31" s="116">
        <f>[2]预算编制汇总!$C$38-[2]预算编制汇总!$I$38</f>
        <v>1065.5691401865893</v>
      </c>
      <c r="V31" s="116"/>
      <c r="W31" s="116"/>
      <c r="X31" s="116"/>
      <c r="Y31" s="114">
        <f t="shared" si="13"/>
        <v>1371.7237763441119</v>
      </c>
      <c r="Z31" s="116">
        <v>1371.7237763441119</v>
      </c>
      <c r="AA31" s="116"/>
      <c r="AB31" s="116">
        <v>1460.0285939999999</v>
      </c>
      <c r="AC31" s="242">
        <f t="shared" si="15"/>
        <v>7.7582891897808981E-2</v>
      </c>
      <c r="AD31" s="242">
        <f t="shared" si="16"/>
        <v>1.2408989709054685E-2</v>
      </c>
    </row>
    <row r="32" spans="1:30" x14ac:dyDescent="0.15">
      <c r="A32" s="239" t="str">
        <f t="shared" si="19"/>
        <v>失业保险</v>
      </c>
      <c r="B32" s="254"/>
      <c r="C32" s="231" t="s">
        <v>191</v>
      </c>
      <c r="D32" s="232"/>
      <c r="E32" s="232"/>
      <c r="F32" s="115"/>
      <c r="G32" s="156" t="s">
        <v>204</v>
      </c>
      <c r="H32" s="240">
        <f t="shared" si="4"/>
        <v>52.945721094930725</v>
      </c>
      <c r="I32" s="114">
        <f>L32-'2-总部下划报单预算明细表（填白底格）'!G32</f>
        <v>52.945721094930725</v>
      </c>
      <c r="J32" s="114">
        <f t="shared" si="5"/>
        <v>0</v>
      </c>
      <c r="K32" s="240">
        <f t="shared" si="6"/>
        <v>52.945721094930725</v>
      </c>
      <c r="L32" s="114">
        <f t="shared" si="7"/>
        <v>52.945721094930725</v>
      </c>
      <c r="M32" s="114">
        <f t="shared" si="8"/>
        <v>0</v>
      </c>
      <c r="N32" s="114">
        <f t="shared" si="9"/>
        <v>16.026581631619095</v>
      </c>
      <c r="O32" s="116">
        <v>16.026581631619095</v>
      </c>
      <c r="P32" s="116"/>
      <c r="Q32" s="114">
        <f t="shared" si="10"/>
        <v>0</v>
      </c>
      <c r="R32" s="116"/>
      <c r="S32" s="116"/>
      <c r="T32" s="114">
        <f t="shared" si="11"/>
        <v>36.91913946331163</v>
      </c>
      <c r="U32" s="116">
        <v>36.91913946331163</v>
      </c>
      <c r="V32" s="116"/>
      <c r="W32" s="116"/>
      <c r="X32" s="116"/>
      <c r="Y32" s="114">
        <f t="shared" si="13"/>
        <v>50.026652283814691</v>
      </c>
      <c r="Z32" s="116">
        <v>50.026652283814691</v>
      </c>
      <c r="AA32" s="116"/>
      <c r="AB32" s="116">
        <v>57.378671000000011</v>
      </c>
      <c r="AC32" s="242">
        <f t="shared" si="15"/>
        <v>5.8350272861661168E-2</v>
      </c>
      <c r="AD32" s="242">
        <f t="shared" si="16"/>
        <v>-7.7257800290795986E-2</v>
      </c>
    </row>
    <row r="33" spans="1:30" x14ac:dyDescent="0.15">
      <c r="A33" s="239" t="str">
        <f t="shared" si="19"/>
        <v>工伤保险</v>
      </c>
      <c r="B33" s="254"/>
      <c r="C33" s="231" t="s">
        <v>189</v>
      </c>
      <c r="D33" s="232"/>
      <c r="E33" s="232"/>
      <c r="F33" s="115"/>
      <c r="G33" s="156" t="s">
        <v>204</v>
      </c>
      <c r="H33" s="240">
        <f t="shared" si="4"/>
        <v>11.962784249343418</v>
      </c>
      <c r="I33" s="114">
        <f>L33-'2-总部下划报单预算明细表（填白底格）'!G33</f>
        <v>11.962784249343418</v>
      </c>
      <c r="J33" s="114">
        <f t="shared" si="5"/>
        <v>0</v>
      </c>
      <c r="K33" s="240">
        <f t="shared" si="6"/>
        <v>11.962784249343418</v>
      </c>
      <c r="L33" s="114">
        <f t="shared" si="7"/>
        <v>11.962784249343418</v>
      </c>
      <c r="M33" s="114">
        <f t="shared" si="8"/>
        <v>0</v>
      </c>
      <c r="N33" s="114">
        <f t="shared" si="9"/>
        <v>3.621443329589856</v>
      </c>
      <c r="O33" s="116">
        <v>3.621443329589856</v>
      </c>
      <c r="P33" s="116"/>
      <c r="Q33" s="114">
        <f t="shared" si="10"/>
        <v>0</v>
      </c>
      <c r="R33" s="116"/>
      <c r="S33" s="116"/>
      <c r="T33" s="114">
        <f t="shared" si="11"/>
        <v>8.3413409197535628</v>
      </c>
      <c r="U33" s="116">
        <v>8.3413409197535628</v>
      </c>
      <c r="V33" s="116"/>
      <c r="W33" s="116"/>
      <c r="X33" s="116"/>
      <c r="Y33" s="114">
        <f t="shared" si="13"/>
        <v>11.90198622981684</v>
      </c>
      <c r="Z33" s="116">
        <v>11.90198622981684</v>
      </c>
      <c r="AA33" s="116"/>
      <c r="AB33" s="116">
        <v>11.948310999999986</v>
      </c>
      <c r="AC33" s="242">
        <f t="shared" si="15"/>
        <v>5.1082246570128831E-3</v>
      </c>
      <c r="AD33" s="242">
        <f t="shared" si="16"/>
        <v>1.2113217795746145E-3</v>
      </c>
    </row>
    <row r="34" spans="1:30" x14ac:dyDescent="0.15">
      <c r="A34" s="239" t="str">
        <f t="shared" si="19"/>
        <v>生育保险</v>
      </c>
      <c r="B34" s="254"/>
      <c r="C34" s="231" t="s">
        <v>187</v>
      </c>
      <c r="D34" s="232"/>
      <c r="E34" s="232"/>
      <c r="F34" s="115"/>
      <c r="G34" s="156" t="s">
        <v>204</v>
      </c>
      <c r="H34" s="240">
        <f t="shared" si="4"/>
        <v>93.809236966680828</v>
      </c>
      <c r="I34" s="114">
        <f>L34-'2-总部下划报单预算明细表（填白底格）'!G34</f>
        <v>93.809236966680828</v>
      </c>
      <c r="J34" s="114">
        <f t="shared" si="5"/>
        <v>0</v>
      </c>
      <c r="K34" s="240">
        <f t="shared" si="6"/>
        <v>93.809236966680828</v>
      </c>
      <c r="L34" s="114">
        <f t="shared" si="7"/>
        <v>93.809236966680828</v>
      </c>
      <c r="M34" s="114">
        <f t="shared" si="8"/>
        <v>0</v>
      </c>
      <c r="N34" s="114">
        <f t="shared" si="9"/>
        <v>28.385813522658822</v>
      </c>
      <c r="O34" s="116">
        <v>28.385813522658822</v>
      </c>
      <c r="P34" s="116"/>
      <c r="Q34" s="114">
        <f t="shared" si="10"/>
        <v>0</v>
      </c>
      <c r="R34" s="116"/>
      <c r="S34" s="116"/>
      <c r="T34" s="114">
        <f t="shared" si="11"/>
        <v>65.423423444022006</v>
      </c>
      <c r="U34" s="116">
        <v>65.423423444022006</v>
      </c>
      <c r="V34" s="116"/>
      <c r="W34" s="116"/>
      <c r="X34" s="116"/>
      <c r="Y34" s="114">
        <f t="shared" si="13"/>
        <v>88.782102936834022</v>
      </c>
      <c r="Z34" s="116">
        <v>88.782102936834022</v>
      </c>
      <c r="AA34" s="116"/>
      <c r="AB34" s="116">
        <v>91.335072999999994</v>
      </c>
      <c r="AC34" s="242">
        <f t="shared" si="15"/>
        <v>5.6623281760102895E-2</v>
      </c>
      <c r="AD34" s="242">
        <f t="shared" si="16"/>
        <v>2.7088870522727237E-2</v>
      </c>
    </row>
    <row r="35" spans="1:30" x14ac:dyDescent="0.15">
      <c r="A35" s="239" t="str">
        <f t="shared" si="19"/>
        <v>住房公积金</v>
      </c>
      <c r="B35" s="254"/>
      <c r="C35" s="231" t="s">
        <v>185</v>
      </c>
      <c r="D35" s="232"/>
      <c r="E35" s="232"/>
      <c r="F35" s="115"/>
      <c r="G35" s="156" t="s">
        <v>204</v>
      </c>
      <c r="H35" s="240">
        <f t="shared" si="4"/>
        <v>1319.0219716974241</v>
      </c>
      <c r="I35" s="114">
        <f>L35-'2-总部下划报单预算明细表（填白底格）'!G35</f>
        <v>1319.0219716974241</v>
      </c>
      <c r="J35" s="114">
        <f t="shared" si="5"/>
        <v>0</v>
      </c>
      <c r="K35" s="240">
        <f t="shared" si="6"/>
        <v>1319.0219716974241</v>
      </c>
      <c r="L35" s="114">
        <f t="shared" si="7"/>
        <v>1319.0219716974241</v>
      </c>
      <c r="M35" s="114">
        <f t="shared" si="8"/>
        <v>0</v>
      </c>
      <c r="N35" s="114">
        <f t="shared" si="9"/>
        <v>400.66454079047742</v>
      </c>
      <c r="O35" s="116">
        <v>400.66454079047742</v>
      </c>
      <c r="P35" s="116"/>
      <c r="Q35" s="114">
        <f t="shared" si="10"/>
        <v>0</v>
      </c>
      <c r="R35" s="116"/>
      <c r="S35" s="116"/>
      <c r="T35" s="114">
        <f t="shared" si="11"/>
        <v>918.35743090694666</v>
      </c>
      <c r="U35" s="116">
        <v>918.35743090694666</v>
      </c>
      <c r="V35" s="116"/>
      <c r="W35" s="116"/>
      <c r="X35" s="116"/>
      <c r="Y35" s="114">
        <f t="shared" si="13"/>
        <v>1328.2792847151193</v>
      </c>
      <c r="Z35" s="116">
        <v>1328.2792847151193</v>
      </c>
      <c r="AA35" s="116"/>
      <c r="AB35" s="116">
        <v>1277.9909940000011</v>
      </c>
      <c r="AC35" s="242">
        <f t="shared" si="15"/>
        <v>-6.9694025377206037E-3</v>
      </c>
      <c r="AD35" s="242">
        <f t="shared" si="16"/>
        <v>3.2105842599875922E-2</v>
      </c>
    </row>
    <row r="36" spans="1:30" x14ac:dyDescent="0.15">
      <c r="A36" s="239" t="str">
        <f t="shared" si="19"/>
        <v>工会经费项目小计</v>
      </c>
      <c r="B36" s="254"/>
      <c r="C36" s="231" t="s">
        <v>370</v>
      </c>
      <c r="D36" s="232"/>
      <c r="E36" s="232"/>
      <c r="F36" s="115"/>
      <c r="G36" s="156" t="s">
        <v>202</v>
      </c>
      <c r="H36" s="240">
        <f t="shared" si="4"/>
        <v>279.23135699999995</v>
      </c>
      <c r="I36" s="114">
        <f>L36-'2-总部下划报单预算明细表（填白底格）'!G36</f>
        <v>279.23135699999995</v>
      </c>
      <c r="J36" s="114">
        <f t="shared" si="5"/>
        <v>0</v>
      </c>
      <c r="K36" s="240">
        <f t="shared" si="6"/>
        <v>279.23135699999995</v>
      </c>
      <c r="L36" s="114">
        <f t="shared" si="7"/>
        <v>279.23135699999995</v>
      </c>
      <c r="M36" s="114">
        <f t="shared" si="8"/>
        <v>0</v>
      </c>
      <c r="N36" s="114">
        <f t="shared" si="9"/>
        <v>136.501857</v>
      </c>
      <c r="O36" s="116">
        <v>136.501857</v>
      </c>
      <c r="P36" s="116"/>
      <c r="Q36" s="114">
        <f t="shared" si="10"/>
        <v>0</v>
      </c>
      <c r="R36" s="116"/>
      <c r="S36" s="116"/>
      <c r="T36" s="114">
        <f t="shared" si="11"/>
        <v>142.72949999999994</v>
      </c>
      <c r="U36" s="116">
        <v>142.72949999999994</v>
      </c>
      <c r="V36" s="116"/>
      <c r="W36" s="116"/>
      <c r="X36" s="116"/>
      <c r="Y36" s="114">
        <f t="shared" si="13"/>
        <v>301.54375699999997</v>
      </c>
      <c r="Z36" s="116">
        <v>301.54375699999997</v>
      </c>
      <c r="AA36" s="116"/>
      <c r="AB36" s="116">
        <v>237.31700700000002</v>
      </c>
      <c r="AC36" s="242">
        <f t="shared" si="15"/>
        <v>-7.3993904639186536E-2</v>
      </c>
      <c r="AD36" s="242">
        <f t="shared" si="16"/>
        <v>0.17661755695410375</v>
      </c>
    </row>
    <row r="37" spans="1:30" x14ac:dyDescent="0.15">
      <c r="A37" s="239" t="str">
        <f t="shared" si="19"/>
        <v>辞退福利</v>
      </c>
      <c r="B37" s="254"/>
      <c r="C37" s="232" t="s">
        <v>163</v>
      </c>
      <c r="D37" s="232"/>
      <c r="E37" s="232"/>
      <c r="F37" s="115"/>
      <c r="G37" s="156" t="s">
        <v>192</v>
      </c>
      <c r="H37" s="240">
        <f t="shared" si="4"/>
        <v>550</v>
      </c>
      <c r="I37" s="114">
        <f>L37-'2-总部下划报单预算明细表（填白底格）'!G37</f>
        <v>550</v>
      </c>
      <c r="J37" s="114">
        <f t="shared" si="5"/>
        <v>0</v>
      </c>
      <c r="K37" s="240">
        <f t="shared" si="6"/>
        <v>550</v>
      </c>
      <c r="L37" s="114">
        <f t="shared" si="7"/>
        <v>550</v>
      </c>
      <c r="M37" s="114">
        <f t="shared" si="8"/>
        <v>0</v>
      </c>
      <c r="N37" s="114">
        <f t="shared" si="9"/>
        <v>100</v>
      </c>
      <c r="O37" s="116">
        <v>100</v>
      </c>
      <c r="P37" s="116"/>
      <c r="Q37" s="114">
        <f t="shared" si="10"/>
        <v>0</v>
      </c>
      <c r="R37" s="116"/>
      <c r="S37" s="116"/>
      <c r="T37" s="114">
        <f t="shared" si="11"/>
        <v>450</v>
      </c>
      <c r="U37" s="116">
        <v>450</v>
      </c>
      <c r="V37" s="116"/>
      <c r="W37" s="116"/>
      <c r="X37" s="116"/>
      <c r="Y37" s="114">
        <f t="shared" si="13"/>
        <v>8.9988713136729199</v>
      </c>
      <c r="Z37" s="116">
        <v>8.9988713136729199</v>
      </c>
      <c r="AA37" s="116"/>
      <c r="AB37" s="116">
        <v>7.1612220000000004</v>
      </c>
      <c r="AC37" s="242">
        <f t="shared" si="15"/>
        <v>60.11877599186554</v>
      </c>
      <c r="AD37" s="242">
        <f t="shared" si="16"/>
        <v>75.802534539496193</v>
      </c>
    </row>
    <row r="38" spans="1:30" x14ac:dyDescent="0.15">
      <c r="A38" s="239" t="str">
        <f t="shared" si="19"/>
        <v>股份支付</v>
      </c>
      <c r="B38" s="254"/>
      <c r="C38" s="122" t="s">
        <v>161</v>
      </c>
      <c r="D38" s="122"/>
      <c r="E38" s="122"/>
      <c r="F38" s="120"/>
      <c r="G38" s="156" t="s">
        <v>192</v>
      </c>
      <c r="H38" s="240">
        <f t="shared" si="4"/>
        <v>0</v>
      </c>
      <c r="I38" s="114">
        <f>L38-'2-总部下划报单预算明细表（填白底格）'!G38</f>
        <v>0</v>
      </c>
      <c r="J38" s="114">
        <f t="shared" si="5"/>
        <v>0</v>
      </c>
      <c r="K38" s="240">
        <f t="shared" si="6"/>
        <v>0</v>
      </c>
      <c r="L38" s="114">
        <f t="shared" si="7"/>
        <v>0</v>
      </c>
      <c r="M38" s="114">
        <f t="shared" si="8"/>
        <v>0</v>
      </c>
      <c r="N38" s="114">
        <f t="shared" si="9"/>
        <v>0</v>
      </c>
      <c r="O38" s="116">
        <v>0</v>
      </c>
      <c r="P38" s="116"/>
      <c r="Q38" s="114">
        <f t="shared" si="10"/>
        <v>0</v>
      </c>
      <c r="R38" s="116"/>
      <c r="S38" s="116"/>
      <c r="T38" s="114">
        <f t="shared" si="11"/>
        <v>0</v>
      </c>
      <c r="U38" s="116">
        <v>0</v>
      </c>
      <c r="V38" s="116"/>
      <c r="W38" s="116"/>
      <c r="X38" s="116"/>
      <c r="Y38" s="114">
        <f t="shared" si="13"/>
        <v>0</v>
      </c>
      <c r="Z38" s="116">
        <v>0</v>
      </c>
      <c r="AA38" s="116"/>
      <c r="AB38" s="116">
        <v>0</v>
      </c>
      <c r="AC38" s="242" t="str">
        <f t="shared" si="15"/>
        <v/>
      </c>
      <c r="AD38" s="242" t="str">
        <f t="shared" si="16"/>
        <v/>
      </c>
    </row>
    <row r="39" spans="1:30" x14ac:dyDescent="0.15">
      <c r="A39" s="239" t="str">
        <f t="shared" si="19"/>
        <v>劳动保护费非工装</v>
      </c>
      <c r="B39" s="254"/>
      <c r="C39" s="232" t="s">
        <v>159</v>
      </c>
      <c r="D39" s="232"/>
      <c r="E39" s="232"/>
      <c r="F39" s="115"/>
      <c r="G39" s="156" t="s">
        <v>192</v>
      </c>
      <c r="H39" s="240">
        <f t="shared" si="4"/>
        <v>0</v>
      </c>
      <c r="I39" s="114">
        <f>L39-'2-总部下划报单预算明细表（填白底格）'!G39</f>
        <v>0</v>
      </c>
      <c r="J39" s="114">
        <f t="shared" si="5"/>
        <v>0</v>
      </c>
      <c r="K39" s="240">
        <f t="shared" si="6"/>
        <v>0</v>
      </c>
      <c r="L39" s="114">
        <f t="shared" si="7"/>
        <v>0</v>
      </c>
      <c r="M39" s="114">
        <f t="shared" si="8"/>
        <v>0</v>
      </c>
      <c r="N39" s="114">
        <f t="shared" si="9"/>
        <v>0</v>
      </c>
      <c r="O39" s="116">
        <v>0</v>
      </c>
      <c r="P39" s="116"/>
      <c r="Q39" s="114">
        <f t="shared" si="10"/>
        <v>0</v>
      </c>
      <c r="R39" s="116"/>
      <c r="S39" s="116"/>
      <c r="T39" s="114">
        <f t="shared" si="11"/>
        <v>0</v>
      </c>
      <c r="U39" s="116">
        <v>0</v>
      </c>
      <c r="V39" s="116"/>
      <c r="W39" s="116"/>
      <c r="X39" s="116"/>
      <c r="Y39" s="114">
        <f t="shared" si="13"/>
        <v>8.58</v>
      </c>
      <c r="Z39" s="116">
        <v>8.58</v>
      </c>
      <c r="AA39" s="116"/>
      <c r="AB39" s="116">
        <v>0</v>
      </c>
      <c r="AC39" s="242">
        <f t="shared" si="15"/>
        <v>-1</v>
      </c>
      <c r="AD39" s="242" t="str">
        <f t="shared" si="16"/>
        <v/>
      </c>
    </row>
    <row r="40" spans="1:30" x14ac:dyDescent="0.15">
      <c r="A40" s="239" t="str">
        <f t="shared" si="19"/>
        <v>劳动保护费工装</v>
      </c>
      <c r="B40" s="255"/>
      <c r="C40" s="232" t="s">
        <v>157</v>
      </c>
      <c r="D40" s="232"/>
      <c r="E40" s="232"/>
      <c r="F40" s="115"/>
      <c r="G40" s="156" t="s">
        <v>192</v>
      </c>
      <c r="H40" s="240">
        <f t="shared" si="4"/>
        <v>2</v>
      </c>
      <c r="I40" s="114">
        <f>L40-'2-总部下划报单预算明细表（填白底格）'!G40</f>
        <v>2</v>
      </c>
      <c r="J40" s="114">
        <f t="shared" si="5"/>
        <v>0</v>
      </c>
      <c r="K40" s="240">
        <f t="shared" si="6"/>
        <v>2</v>
      </c>
      <c r="L40" s="114">
        <f t="shared" si="7"/>
        <v>2</v>
      </c>
      <c r="M40" s="114">
        <f t="shared" si="8"/>
        <v>0</v>
      </c>
      <c r="N40" s="114">
        <f t="shared" si="9"/>
        <v>0</v>
      </c>
      <c r="O40" s="116">
        <v>0</v>
      </c>
      <c r="P40" s="116"/>
      <c r="Q40" s="114">
        <f t="shared" si="10"/>
        <v>0</v>
      </c>
      <c r="R40" s="116"/>
      <c r="S40" s="116"/>
      <c r="T40" s="114">
        <f t="shared" si="11"/>
        <v>2</v>
      </c>
      <c r="U40" s="116">
        <v>2</v>
      </c>
      <c r="V40" s="116"/>
      <c r="W40" s="116"/>
      <c r="X40" s="116"/>
      <c r="Y40" s="114">
        <f t="shared" si="13"/>
        <v>2.5632999999999999</v>
      </c>
      <c r="Z40" s="116">
        <v>2.5632999999999999</v>
      </c>
      <c r="AA40" s="116"/>
      <c r="AB40" s="116">
        <v>63.013328000000001</v>
      </c>
      <c r="AC40" s="242">
        <f t="shared" si="15"/>
        <v>-0.21975578356025438</v>
      </c>
      <c r="AD40" s="242">
        <f t="shared" si="16"/>
        <v>-0.96826068288283396</v>
      </c>
    </row>
    <row r="41" spans="1:30" ht="14.45" customHeight="1" x14ac:dyDescent="0.15">
      <c r="A41" s="239" t="str">
        <f t="shared" si="19"/>
        <v>资产相关类项目合计</v>
      </c>
      <c r="B41" s="259" t="s">
        <v>154</v>
      </c>
      <c r="C41" s="295" t="s">
        <v>154</v>
      </c>
      <c r="D41" s="296"/>
      <c r="E41" s="296"/>
      <c r="F41" s="297"/>
      <c r="G41" s="156"/>
      <c r="H41" s="240">
        <f t="shared" si="4"/>
        <v>1809.8950000000002</v>
      </c>
      <c r="I41" s="114">
        <f>L41-'2-总部下划报单预算明细表（填白底格）'!G41</f>
        <v>1809.8950000000002</v>
      </c>
      <c r="J41" s="114">
        <f t="shared" si="5"/>
        <v>0</v>
      </c>
      <c r="K41" s="240">
        <f t="shared" si="6"/>
        <v>2038.3950000000002</v>
      </c>
      <c r="L41" s="114">
        <f t="shared" si="7"/>
        <v>2038.3950000000002</v>
      </c>
      <c r="M41" s="114">
        <f t="shared" si="8"/>
        <v>0</v>
      </c>
      <c r="N41" s="114">
        <f t="shared" si="9"/>
        <v>988</v>
      </c>
      <c r="O41" s="114">
        <f>O42+O62+O90+O104</f>
        <v>988</v>
      </c>
      <c r="P41" s="114">
        <f>P42+P62+P90+P104</f>
        <v>0</v>
      </c>
      <c r="Q41" s="114">
        <f t="shared" si="10"/>
        <v>0</v>
      </c>
      <c r="R41" s="114">
        <f>R42+R62+R90+R104</f>
        <v>0</v>
      </c>
      <c r="S41" s="114">
        <f>S42+S62+S90+S104</f>
        <v>0</v>
      </c>
      <c r="T41" s="114">
        <f t="shared" si="11"/>
        <v>1050.3950000000002</v>
      </c>
      <c r="U41" s="114">
        <f t="shared" ref="U41:AB41" si="22">U42+U62+U90+U104</f>
        <v>1050.3950000000002</v>
      </c>
      <c r="V41" s="114">
        <f t="shared" si="22"/>
        <v>0</v>
      </c>
      <c r="W41" s="114">
        <f t="shared" si="22"/>
        <v>0</v>
      </c>
      <c r="X41" s="114">
        <f t="shared" si="22"/>
        <v>0</v>
      </c>
      <c r="Y41" s="114">
        <f t="shared" si="13"/>
        <v>2334.8236200000001</v>
      </c>
      <c r="Z41" s="114">
        <f t="shared" ref="Z41" si="23">Z42+Z62+Z90+Z104</f>
        <v>2334.8236200000001</v>
      </c>
      <c r="AA41" s="114">
        <f t="shared" ref="AA41" si="24">AA42+AA62+AA90+AA104</f>
        <v>0</v>
      </c>
      <c r="AB41" s="114">
        <f t="shared" si="22"/>
        <v>2099.2193112599998</v>
      </c>
      <c r="AC41" s="242">
        <f t="shared" si="15"/>
        <v>-0.12695974867686144</v>
      </c>
      <c r="AD41" s="242">
        <f t="shared" si="16"/>
        <v>-2.8974729288047341E-2</v>
      </c>
    </row>
    <row r="42" spans="1:30" ht="14.45" customHeight="1" x14ac:dyDescent="0.15">
      <c r="A42" s="239" t="str">
        <f t="shared" si="19"/>
        <v>房产类项目小计房产类项目小计</v>
      </c>
      <c r="B42" s="260"/>
      <c r="C42" s="291" t="s">
        <v>470</v>
      </c>
      <c r="D42" s="295" t="s">
        <v>470</v>
      </c>
      <c r="E42" s="296"/>
      <c r="F42" s="297"/>
      <c r="G42" s="156"/>
      <c r="H42" s="240">
        <f t="shared" si="4"/>
        <v>762.08</v>
      </c>
      <c r="I42" s="114">
        <f>L42-'2-总部下划报单预算明细表（填白底格）'!G42</f>
        <v>762.08</v>
      </c>
      <c r="J42" s="114">
        <f t="shared" si="5"/>
        <v>0</v>
      </c>
      <c r="K42" s="240">
        <f t="shared" si="6"/>
        <v>762.08</v>
      </c>
      <c r="L42" s="114">
        <f t="shared" si="7"/>
        <v>762.08</v>
      </c>
      <c r="M42" s="114">
        <f t="shared" si="8"/>
        <v>0</v>
      </c>
      <c r="N42" s="114">
        <f t="shared" si="9"/>
        <v>486.42</v>
      </c>
      <c r="O42" s="114">
        <f>SUM(O43:O61)</f>
        <v>486.42</v>
      </c>
      <c r="P42" s="114">
        <f>SUM(P43:P61)</f>
        <v>0</v>
      </c>
      <c r="Q42" s="114">
        <f t="shared" si="10"/>
        <v>0</v>
      </c>
      <c r="R42" s="114">
        <f>SUM(R43:R61)</f>
        <v>0</v>
      </c>
      <c r="S42" s="114">
        <f>SUM(S43:S61)</f>
        <v>0</v>
      </c>
      <c r="T42" s="114">
        <f t="shared" si="11"/>
        <v>275.66000000000003</v>
      </c>
      <c r="U42" s="114">
        <f t="shared" ref="U42:AB42" si="25">SUM(U43:U61)</f>
        <v>275.66000000000003</v>
      </c>
      <c r="V42" s="114">
        <f t="shared" si="25"/>
        <v>0</v>
      </c>
      <c r="W42" s="114">
        <f t="shared" si="25"/>
        <v>0</v>
      </c>
      <c r="X42" s="114">
        <f t="shared" si="25"/>
        <v>0</v>
      </c>
      <c r="Y42" s="114">
        <f t="shared" si="13"/>
        <v>863.80862000000002</v>
      </c>
      <c r="Z42" s="114">
        <f t="shared" ref="Z42:AA42" si="26">SUM(Z43:Z61)</f>
        <v>863.80862000000002</v>
      </c>
      <c r="AA42" s="114">
        <f t="shared" si="26"/>
        <v>0</v>
      </c>
      <c r="AB42" s="114">
        <f t="shared" si="25"/>
        <v>804.85988699999996</v>
      </c>
      <c r="AC42" s="242">
        <f t="shared" si="15"/>
        <v>-0.11776754438963577</v>
      </c>
      <c r="AD42" s="242">
        <f t="shared" si="16"/>
        <v>-5.3151968051800669E-2</v>
      </c>
    </row>
    <row r="43" spans="1:30" x14ac:dyDescent="0.15">
      <c r="A43" s="239" t="str">
        <f t="shared" si="19"/>
        <v>工程维修项目房屋修缮费</v>
      </c>
      <c r="B43" s="260"/>
      <c r="C43" s="291"/>
      <c r="D43" s="298" t="s">
        <v>371</v>
      </c>
      <c r="E43" s="123" t="s">
        <v>372</v>
      </c>
      <c r="F43" s="124"/>
      <c r="G43" s="156" t="s">
        <v>239</v>
      </c>
      <c r="H43" s="240">
        <f t="shared" si="4"/>
        <v>45</v>
      </c>
      <c r="I43" s="114">
        <f>L43-'2-总部下划报单预算明细表（填白底格）'!G43</f>
        <v>45</v>
      </c>
      <c r="J43" s="114">
        <f t="shared" si="5"/>
        <v>0</v>
      </c>
      <c r="K43" s="240">
        <f t="shared" si="6"/>
        <v>45</v>
      </c>
      <c r="L43" s="114">
        <f t="shared" si="7"/>
        <v>45</v>
      </c>
      <c r="M43" s="114">
        <f t="shared" si="8"/>
        <v>0</v>
      </c>
      <c r="N43" s="114">
        <f t="shared" si="9"/>
        <v>45</v>
      </c>
      <c r="O43" s="116">
        <v>45</v>
      </c>
      <c r="P43" s="116"/>
      <c r="Q43" s="114">
        <f t="shared" si="10"/>
        <v>0</v>
      </c>
      <c r="R43" s="116"/>
      <c r="S43" s="116"/>
      <c r="T43" s="114">
        <f t="shared" si="11"/>
        <v>0</v>
      </c>
      <c r="U43" s="116">
        <v>0</v>
      </c>
      <c r="V43" s="116"/>
      <c r="W43" s="116"/>
      <c r="X43" s="116"/>
      <c r="Y43" s="114">
        <f t="shared" si="13"/>
        <v>88.5</v>
      </c>
      <c r="Z43" s="116">
        <v>88.5</v>
      </c>
      <c r="AA43" s="116"/>
      <c r="AB43" s="116">
        <v>99.838721000000007</v>
      </c>
      <c r="AC43" s="242">
        <f t="shared" si="15"/>
        <v>-0.49152542372881358</v>
      </c>
      <c r="AD43" s="242">
        <f t="shared" si="16"/>
        <v>-0.54927307211798126</v>
      </c>
    </row>
    <row r="44" spans="1:30" x14ac:dyDescent="0.15">
      <c r="A44" s="239" t="str">
        <f t="shared" si="19"/>
        <v>日常零星维修</v>
      </c>
      <c r="B44" s="260"/>
      <c r="C44" s="291"/>
      <c r="D44" s="299"/>
      <c r="E44" s="123" t="s">
        <v>373</v>
      </c>
      <c r="F44" s="124"/>
      <c r="G44" s="156" t="s">
        <v>239</v>
      </c>
      <c r="H44" s="240">
        <f t="shared" si="4"/>
        <v>13</v>
      </c>
      <c r="I44" s="114">
        <f>L44-'2-总部下划报单预算明细表（填白底格）'!G44</f>
        <v>13</v>
      </c>
      <c r="J44" s="114">
        <f t="shared" si="5"/>
        <v>0</v>
      </c>
      <c r="K44" s="240">
        <f t="shared" si="6"/>
        <v>13</v>
      </c>
      <c r="L44" s="114">
        <f t="shared" si="7"/>
        <v>13</v>
      </c>
      <c r="M44" s="114">
        <f t="shared" si="8"/>
        <v>0</v>
      </c>
      <c r="N44" s="114">
        <f t="shared" si="9"/>
        <v>10</v>
      </c>
      <c r="O44" s="116">
        <v>10</v>
      </c>
      <c r="P44" s="116"/>
      <c r="Q44" s="114">
        <f t="shared" si="10"/>
        <v>0</v>
      </c>
      <c r="R44" s="116"/>
      <c r="S44" s="116"/>
      <c r="T44" s="114">
        <f t="shared" si="11"/>
        <v>3</v>
      </c>
      <c r="U44" s="116">
        <v>3</v>
      </c>
      <c r="V44" s="116"/>
      <c r="W44" s="116"/>
      <c r="X44" s="116"/>
      <c r="Y44" s="114">
        <f t="shared" si="13"/>
        <v>10</v>
      </c>
      <c r="Z44" s="116">
        <v>10</v>
      </c>
      <c r="AA44" s="116"/>
      <c r="AB44" s="116">
        <v>14.999936999999999</v>
      </c>
      <c r="AC44" s="242">
        <f t="shared" si="15"/>
        <v>0.30000000000000004</v>
      </c>
      <c r="AD44" s="242">
        <f t="shared" si="16"/>
        <v>-0.13332969331804523</v>
      </c>
    </row>
    <row r="45" spans="1:30" x14ac:dyDescent="0.15">
      <c r="A45" s="239" t="str">
        <f t="shared" si="19"/>
        <v>其他房屋修缮</v>
      </c>
      <c r="B45" s="260"/>
      <c r="C45" s="291"/>
      <c r="D45" s="300"/>
      <c r="E45" s="123" t="s">
        <v>374</v>
      </c>
      <c r="F45" s="124"/>
      <c r="G45" s="156" t="s">
        <v>239</v>
      </c>
      <c r="H45" s="240">
        <f t="shared" si="4"/>
        <v>0</v>
      </c>
      <c r="I45" s="114">
        <f>L45-'2-总部下划报单预算明细表（填白底格）'!G45</f>
        <v>0</v>
      </c>
      <c r="J45" s="114">
        <f t="shared" si="5"/>
        <v>0</v>
      </c>
      <c r="K45" s="240">
        <f t="shared" si="6"/>
        <v>0</v>
      </c>
      <c r="L45" s="114">
        <f t="shared" si="7"/>
        <v>0</v>
      </c>
      <c r="M45" s="114">
        <f t="shared" si="8"/>
        <v>0</v>
      </c>
      <c r="N45" s="114">
        <f t="shared" si="9"/>
        <v>0</v>
      </c>
      <c r="O45" s="116">
        <v>0</v>
      </c>
      <c r="P45" s="116"/>
      <c r="Q45" s="114">
        <f t="shared" si="10"/>
        <v>0</v>
      </c>
      <c r="R45" s="116"/>
      <c r="S45" s="116"/>
      <c r="T45" s="114">
        <f t="shared" si="11"/>
        <v>0</v>
      </c>
      <c r="U45" s="116">
        <v>0</v>
      </c>
      <c r="V45" s="116"/>
      <c r="W45" s="116"/>
      <c r="X45" s="116"/>
      <c r="Y45" s="114">
        <f t="shared" si="13"/>
        <v>0</v>
      </c>
      <c r="Z45" s="116">
        <v>0</v>
      </c>
      <c r="AA45" s="116"/>
      <c r="AB45" s="116">
        <v>0</v>
      </c>
      <c r="AC45" s="242" t="str">
        <f t="shared" si="15"/>
        <v/>
      </c>
      <c r="AD45" s="242" t="str">
        <f t="shared" si="16"/>
        <v/>
      </c>
    </row>
    <row r="46" spans="1:30" x14ac:dyDescent="0.15">
      <c r="A46" s="239" t="str">
        <f t="shared" si="19"/>
        <v>房屋折旧</v>
      </c>
      <c r="B46" s="260"/>
      <c r="C46" s="291"/>
      <c r="D46" s="125" t="s">
        <v>149</v>
      </c>
      <c r="E46" s="126"/>
      <c r="F46" s="124"/>
      <c r="G46" s="156" t="s">
        <v>234</v>
      </c>
      <c r="H46" s="240">
        <f t="shared" si="4"/>
        <v>339.55</v>
      </c>
      <c r="I46" s="114">
        <f>L46-'2-总部下划报单预算明细表（填白底格）'!G46</f>
        <v>339.55</v>
      </c>
      <c r="J46" s="114">
        <f t="shared" si="5"/>
        <v>0</v>
      </c>
      <c r="K46" s="240">
        <f t="shared" si="6"/>
        <v>339.55</v>
      </c>
      <c r="L46" s="114">
        <f t="shared" si="7"/>
        <v>339.55</v>
      </c>
      <c r="M46" s="114">
        <f t="shared" si="8"/>
        <v>0</v>
      </c>
      <c r="N46" s="114">
        <f t="shared" si="9"/>
        <v>227.1</v>
      </c>
      <c r="O46" s="116">
        <v>227.1</v>
      </c>
      <c r="P46" s="116"/>
      <c r="Q46" s="114">
        <f t="shared" si="10"/>
        <v>0</v>
      </c>
      <c r="R46" s="116"/>
      <c r="S46" s="116"/>
      <c r="T46" s="114">
        <f t="shared" si="11"/>
        <v>112.45000000000002</v>
      </c>
      <c r="U46" s="116">
        <v>112.45000000000002</v>
      </c>
      <c r="V46" s="116"/>
      <c r="W46" s="116"/>
      <c r="X46" s="116"/>
      <c r="Y46" s="114">
        <f t="shared" si="13"/>
        <v>339.55</v>
      </c>
      <c r="Z46" s="116">
        <v>339.55</v>
      </c>
      <c r="AA46" s="116"/>
      <c r="AB46" s="116">
        <v>308.558423</v>
      </c>
      <c r="AC46" s="242">
        <f t="shared" si="15"/>
        <v>0</v>
      </c>
      <c r="AD46" s="242">
        <f t="shared" si="16"/>
        <v>0.1004398995129685</v>
      </c>
    </row>
    <row r="47" spans="1:30" x14ac:dyDescent="0.15">
      <c r="A47" s="239" t="str">
        <f t="shared" si="19"/>
        <v>房屋-一般租赁-营业办公用房租赁房屋-一般租赁房屋租赁费</v>
      </c>
      <c r="B47" s="260"/>
      <c r="C47" s="291"/>
      <c r="D47" s="292" t="s">
        <v>144</v>
      </c>
      <c r="E47" s="301" t="s">
        <v>375</v>
      </c>
      <c r="F47" s="127" t="s">
        <v>516</v>
      </c>
      <c r="G47" s="156" t="s">
        <v>235</v>
      </c>
      <c r="H47" s="240">
        <f t="shared" si="4"/>
        <v>0</v>
      </c>
      <c r="I47" s="114">
        <f>L47-'2-总部下划报单预算明细表（填白底格）'!G47</f>
        <v>0</v>
      </c>
      <c r="J47" s="114">
        <f t="shared" si="5"/>
        <v>0</v>
      </c>
      <c r="K47" s="240">
        <f t="shared" si="6"/>
        <v>0</v>
      </c>
      <c r="L47" s="114">
        <f t="shared" si="7"/>
        <v>0</v>
      </c>
      <c r="M47" s="114">
        <f t="shared" si="8"/>
        <v>0</v>
      </c>
      <c r="N47" s="114">
        <f t="shared" si="9"/>
        <v>0</v>
      </c>
      <c r="O47" s="116">
        <v>0</v>
      </c>
      <c r="P47" s="116"/>
      <c r="Q47" s="114">
        <f t="shared" si="10"/>
        <v>0</v>
      </c>
      <c r="R47" s="116"/>
      <c r="S47" s="116"/>
      <c r="T47" s="114">
        <f t="shared" si="11"/>
        <v>0</v>
      </c>
      <c r="U47" s="116">
        <v>0</v>
      </c>
      <c r="V47" s="116"/>
      <c r="W47" s="116"/>
      <c r="X47" s="116"/>
      <c r="Y47" s="114">
        <f t="shared" si="13"/>
        <v>22.1</v>
      </c>
      <c r="Z47" s="116">
        <v>22.1</v>
      </c>
      <c r="AA47" s="116"/>
      <c r="AB47" s="116">
        <v>43.305300000000003</v>
      </c>
      <c r="AC47" s="242">
        <f t="shared" si="15"/>
        <v>-1</v>
      </c>
      <c r="AD47" s="242">
        <f t="shared" si="16"/>
        <v>-1</v>
      </c>
    </row>
    <row r="48" spans="1:30" x14ac:dyDescent="0.15">
      <c r="A48" s="239" t="str">
        <f t="shared" si="19"/>
        <v>房屋-一般租赁-车位租赁费</v>
      </c>
      <c r="B48" s="260"/>
      <c r="C48" s="291"/>
      <c r="D48" s="293"/>
      <c r="E48" s="302"/>
      <c r="F48" s="127" t="s">
        <v>517</v>
      </c>
      <c r="G48" s="156" t="s">
        <v>235</v>
      </c>
      <c r="H48" s="240">
        <f t="shared" si="4"/>
        <v>0</v>
      </c>
      <c r="I48" s="114">
        <f>L48-'2-总部下划报单预算明细表（填白底格）'!G48</f>
        <v>0</v>
      </c>
      <c r="J48" s="114">
        <f t="shared" si="5"/>
        <v>0</v>
      </c>
      <c r="K48" s="240">
        <f t="shared" si="6"/>
        <v>0</v>
      </c>
      <c r="L48" s="114">
        <f t="shared" si="7"/>
        <v>0</v>
      </c>
      <c r="M48" s="114">
        <f t="shared" si="8"/>
        <v>0</v>
      </c>
      <c r="N48" s="114">
        <f t="shared" si="9"/>
        <v>0</v>
      </c>
      <c r="O48" s="116">
        <v>0</v>
      </c>
      <c r="P48" s="116"/>
      <c r="Q48" s="114">
        <f t="shared" si="10"/>
        <v>0</v>
      </c>
      <c r="R48" s="116"/>
      <c r="S48" s="116"/>
      <c r="T48" s="114">
        <f t="shared" si="11"/>
        <v>0</v>
      </c>
      <c r="U48" s="116">
        <v>0</v>
      </c>
      <c r="V48" s="116"/>
      <c r="W48" s="116"/>
      <c r="X48" s="116"/>
      <c r="Y48" s="114">
        <f t="shared" si="13"/>
        <v>0</v>
      </c>
      <c r="Z48" s="116">
        <v>0</v>
      </c>
      <c r="AA48" s="116"/>
      <c r="AB48" s="116">
        <v>0</v>
      </c>
      <c r="AC48" s="242" t="str">
        <f t="shared" si="15"/>
        <v/>
      </c>
      <c r="AD48" s="242" t="str">
        <f t="shared" si="16"/>
        <v/>
      </c>
    </row>
    <row r="49" spans="1:30" x14ac:dyDescent="0.15">
      <c r="A49" s="239" t="str">
        <f t="shared" si="19"/>
        <v>房屋-一般租赁-其他房屋租赁</v>
      </c>
      <c r="B49" s="260"/>
      <c r="C49" s="291"/>
      <c r="D49" s="293"/>
      <c r="E49" s="303"/>
      <c r="F49" s="128" t="s">
        <v>518</v>
      </c>
      <c r="G49" s="156" t="s">
        <v>235</v>
      </c>
      <c r="H49" s="240">
        <f t="shared" si="4"/>
        <v>0</v>
      </c>
      <c r="I49" s="114">
        <f>L49-'2-总部下划报单预算明细表（填白底格）'!G49</f>
        <v>0</v>
      </c>
      <c r="J49" s="114">
        <f t="shared" si="5"/>
        <v>0</v>
      </c>
      <c r="K49" s="240">
        <f t="shared" si="6"/>
        <v>0</v>
      </c>
      <c r="L49" s="114">
        <f t="shared" si="7"/>
        <v>0</v>
      </c>
      <c r="M49" s="114">
        <f t="shared" si="8"/>
        <v>0</v>
      </c>
      <c r="N49" s="114">
        <f t="shared" si="9"/>
        <v>0</v>
      </c>
      <c r="O49" s="116">
        <v>0</v>
      </c>
      <c r="P49" s="116"/>
      <c r="Q49" s="114">
        <f t="shared" si="10"/>
        <v>0</v>
      </c>
      <c r="R49" s="116"/>
      <c r="S49" s="116"/>
      <c r="T49" s="114">
        <f t="shared" si="11"/>
        <v>0</v>
      </c>
      <c r="U49" s="116">
        <v>0</v>
      </c>
      <c r="V49" s="116"/>
      <c r="W49" s="116"/>
      <c r="X49" s="116"/>
      <c r="Y49" s="114">
        <f t="shared" si="13"/>
        <v>0</v>
      </c>
      <c r="Z49" s="116">
        <v>0</v>
      </c>
      <c r="AA49" s="116"/>
      <c r="AB49" s="116">
        <v>0</v>
      </c>
      <c r="AC49" s="242" t="str">
        <f t="shared" si="15"/>
        <v/>
      </c>
      <c r="AD49" s="242" t="str">
        <f t="shared" si="16"/>
        <v/>
      </c>
    </row>
    <row r="50" spans="1:30" x14ac:dyDescent="0.15">
      <c r="A50" s="239" t="str">
        <f t="shared" si="19"/>
        <v>房屋-短期或低价值租赁-营业办公用房租赁房屋-短期或低价值租赁</v>
      </c>
      <c r="B50" s="260"/>
      <c r="C50" s="291"/>
      <c r="D50" s="293"/>
      <c r="E50" s="301" t="s">
        <v>376</v>
      </c>
      <c r="F50" s="127" t="s">
        <v>519</v>
      </c>
      <c r="G50" s="156" t="s">
        <v>235</v>
      </c>
      <c r="H50" s="240">
        <f t="shared" si="4"/>
        <v>0</v>
      </c>
      <c r="I50" s="114">
        <f>L50-'2-总部下划报单预算明细表（填白底格）'!G50</f>
        <v>0</v>
      </c>
      <c r="J50" s="114">
        <f t="shared" si="5"/>
        <v>0</v>
      </c>
      <c r="K50" s="240">
        <f t="shared" si="6"/>
        <v>0</v>
      </c>
      <c r="L50" s="114">
        <f t="shared" si="7"/>
        <v>0</v>
      </c>
      <c r="M50" s="114">
        <f t="shared" si="8"/>
        <v>0</v>
      </c>
      <c r="N50" s="114">
        <f t="shared" si="9"/>
        <v>0</v>
      </c>
      <c r="O50" s="116">
        <v>0</v>
      </c>
      <c r="P50" s="116"/>
      <c r="Q50" s="114">
        <f t="shared" si="10"/>
        <v>0</v>
      </c>
      <c r="R50" s="116"/>
      <c r="S50" s="116"/>
      <c r="T50" s="114">
        <f t="shared" si="11"/>
        <v>0</v>
      </c>
      <c r="U50" s="116">
        <v>0</v>
      </c>
      <c r="V50" s="116"/>
      <c r="W50" s="116"/>
      <c r="X50" s="116"/>
      <c r="Y50" s="114">
        <f t="shared" si="13"/>
        <v>0</v>
      </c>
      <c r="Z50" s="116">
        <v>0</v>
      </c>
      <c r="AA50" s="116"/>
      <c r="AB50" s="116">
        <v>0</v>
      </c>
      <c r="AC50" s="242" t="str">
        <f t="shared" si="15"/>
        <v/>
      </c>
      <c r="AD50" s="242" t="str">
        <f t="shared" si="16"/>
        <v/>
      </c>
    </row>
    <row r="51" spans="1:30" x14ac:dyDescent="0.15">
      <c r="A51" s="239" t="str">
        <f t="shared" si="19"/>
        <v>房屋-短期或低价值租赁-车位租赁费</v>
      </c>
      <c r="B51" s="260"/>
      <c r="C51" s="291"/>
      <c r="D51" s="293"/>
      <c r="E51" s="302"/>
      <c r="F51" s="127" t="s">
        <v>520</v>
      </c>
      <c r="G51" s="156" t="s">
        <v>235</v>
      </c>
      <c r="H51" s="240">
        <f t="shared" si="4"/>
        <v>0</v>
      </c>
      <c r="I51" s="114">
        <f>L51-'2-总部下划报单预算明细表（填白底格）'!G51</f>
        <v>0</v>
      </c>
      <c r="J51" s="114">
        <f t="shared" si="5"/>
        <v>0</v>
      </c>
      <c r="K51" s="240">
        <f t="shared" si="6"/>
        <v>0</v>
      </c>
      <c r="L51" s="114">
        <f t="shared" si="7"/>
        <v>0</v>
      </c>
      <c r="M51" s="114">
        <f t="shared" si="8"/>
        <v>0</v>
      </c>
      <c r="N51" s="114">
        <f t="shared" si="9"/>
        <v>0</v>
      </c>
      <c r="O51" s="116">
        <v>0</v>
      </c>
      <c r="P51" s="116"/>
      <c r="Q51" s="114">
        <f t="shared" si="10"/>
        <v>0</v>
      </c>
      <c r="R51" s="116"/>
      <c r="S51" s="116"/>
      <c r="T51" s="114">
        <f t="shared" si="11"/>
        <v>0</v>
      </c>
      <c r="U51" s="116">
        <v>0</v>
      </c>
      <c r="V51" s="116"/>
      <c r="W51" s="116"/>
      <c r="X51" s="116"/>
      <c r="Y51" s="114">
        <f t="shared" si="13"/>
        <v>0</v>
      </c>
      <c r="Z51" s="116">
        <v>0</v>
      </c>
      <c r="AA51" s="116"/>
      <c r="AB51" s="116">
        <v>0</v>
      </c>
      <c r="AC51" s="242" t="str">
        <f t="shared" si="15"/>
        <v/>
      </c>
      <c r="AD51" s="242" t="str">
        <f t="shared" si="16"/>
        <v/>
      </c>
    </row>
    <row r="52" spans="1:30" x14ac:dyDescent="0.15">
      <c r="A52" s="239" t="str">
        <f t="shared" si="19"/>
        <v>房屋-短期或低价值租赁-其他房屋租赁</v>
      </c>
      <c r="B52" s="260"/>
      <c r="C52" s="291"/>
      <c r="D52" s="294"/>
      <c r="E52" s="303"/>
      <c r="F52" s="128" t="s">
        <v>521</v>
      </c>
      <c r="G52" s="156" t="s">
        <v>235</v>
      </c>
      <c r="H52" s="240">
        <f t="shared" si="4"/>
        <v>0</v>
      </c>
      <c r="I52" s="114">
        <f>L52-'2-总部下划报单预算明细表（填白底格）'!G52</f>
        <v>0</v>
      </c>
      <c r="J52" s="114">
        <f t="shared" si="5"/>
        <v>0</v>
      </c>
      <c r="K52" s="240">
        <f t="shared" si="6"/>
        <v>0</v>
      </c>
      <c r="L52" s="114">
        <f t="shared" si="7"/>
        <v>0</v>
      </c>
      <c r="M52" s="114">
        <f t="shared" si="8"/>
        <v>0</v>
      </c>
      <c r="N52" s="114">
        <f t="shared" si="9"/>
        <v>0</v>
      </c>
      <c r="O52" s="116">
        <v>0</v>
      </c>
      <c r="P52" s="116"/>
      <c r="Q52" s="114">
        <f t="shared" si="10"/>
        <v>0</v>
      </c>
      <c r="R52" s="116"/>
      <c r="S52" s="116"/>
      <c r="T52" s="114">
        <f t="shared" si="11"/>
        <v>0</v>
      </c>
      <c r="U52" s="116">
        <v>0</v>
      </c>
      <c r="V52" s="116"/>
      <c r="W52" s="116"/>
      <c r="X52" s="116"/>
      <c r="Y52" s="114">
        <f t="shared" si="13"/>
        <v>0</v>
      </c>
      <c r="Z52" s="116">
        <v>0</v>
      </c>
      <c r="AA52" s="116"/>
      <c r="AB52" s="116">
        <v>0</v>
      </c>
      <c r="AC52" s="242" t="str">
        <f t="shared" si="15"/>
        <v/>
      </c>
      <c r="AD52" s="242" t="str">
        <f t="shared" si="16"/>
        <v/>
      </c>
    </row>
    <row r="53" spans="1:30" x14ac:dyDescent="0.15">
      <c r="A53" s="239" t="str">
        <f t="shared" si="19"/>
        <v>水费日常运行费</v>
      </c>
      <c r="B53" s="260"/>
      <c r="C53" s="291"/>
      <c r="D53" s="292" t="s">
        <v>377</v>
      </c>
      <c r="E53" s="123" t="s">
        <v>140</v>
      </c>
      <c r="F53" s="124"/>
      <c r="G53" s="156" t="s">
        <v>238</v>
      </c>
      <c r="H53" s="240">
        <f t="shared" si="4"/>
        <v>13.68</v>
      </c>
      <c r="I53" s="114">
        <f>L53-'2-总部下划报单预算明细表（填白底格）'!G53</f>
        <v>13.68</v>
      </c>
      <c r="J53" s="114">
        <f t="shared" si="5"/>
        <v>0</v>
      </c>
      <c r="K53" s="240">
        <f t="shared" si="6"/>
        <v>13.68</v>
      </c>
      <c r="L53" s="114">
        <f t="shared" si="7"/>
        <v>13.68</v>
      </c>
      <c r="M53" s="114">
        <f t="shared" si="8"/>
        <v>0</v>
      </c>
      <c r="N53" s="114">
        <f t="shared" si="9"/>
        <v>8.68</v>
      </c>
      <c r="O53" s="116">
        <v>8.68</v>
      </c>
      <c r="P53" s="116"/>
      <c r="Q53" s="114">
        <f t="shared" si="10"/>
        <v>0</v>
      </c>
      <c r="R53" s="116"/>
      <c r="S53" s="116"/>
      <c r="T53" s="114">
        <f t="shared" si="11"/>
        <v>5</v>
      </c>
      <c r="U53" s="116">
        <v>5</v>
      </c>
      <c r="V53" s="116"/>
      <c r="W53" s="116"/>
      <c r="X53" s="116"/>
      <c r="Y53" s="114">
        <f t="shared" si="13"/>
        <v>17.68</v>
      </c>
      <c r="Z53" s="116">
        <v>17.68</v>
      </c>
      <c r="AA53" s="116"/>
      <c r="AB53" s="116">
        <v>9.5732660000000003</v>
      </c>
      <c r="AC53" s="242">
        <f t="shared" si="15"/>
        <v>-0.22624434389140269</v>
      </c>
      <c r="AD53" s="242">
        <f t="shared" si="16"/>
        <v>0.42897940995267447</v>
      </c>
    </row>
    <row r="54" spans="1:30" x14ac:dyDescent="0.15">
      <c r="A54" s="239" t="str">
        <f t="shared" si="19"/>
        <v>电费</v>
      </c>
      <c r="B54" s="260"/>
      <c r="C54" s="291"/>
      <c r="D54" s="293"/>
      <c r="E54" s="123" t="s">
        <v>138</v>
      </c>
      <c r="F54" s="124"/>
      <c r="G54" s="156" t="s">
        <v>238</v>
      </c>
      <c r="H54" s="240">
        <f t="shared" si="4"/>
        <v>104</v>
      </c>
      <c r="I54" s="114">
        <f>L54-'2-总部下划报单预算明细表（填白底格）'!G54</f>
        <v>104</v>
      </c>
      <c r="J54" s="114">
        <f t="shared" si="5"/>
        <v>0</v>
      </c>
      <c r="K54" s="240">
        <f t="shared" si="6"/>
        <v>104</v>
      </c>
      <c r="L54" s="114">
        <f t="shared" si="7"/>
        <v>104</v>
      </c>
      <c r="M54" s="114">
        <f t="shared" si="8"/>
        <v>0</v>
      </c>
      <c r="N54" s="114">
        <f t="shared" si="9"/>
        <v>55</v>
      </c>
      <c r="O54" s="116">
        <v>55</v>
      </c>
      <c r="P54" s="116"/>
      <c r="Q54" s="114">
        <f t="shared" si="10"/>
        <v>0</v>
      </c>
      <c r="R54" s="116"/>
      <c r="S54" s="116"/>
      <c r="T54" s="114">
        <f t="shared" si="11"/>
        <v>49</v>
      </c>
      <c r="U54" s="116">
        <v>49</v>
      </c>
      <c r="V54" s="116"/>
      <c r="W54" s="116"/>
      <c r="X54" s="116"/>
      <c r="Y54" s="114">
        <f t="shared" si="13"/>
        <v>142</v>
      </c>
      <c r="Z54" s="116">
        <v>142</v>
      </c>
      <c r="AA54" s="116"/>
      <c r="AB54" s="116">
        <v>94.455605000000006</v>
      </c>
      <c r="AC54" s="242">
        <f t="shared" si="15"/>
        <v>-0.26760563380281688</v>
      </c>
      <c r="AD54" s="242">
        <f t="shared" si="16"/>
        <v>0.10104635929228323</v>
      </c>
    </row>
    <row r="55" spans="1:30" x14ac:dyDescent="0.15">
      <c r="A55" s="239" t="str">
        <f t="shared" si="19"/>
        <v>燃气费</v>
      </c>
      <c r="B55" s="260"/>
      <c r="C55" s="291"/>
      <c r="D55" s="293"/>
      <c r="E55" s="234" t="s">
        <v>378</v>
      </c>
      <c r="F55" s="124"/>
      <c r="G55" s="156" t="s">
        <v>238</v>
      </c>
      <c r="H55" s="240">
        <f t="shared" si="4"/>
        <v>0</v>
      </c>
      <c r="I55" s="114">
        <f>L55-'2-总部下划报单预算明细表（填白底格）'!G55</f>
        <v>0</v>
      </c>
      <c r="J55" s="114">
        <f t="shared" si="5"/>
        <v>0</v>
      </c>
      <c r="K55" s="240">
        <f t="shared" si="6"/>
        <v>0</v>
      </c>
      <c r="L55" s="114">
        <f t="shared" si="7"/>
        <v>0</v>
      </c>
      <c r="M55" s="114">
        <f t="shared" si="8"/>
        <v>0</v>
      </c>
      <c r="N55" s="114">
        <f t="shared" si="9"/>
        <v>0</v>
      </c>
      <c r="O55" s="116">
        <v>0</v>
      </c>
      <c r="P55" s="116"/>
      <c r="Q55" s="114">
        <f t="shared" si="10"/>
        <v>0</v>
      </c>
      <c r="R55" s="116"/>
      <c r="S55" s="116"/>
      <c r="T55" s="114">
        <f t="shared" si="11"/>
        <v>0</v>
      </c>
      <c r="U55" s="116">
        <v>0</v>
      </c>
      <c r="V55" s="116"/>
      <c r="W55" s="116"/>
      <c r="X55" s="116"/>
      <c r="Y55" s="114">
        <f t="shared" si="13"/>
        <v>0</v>
      </c>
      <c r="Z55" s="116">
        <v>0</v>
      </c>
      <c r="AA55" s="116"/>
      <c r="AB55" s="116">
        <v>0</v>
      </c>
      <c r="AC55" s="242" t="str">
        <f t="shared" si="15"/>
        <v/>
      </c>
      <c r="AD55" s="242" t="str">
        <f t="shared" si="16"/>
        <v/>
      </c>
    </row>
    <row r="56" spans="1:30" x14ac:dyDescent="0.15">
      <c r="A56" s="239" t="str">
        <f t="shared" si="19"/>
        <v>房屋保险费</v>
      </c>
      <c r="B56" s="260"/>
      <c r="C56" s="291"/>
      <c r="D56" s="293"/>
      <c r="E56" s="234" t="s">
        <v>125</v>
      </c>
      <c r="F56" s="124"/>
      <c r="G56" s="156" t="s">
        <v>240</v>
      </c>
      <c r="H56" s="240">
        <f t="shared" si="4"/>
        <v>4.55</v>
      </c>
      <c r="I56" s="114">
        <f>L56-'2-总部下划报单预算明细表（填白底格）'!G56</f>
        <v>4.55</v>
      </c>
      <c r="J56" s="114">
        <f t="shared" si="5"/>
        <v>0</v>
      </c>
      <c r="K56" s="240">
        <f t="shared" si="6"/>
        <v>4.55</v>
      </c>
      <c r="L56" s="114">
        <f t="shared" si="7"/>
        <v>4.55</v>
      </c>
      <c r="M56" s="114">
        <f t="shared" si="8"/>
        <v>0</v>
      </c>
      <c r="N56" s="114">
        <f t="shared" si="9"/>
        <v>3</v>
      </c>
      <c r="O56" s="116">
        <v>3</v>
      </c>
      <c r="P56" s="116"/>
      <c r="Q56" s="114">
        <f t="shared" si="10"/>
        <v>0</v>
      </c>
      <c r="R56" s="116"/>
      <c r="S56" s="116"/>
      <c r="T56" s="114">
        <f t="shared" si="11"/>
        <v>1.5499999999999998</v>
      </c>
      <c r="U56" s="116">
        <v>1.5499999999999998</v>
      </c>
      <c r="V56" s="116"/>
      <c r="W56" s="116"/>
      <c r="X56" s="116"/>
      <c r="Y56" s="114">
        <f t="shared" si="13"/>
        <v>4.55</v>
      </c>
      <c r="Z56" s="116">
        <v>4.55</v>
      </c>
      <c r="AA56" s="116"/>
      <c r="AB56" s="116">
        <v>2.2744119999999999</v>
      </c>
      <c r="AC56" s="242">
        <f t="shared" si="15"/>
        <v>0</v>
      </c>
      <c r="AD56" s="242">
        <f t="shared" si="16"/>
        <v>1.0005170567161974</v>
      </c>
    </row>
    <row r="57" spans="1:30" x14ac:dyDescent="0.15">
      <c r="A57" s="239" t="str">
        <f t="shared" si="19"/>
        <v>绿化费</v>
      </c>
      <c r="B57" s="260"/>
      <c r="C57" s="291"/>
      <c r="D57" s="293"/>
      <c r="E57" s="123" t="s">
        <v>379</v>
      </c>
      <c r="F57" s="124"/>
      <c r="G57" s="156" t="s">
        <v>237</v>
      </c>
      <c r="H57" s="240">
        <f t="shared" si="4"/>
        <v>15</v>
      </c>
      <c r="I57" s="114">
        <f>L57-'2-总部下划报单预算明细表（填白底格）'!G57</f>
        <v>15</v>
      </c>
      <c r="J57" s="114">
        <f t="shared" si="5"/>
        <v>0</v>
      </c>
      <c r="K57" s="240">
        <f t="shared" si="6"/>
        <v>15</v>
      </c>
      <c r="L57" s="114">
        <f t="shared" si="7"/>
        <v>15</v>
      </c>
      <c r="M57" s="114">
        <f t="shared" si="8"/>
        <v>0</v>
      </c>
      <c r="N57" s="114">
        <f t="shared" si="9"/>
        <v>12</v>
      </c>
      <c r="O57" s="116">
        <v>12</v>
      </c>
      <c r="P57" s="116"/>
      <c r="Q57" s="114">
        <f t="shared" si="10"/>
        <v>0</v>
      </c>
      <c r="R57" s="116"/>
      <c r="S57" s="116"/>
      <c r="T57" s="114">
        <f t="shared" si="11"/>
        <v>3</v>
      </c>
      <c r="U57" s="116">
        <v>3</v>
      </c>
      <c r="V57" s="116"/>
      <c r="W57" s="116"/>
      <c r="X57" s="116"/>
      <c r="Y57" s="114">
        <f t="shared" si="13"/>
        <v>15.283989999999999</v>
      </c>
      <c r="Z57" s="116">
        <v>15.283989999999999</v>
      </c>
      <c r="AA57" s="116"/>
      <c r="AB57" s="116">
        <v>16.285900000000002</v>
      </c>
      <c r="AC57" s="242">
        <f t="shared" si="15"/>
        <v>-1.8580881039571451E-2</v>
      </c>
      <c r="AD57" s="242">
        <f t="shared" si="16"/>
        <v>-7.8957871533044011E-2</v>
      </c>
    </row>
    <row r="58" spans="1:30" x14ac:dyDescent="0.15">
      <c r="A58" s="239" t="str">
        <f t="shared" si="19"/>
        <v>取暖降温费</v>
      </c>
      <c r="B58" s="260"/>
      <c r="C58" s="291"/>
      <c r="D58" s="293"/>
      <c r="E58" s="124" t="s">
        <v>127</v>
      </c>
      <c r="F58" s="124"/>
      <c r="G58" s="156" t="s">
        <v>240</v>
      </c>
      <c r="H58" s="240">
        <f t="shared" si="4"/>
        <v>0</v>
      </c>
      <c r="I58" s="114">
        <f>L58-'2-总部下划报单预算明细表（填白底格）'!G58</f>
        <v>0</v>
      </c>
      <c r="J58" s="114">
        <f t="shared" si="5"/>
        <v>0</v>
      </c>
      <c r="K58" s="240">
        <f t="shared" si="6"/>
        <v>0</v>
      </c>
      <c r="L58" s="114">
        <f t="shared" si="7"/>
        <v>0</v>
      </c>
      <c r="M58" s="114">
        <f t="shared" si="8"/>
        <v>0</v>
      </c>
      <c r="N58" s="114">
        <f t="shared" si="9"/>
        <v>0</v>
      </c>
      <c r="O58" s="116">
        <v>0</v>
      </c>
      <c r="P58" s="116"/>
      <c r="Q58" s="114">
        <f t="shared" si="10"/>
        <v>0</v>
      </c>
      <c r="R58" s="116"/>
      <c r="S58" s="116"/>
      <c r="T58" s="114">
        <f t="shared" si="11"/>
        <v>0</v>
      </c>
      <c r="U58" s="116">
        <v>0</v>
      </c>
      <c r="V58" s="116"/>
      <c r="W58" s="116"/>
      <c r="X58" s="116"/>
      <c r="Y58" s="114">
        <f t="shared" si="13"/>
        <v>0</v>
      </c>
      <c r="Z58" s="116">
        <v>0</v>
      </c>
      <c r="AA58" s="116"/>
      <c r="AB58" s="116">
        <v>0</v>
      </c>
      <c r="AC58" s="242" t="str">
        <f t="shared" si="15"/>
        <v/>
      </c>
      <c r="AD58" s="242" t="str">
        <f t="shared" si="16"/>
        <v/>
      </c>
    </row>
    <row r="59" spans="1:30" x14ac:dyDescent="0.15">
      <c r="A59" s="239" t="str">
        <f t="shared" si="19"/>
        <v>物业管理费项目小计</v>
      </c>
      <c r="B59" s="260"/>
      <c r="C59" s="291"/>
      <c r="D59" s="293"/>
      <c r="E59" s="124" t="s">
        <v>380</v>
      </c>
      <c r="F59" s="124"/>
      <c r="G59" s="156" t="s">
        <v>236</v>
      </c>
      <c r="H59" s="240">
        <f t="shared" si="4"/>
        <v>219</v>
      </c>
      <c r="I59" s="114">
        <f>L59-'2-总部下划报单预算明细表（填白底格）'!G59</f>
        <v>219</v>
      </c>
      <c r="J59" s="114">
        <f t="shared" si="5"/>
        <v>0</v>
      </c>
      <c r="K59" s="240">
        <f t="shared" si="6"/>
        <v>219</v>
      </c>
      <c r="L59" s="114">
        <f t="shared" si="7"/>
        <v>219</v>
      </c>
      <c r="M59" s="114">
        <f t="shared" si="8"/>
        <v>0</v>
      </c>
      <c r="N59" s="114">
        <f t="shared" si="9"/>
        <v>121</v>
      </c>
      <c r="O59" s="116">
        <v>121</v>
      </c>
      <c r="P59" s="116"/>
      <c r="Q59" s="114">
        <f t="shared" si="10"/>
        <v>0</v>
      </c>
      <c r="R59" s="116"/>
      <c r="S59" s="116"/>
      <c r="T59" s="114">
        <f t="shared" si="11"/>
        <v>98</v>
      </c>
      <c r="U59" s="116">
        <v>98</v>
      </c>
      <c r="V59" s="116"/>
      <c r="W59" s="116"/>
      <c r="X59" s="116"/>
      <c r="Y59" s="114">
        <f t="shared" si="13"/>
        <v>219</v>
      </c>
      <c r="Z59" s="116">
        <v>219</v>
      </c>
      <c r="AA59" s="116"/>
      <c r="AB59" s="116">
        <v>211.87911799999998</v>
      </c>
      <c r="AC59" s="242">
        <f t="shared" si="15"/>
        <v>0</v>
      </c>
      <c r="AD59" s="242">
        <f t="shared" si="16"/>
        <v>3.3608229386720589E-2</v>
      </c>
    </row>
    <row r="60" spans="1:30" x14ac:dyDescent="0.15">
      <c r="A60" s="239" t="str">
        <f t="shared" si="19"/>
        <v>安全防卫费</v>
      </c>
      <c r="B60" s="260"/>
      <c r="C60" s="291"/>
      <c r="D60" s="294"/>
      <c r="E60" s="129" t="s">
        <v>123</v>
      </c>
      <c r="F60" s="124"/>
      <c r="G60" s="156" t="s">
        <v>240</v>
      </c>
      <c r="H60" s="240">
        <f t="shared" si="4"/>
        <v>2.5</v>
      </c>
      <c r="I60" s="114">
        <f>L60-'2-总部下划报单预算明细表（填白底格）'!G60</f>
        <v>2.5</v>
      </c>
      <c r="J60" s="114">
        <f t="shared" si="5"/>
        <v>0</v>
      </c>
      <c r="K60" s="240">
        <f t="shared" si="6"/>
        <v>2.5</v>
      </c>
      <c r="L60" s="114">
        <f t="shared" si="7"/>
        <v>2.5</v>
      </c>
      <c r="M60" s="114">
        <f t="shared" si="8"/>
        <v>0</v>
      </c>
      <c r="N60" s="114">
        <f t="shared" si="9"/>
        <v>2</v>
      </c>
      <c r="O60" s="116">
        <v>2</v>
      </c>
      <c r="P60" s="116"/>
      <c r="Q60" s="114">
        <f t="shared" si="10"/>
        <v>0</v>
      </c>
      <c r="R60" s="116"/>
      <c r="S60" s="116"/>
      <c r="T60" s="114">
        <f t="shared" si="11"/>
        <v>0.5</v>
      </c>
      <c r="U60" s="116">
        <v>0.5</v>
      </c>
      <c r="V60" s="116"/>
      <c r="W60" s="116"/>
      <c r="X60" s="116"/>
      <c r="Y60" s="114">
        <f t="shared" si="13"/>
        <v>2.5</v>
      </c>
      <c r="Z60" s="116">
        <v>2.5</v>
      </c>
      <c r="AA60" s="116"/>
      <c r="AB60" s="116">
        <v>1.044575</v>
      </c>
      <c r="AC60" s="242">
        <f t="shared" si="15"/>
        <v>0</v>
      </c>
      <c r="AD60" s="242">
        <f t="shared" si="16"/>
        <v>1.3933178565445274</v>
      </c>
    </row>
    <row r="61" spans="1:30" x14ac:dyDescent="0.15">
      <c r="A61" s="239" t="str">
        <f t="shared" si="19"/>
        <v>无形资产摊销-土地使用权</v>
      </c>
      <c r="B61" s="260"/>
      <c r="C61" s="291"/>
      <c r="D61" s="125" t="s">
        <v>147</v>
      </c>
      <c r="E61" s="234"/>
      <c r="F61" s="124"/>
      <c r="G61" s="156" t="s">
        <v>234</v>
      </c>
      <c r="H61" s="240">
        <f t="shared" si="4"/>
        <v>5.8000000000000007</v>
      </c>
      <c r="I61" s="114">
        <f>L61-'2-总部下划报单预算明细表（填白底格）'!G61</f>
        <v>5.8000000000000007</v>
      </c>
      <c r="J61" s="114">
        <f t="shared" si="5"/>
        <v>0</v>
      </c>
      <c r="K61" s="240">
        <f t="shared" si="6"/>
        <v>5.8000000000000007</v>
      </c>
      <c r="L61" s="114">
        <f t="shared" si="7"/>
        <v>5.8000000000000007</v>
      </c>
      <c r="M61" s="114">
        <f t="shared" si="8"/>
        <v>0</v>
      </c>
      <c r="N61" s="114">
        <f t="shared" si="9"/>
        <v>2.64</v>
      </c>
      <c r="O61" s="116">
        <v>2.64</v>
      </c>
      <c r="P61" s="116"/>
      <c r="Q61" s="114">
        <f t="shared" si="10"/>
        <v>0</v>
      </c>
      <c r="R61" s="116"/>
      <c r="S61" s="116"/>
      <c r="T61" s="114">
        <f t="shared" si="11"/>
        <v>3.1600000000000006</v>
      </c>
      <c r="U61" s="116">
        <v>3.1600000000000006</v>
      </c>
      <c r="V61" s="116"/>
      <c r="W61" s="116"/>
      <c r="X61" s="116"/>
      <c r="Y61" s="114">
        <f t="shared" si="13"/>
        <v>2.6446299999999998</v>
      </c>
      <c r="Z61" s="116">
        <v>2.6446299999999998</v>
      </c>
      <c r="AA61" s="116"/>
      <c r="AB61" s="116">
        <v>2.6446299999999998</v>
      </c>
      <c r="AC61" s="242">
        <f t="shared" si="15"/>
        <v>1.1931234236925397</v>
      </c>
      <c r="AD61" s="242">
        <f t="shared" si="16"/>
        <v>1.1931234236925397</v>
      </c>
    </row>
    <row r="62" spans="1:30" ht="14.45" customHeight="1" x14ac:dyDescent="0.15">
      <c r="A62" s="239" t="str">
        <f t="shared" si="19"/>
        <v>车辆类项目小计车辆类项目小计</v>
      </c>
      <c r="B62" s="260"/>
      <c r="C62" s="259" t="s">
        <v>471</v>
      </c>
      <c r="D62" s="262" t="s">
        <v>471</v>
      </c>
      <c r="E62" s="262"/>
      <c r="F62" s="262"/>
      <c r="G62" s="159"/>
      <c r="H62" s="240">
        <f t="shared" si="4"/>
        <v>559.98</v>
      </c>
      <c r="I62" s="114">
        <f>L62-'2-总部下划报单预算明细表（填白底格）'!G62</f>
        <v>559.98</v>
      </c>
      <c r="J62" s="114">
        <f t="shared" si="5"/>
        <v>0</v>
      </c>
      <c r="K62" s="240">
        <f t="shared" si="6"/>
        <v>559.98</v>
      </c>
      <c r="L62" s="114">
        <f t="shared" si="7"/>
        <v>559.98</v>
      </c>
      <c r="M62" s="114">
        <f t="shared" si="8"/>
        <v>0</v>
      </c>
      <c r="N62" s="114">
        <f t="shared" si="9"/>
        <v>23.009999999999998</v>
      </c>
      <c r="O62" s="114">
        <f>SUM(O63:O89)-O69-O78-O89</f>
        <v>23.009999999999998</v>
      </c>
      <c r="P62" s="114">
        <f t="shared" ref="P62" si="27">SUM(P63:P89)-P69-P78-P89</f>
        <v>0</v>
      </c>
      <c r="Q62" s="114">
        <f t="shared" si="10"/>
        <v>0</v>
      </c>
      <c r="R62" s="114">
        <f t="shared" ref="R62" si="28">SUM(R63:R89)-R69-R78-R89</f>
        <v>0</v>
      </c>
      <c r="S62" s="114">
        <f t="shared" ref="S62" si="29">SUM(S63:S89)-S69-S78-S89</f>
        <v>0</v>
      </c>
      <c r="T62" s="114">
        <f t="shared" si="11"/>
        <v>536.97</v>
      </c>
      <c r="U62" s="114">
        <f t="shared" ref="U62:X62" si="30">SUM(U63:U89)-U69-U78-U89</f>
        <v>536.97</v>
      </c>
      <c r="V62" s="114">
        <f t="shared" si="30"/>
        <v>0</v>
      </c>
      <c r="W62" s="114">
        <f t="shared" si="30"/>
        <v>0</v>
      </c>
      <c r="X62" s="114">
        <f t="shared" si="30"/>
        <v>0</v>
      </c>
      <c r="Y62" s="114">
        <f t="shared" si="13"/>
        <v>693.35000000000014</v>
      </c>
      <c r="Z62" s="114">
        <f t="shared" ref="Z62:AA62" si="31">SUM(Z63:Z89)-Z69-Z78-Z89</f>
        <v>693.35000000000014</v>
      </c>
      <c r="AA62" s="114">
        <f t="shared" si="31"/>
        <v>0</v>
      </c>
      <c r="AB62" s="114">
        <f>SUM(AB63:AB89)-AB69-AB78-AB89</f>
        <v>623.69428200000004</v>
      </c>
      <c r="AC62" s="242">
        <f t="shared" si="15"/>
        <v>-0.19235595298189956</v>
      </c>
      <c r="AD62" s="242">
        <f t="shared" si="16"/>
        <v>-0.10215627085066015</v>
      </c>
    </row>
    <row r="63" spans="1:30" x14ac:dyDescent="0.15">
      <c r="A63" s="239" t="str">
        <f t="shared" si="19"/>
        <v>公务用车-折旧公务用车项目小计</v>
      </c>
      <c r="B63" s="260"/>
      <c r="C63" s="260"/>
      <c r="D63" s="234" t="s">
        <v>497</v>
      </c>
      <c r="E63" s="234" t="s">
        <v>114</v>
      </c>
      <c r="F63" s="124"/>
      <c r="G63" s="156" t="s">
        <v>166</v>
      </c>
      <c r="H63" s="240">
        <f t="shared" si="4"/>
        <v>3.7</v>
      </c>
      <c r="I63" s="114">
        <f>L63-'2-总部下划报单预算明细表（填白底格）'!G63</f>
        <v>3.7</v>
      </c>
      <c r="J63" s="114">
        <f t="shared" si="5"/>
        <v>0</v>
      </c>
      <c r="K63" s="240">
        <f t="shared" si="6"/>
        <v>3.7</v>
      </c>
      <c r="L63" s="114">
        <f t="shared" si="7"/>
        <v>3.7</v>
      </c>
      <c r="M63" s="114">
        <f t="shared" si="8"/>
        <v>0</v>
      </c>
      <c r="N63" s="114">
        <f t="shared" si="9"/>
        <v>3.7</v>
      </c>
      <c r="O63" s="116">
        <v>3.7</v>
      </c>
      <c r="P63" s="116"/>
      <c r="Q63" s="114">
        <f t="shared" si="10"/>
        <v>0</v>
      </c>
      <c r="R63" s="116"/>
      <c r="S63" s="116"/>
      <c r="T63" s="114">
        <f t="shared" si="11"/>
        <v>0</v>
      </c>
      <c r="U63" s="116">
        <v>0</v>
      </c>
      <c r="V63" s="116"/>
      <c r="W63" s="116"/>
      <c r="X63" s="116"/>
      <c r="Y63" s="114">
        <f t="shared" si="13"/>
        <v>7.7</v>
      </c>
      <c r="Z63" s="116">
        <v>7.7</v>
      </c>
      <c r="AA63" s="116"/>
      <c r="AB63" s="116">
        <v>7.7</v>
      </c>
      <c r="AC63" s="242">
        <f t="shared" si="15"/>
        <v>-0.51948051948051943</v>
      </c>
      <c r="AD63" s="242">
        <f t="shared" si="16"/>
        <v>-0.51948051948051943</v>
      </c>
    </row>
    <row r="64" spans="1:30" x14ac:dyDescent="0.15">
      <c r="A64" s="239" t="str">
        <f t="shared" si="19"/>
        <v>公务用车-油费公务用车项目小计</v>
      </c>
      <c r="B64" s="260"/>
      <c r="C64" s="260"/>
      <c r="D64" s="234" t="s">
        <v>497</v>
      </c>
      <c r="E64" s="234" t="s">
        <v>109</v>
      </c>
      <c r="F64" s="124"/>
      <c r="G64" s="156" t="s">
        <v>298</v>
      </c>
      <c r="H64" s="240">
        <f t="shared" si="4"/>
        <v>4.8899999999999997</v>
      </c>
      <c r="I64" s="114">
        <f>L64-'2-总部下划报单预算明细表（填白底格）'!G64</f>
        <v>4.8899999999999997</v>
      </c>
      <c r="J64" s="114">
        <f t="shared" si="5"/>
        <v>0</v>
      </c>
      <c r="K64" s="240">
        <f t="shared" si="6"/>
        <v>4.8899999999999997</v>
      </c>
      <c r="L64" s="114">
        <f t="shared" si="7"/>
        <v>4.8899999999999997</v>
      </c>
      <c r="M64" s="114">
        <f t="shared" si="8"/>
        <v>0</v>
      </c>
      <c r="N64" s="114">
        <f t="shared" si="9"/>
        <v>4.8899999999999997</v>
      </c>
      <c r="O64" s="116">
        <v>4.8899999999999997</v>
      </c>
      <c r="P64" s="116"/>
      <c r="Q64" s="114">
        <f t="shared" si="10"/>
        <v>0</v>
      </c>
      <c r="R64" s="116"/>
      <c r="S64" s="116"/>
      <c r="T64" s="114">
        <f t="shared" si="11"/>
        <v>0</v>
      </c>
      <c r="U64" s="116">
        <v>0</v>
      </c>
      <c r="V64" s="116"/>
      <c r="W64" s="116"/>
      <c r="X64" s="116"/>
      <c r="Y64" s="114">
        <f t="shared" si="13"/>
        <v>9.7200000000000006</v>
      </c>
      <c r="Z64" s="116">
        <v>9.7200000000000006</v>
      </c>
      <c r="AA64" s="116"/>
      <c r="AB64" s="116">
        <v>12.810022999999999</v>
      </c>
      <c r="AC64" s="242">
        <f t="shared" si="15"/>
        <v>-0.49691358024691368</v>
      </c>
      <c r="AD64" s="242">
        <f t="shared" si="16"/>
        <v>-0.61826766431254654</v>
      </c>
    </row>
    <row r="65" spans="1:30" x14ac:dyDescent="0.15">
      <c r="A65" s="239" t="str">
        <f t="shared" si="19"/>
        <v>公务用车-路桥、停车费及其他公务用车项目小计</v>
      </c>
      <c r="B65" s="260"/>
      <c r="C65" s="260"/>
      <c r="D65" s="234" t="s">
        <v>497</v>
      </c>
      <c r="E65" s="234" t="s">
        <v>107</v>
      </c>
      <c r="F65" s="234"/>
      <c r="G65" s="156" t="s">
        <v>243</v>
      </c>
      <c r="H65" s="240">
        <f t="shared" si="4"/>
        <v>9</v>
      </c>
      <c r="I65" s="114">
        <f>L65-'2-总部下划报单预算明细表（填白底格）'!G65</f>
        <v>9</v>
      </c>
      <c r="J65" s="114">
        <f t="shared" si="5"/>
        <v>0</v>
      </c>
      <c r="K65" s="240">
        <f t="shared" si="6"/>
        <v>9</v>
      </c>
      <c r="L65" s="114">
        <f t="shared" si="7"/>
        <v>9</v>
      </c>
      <c r="M65" s="114">
        <f t="shared" si="8"/>
        <v>0</v>
      </c>
      <c r="N65" s="114">
        <f t="shared" si="9"/>
        <v>9</v>
      </c>
      <c r="O65" s="116">
        <v>9</v>
      </c>
      <c r="P65" s="116"/>
      <c r="Q65" s="114">
        <f t="shared" si="10"/>
        <v>0</v>
      </c>
      <c r="R65" s="116"/>
      <c r="S65" s="116"/>
      <c r="T65" s="114">
        <f t="shared" si="11"/>
        <v>0</v>
      </c>
      <c r="U65" s="116">
        <v>0</v>
      </c>
      <c r="V65" s="116"/>
      <c r="W65" s="116"/>
      <c r="X65" s="116"/>
      <c r="Y65" s="114">
        <f t="shared" si="13"/>
        <v>19.46</v>
      </c>
      <c r="Z65" s="116">
        <v>19.46</v>
      </c>
      <c r="AA65" s="116"/>
      <c r="AB65" s="116">
        <v>11.185099000000001</v>
      </c>
      <c r="AC65" s="242">
        <f t="shared" si="15"/>
        <v>-0.53751284686536493</v>
      </c>
      <c r="AD65" s="242">
        <f t="shared" si="16"/>
        <v>-0.19535803840448807</v>
      </c>
    </row>
    <row r="66" spans="1:30" x14ac:dyDescent="0.15">
      <c r="A66" s="239" t="str">
        <f t="shared" si="19"/>
        <v>公务用车-修理费公务用车项目小计</v>
      </c>
      <c r="B66" s="260"/>
      <c r="C66" s="260"/>
      <c r="D66" s="234" t="s">
        <v>497</v>
      </c>
      <c r="E66" s="123" t="s">
        <v>111</v>
      </c>
      <c r="F66" s="124"/>
      <c r="G66" s="156" t="s">
        <v>242</v>
      </c>
      <c r="H66" s="240">
        <f t="shared" si="4"/>
        <v>3.02</v>
      </c>
      <c r="I66" s="114">
        <f>L66-'2-总部下划报单预算明细表（填白底格）'!G66</f>
        <v>3.02</v>
      </c>
      <c r="J66" s="114">
        <f t="shared" si="5"/>
        <v>0</v>
      </c>
      <c r="K66" s="240">
        <f t="shared" si="6"/>
        <v>3.02</v>
      </c>
      <c r="L66" s="114">
        <f t="shared" si="7"/>
        <v>3.02</v>
      </c>
      <c r="M66" s="114">
        <f t="shared" si="8"/>
        <v>0</v>
      </c>
      <c r="N66" s="114">
        <f t="shared" si="9"/>
        <v>3.02</v>
      </c>
      <c r="O66" s="116">
        <v>3.02</v>
      </c>
      <c r="P66" s="116"/>
      <c r="Q66" s="114">
        <f t="shared" si="10"/>
        <v>0</v>
      </c>
      <c r="R66" s="116"/>
      <c r="S66" s="116"/>
      <c r="T66" s="114">
        <f t="shared" si="11"/>
        <v>0</v>
      </c>
      <c r="U66" s="116">
        <v>0</v>
      </c>
      <c r="V66" s="116"/>
      <c r="W66" s="116"/>
      <c r="X66" s="116"/>
      <c r="Y66" s="114">
        <f t="shared" si="13"/>
        <v>17.100000000000001</v>
      </c>
      <c r="Z66" s="116">
        <v>17.100000000000001</v>
      </c>
      <c r="AA66" s="116"/>
      <c r="AB66" s="116">
        <v>9.0328999999999997</v>
      </c>
      <c r="AC66" s="242">
        <f t="shared" si="15"/>
        <v>-0.82339181286549712</v>
      </c>
      <c r="AD66" s="242">
        <f t="shared" si="16"/>
        <v>-0.66566661869388566</v>
      </c>
    </row>
    <row r="67" spans="1:30" x14ac:dyDescent="0.15">
      <c r="A67" s="239" t="str">
        <f t="shared" si="19"/>
        <v>公务用车-年检费公务用车项目小计</v>
      </c>
      <c r="B67" s="260"/>
      <c r="C67" s="260"/>
      <c r="D67" s="234" t="s">
        <v>497</v>
      </c>
      <c r="E67" s="234" t="s">
        <v>101</v>
      </c>
      <c r="F67" s="234"/>
      <c r="G67" s="156" t="s">
        <v>243</v>
      </c>
      <c r="H67" s="240">
        <f>I67+J67</f>
        <v>0.4</v>
      </c>
      <c r="I67" s="114">
        <f>L67-'2-总部下划报单预算明细表（填白底格）'!G67</f>
        <v>0.4</v>
      </c>
      <c r="J67" s="114">
        <f t="shared" si="5"/>
        <v>0</v>
      </c>
      <c r="K67" s="240">
        <f>L67+M67</f>
        <v>0.4</v>
      </c>
      <c r="L67" s="114">
        <f>O67+U67</f>
        <v>0.4</v>
      </c>
      <c r="M67" s="114">
        <f>P67+V67</f>
        <v>0</v>
      </c>
      <c r="N67" s="114">
        <f>O67+P67</f>
        <v>0.4</v>
      </c>
      <c r="O67" s="116">
        <v>0.4</v>
      </c>
      <c r="P67" s="116"/>
      <c r="Q67" s="114">
        <f>R67+S67</f>
        <v>0</v>
      </c>
      <c r="R67" s="116"/>
      <c r="S67" s="116"/>
      <c r="T67" s="114">
        <f>V67+U67</f>
        <v>0</v>
      </c>
      <c r="U67" s="116">
        <v>0</v>
      </c>
      <c r="V67" s="116"/>
      <c r="W67" s="116"/>
      <c r="X67" s="116"/>
      <c r="Y67" s="114">
        <f t="shared" si="13"/>
        <v>0.9</v>
      </c>
      <c r="Z67" s="116">
        <v>0.9</v>
      </c>
      <c r="AA67" s="116"/>
      <c r="AB67" s="116">
        <v>0.33</v>
      </c>
      <c r="AC67" s="242">
        <f>IFERROR(K67/Y67-1,"")</f>
        <v>-0.55555555555555558</v>
      </c>
      <c r="AD67" s="242">
        <f>IFERROR(K67/AB67-1,"")</f>
        <v>0.21212121212121215</v>
      </c>
    </row>
    <row r="68" spans="1:30" x14ac:dyDescent="0.15">
      <c r="A68" s="239" t="str">
        <f t="shared" si="19"/>
        <v>公务用车-保险费公务用车项目小计</v>
      </c>
      <c r="B68" s="260"/>
      <c r="C68" s="260"/>
      <c r="D68" s="234" t="s">
        <v>497</v>
      </c>
      <c r="E68" s="234" t="s">
        <v>105</v>
      </c>
      <c r="F68" s="124"/>
      <c r="G68" s="156" t="s">
        <v>243</v>
      </c>
      <c r="H68" s="240">
        <f t="shared" ref="H68:H71" si="32">I68+J68</f>
        <v>2</v>
      </c>
      <c r="I68" s="114">
        <f>L68-'2-总部下划报单预算明细表（填白底格）'!G68</f>
        <v>2</v>
      </c>
      <c r="J68" s="114">
        <f t="shared" si="5"/>
        <v>0</v>
      </c>
      <c r="K68" s="240">
        <f t="shared" si="6"/>
        <v>2</v>
      </c>
      <c r="L68" s="114">
        <f t="shared" si="7"/>
        <v>2</v>
      </c>
      <c r="M68" s="114">
        <f t="shared" si="8"/>
        <v>0</v>
      </c>
      <c r="N68" s="114">
        <f t="shared" si="9"/>
        <v>2</v>
      </c>
      <c r="O68" s="116">
        <v>2</v>
      </c>
      <c r="P68" s="116"/>
      <c r="Q68" s="114">
        <f t="shared" ref="Q68:Q71" si="33">R68+S68</f>
        <v>0</v>
      </c>
      <c r="R68" s="116"/>
      <c r="S68" s="116"/>
      <c r="T68" s="114">
        <f t="shared" si="11"/>
        <v>0</v>
      </c>
      <c r="U68" s="116">
        <v>0</v>
      </c>
      <c r="V68" s="116"/>
      <c r="W68" s="116"/>
      <c r="X68" s="116"/>
      <c r="Y68" s="114">
        <f t="shared" si="13"/>
        <v>4</v>
      </c>
      <c r="Z68" s="116">
        <v>4</v>
      </c>
      <c r="AA68" s="116"/>
      <c r="AB68" s="116">
        <v>3.0917599999999998</v>
      </c>
      <c r="AC68" s="242">
        <f t="shared" si="15"/>
        <v>-0.5</v>
      </c>
      <c r="AD68" s="242">
        <f t="shared" si="16"/>
        <v>-0.353119258933423</v>
      </c>
    </row>
    <row r="69" spans="1:30" x14ac:dyDescent="0.15">
      <c r="A69" s="239" t="str">
        <f t="shared" si="19"/>
        <v>公务用车-车船税公务用车项目小计</v>
      </c>
      <c r="B69" s="260"/>
      <c r="C69" s="260"/>
      <c r="D69" s="234" t="s">
        <v>497</v>
      </c>
      <c r="E69" s="234" t="s">
        <v>103</v>
      </c>
      <c r="F69" s="124"/>
      <c r="G69" s="156" t="s">
        <v>243</v>
      </c>
      <c r="H69" s="240">
        <f t="shared" si="32"/>
        <v>0.2</v>
      </c>
      <c r="I69" s="114">
        <f>L69-'2-总部下划报单预算明细表（填白底格）'!G69</f>
        <v>0.2</v>
      </c>
      <c r="J69" s="114">
        <f t="shared" si="5"/>
        <v>0</v>
      </c>
      <c r="K69" s="240">
        <f t="shared" si="6"/>
        <v>0.2</v>
      </c>
      <c r="L69" s="114">
        <f t="shared" si="7"/>
        <v>0.2</v>
      </c>
      <c r="M69" s="114">
        <f t="shared" si="8"/>
        <v>0</v>
      </c>
      <c r="N69" s="114">
        <f t="shared" si="9"/>
        <v>0.2</v>
      </c>
      <c r="O69" s="116">
        <v>0.2</v>
      </c>
      <c r="P69" s="116"/>
      <c r="Q69" s="114">
        <f t="shared" si="33"/>
        <v>0</v>
      </c>
      <c r="R69" s="116"/>
      <c r="S69" s="116"/>
      <c r="T69" s="114">
        <f t="shared" si="11"/>
        <v>0</v>
      </c>
      <c r="U69" s="116">
        <v>0</v>
      </c>
      <c r="V69" s="116"/>
      <c r="W69" s="116"/>
      <c r="X69" s="116"/>
      <c r="Y69" s="114">
        <f t="shared" si="13"/>
        <v>0.35</v>
      </c>
      <c r="Z69" s="116">
        <v>0.35</v>
      </c>
      <c r="AA69" s="116"/>
      <c r="AB69" s="116">
        <v>0.30599999999999999</v>
      </c>
      <c r="AC69" s="242">
        <f t="shared" si="15"/>
        <v>-0.42857142857142849</v>
      </c>
      <c r="AD69" s="242">
        <f t="shared" si="16"/>
        <v>-0.34640522875816993</v>
      </c>
    </row>
    <row r="70" spans="1:30" x14ac:dyDescent="0.15">
      <c r="A70" s="239" t="str">
        <f t="shared" si="19"/>
        <v>理赔服务用车-折旧理赔服务用车项目小计</v>
      </c>
      <c r="B70" s="260"/>
      <c r="C70" s="260"/>
      <c r="D70" s="234" t="s">
        <v>381</v>
      </c>
      <c r="E70" s="234" t="s">
        <v>382</v>
      </c>
      <c r="F70" s="124"/>
      <c r="G70" s="156" t="s">
        <v>166</v>
      </c>
      <c r="H70" s="240">
        <f t="shared" si="32"/>
        <v>83.199999999999989</v>
      </c>
      <c r="I70" s="114">
        <f>L70-'2-总部下划报单预算明细表（填白底格）'!G70</f>
        <v>83.199999999999989</v>
      </c>
      <c r="J70" s="114">
        <f t="shared" ref="J70:J133" si="34">M70</f>
        <v>0</v>
      </c>
      <c r="K70" s="240">
        <f t="shared" ref="K70:K123" si="35">L70+M70</f>
        <v>83.199999999999989</v>
      </c>
      <c r="L70" s="114">
        <f t="shared" ref="L70:L123" si="36">O70+U70</f>
        <v>83.199999999999989</v>
      </c>
      <c r="M70" s="114">
        <f t="shared" ref="M70:M123" si="37">P70+V70</f>
        <v>0</v>
      </c>
      <c r="N70" s="114">
        <f t="shared" ref="N70:N123" si="38">O70+P70</f>
        <v>0</v>
      </c>
      <c r="O70" s="116">
        <v>0</v>
      </c>
      <c r="P70" s="116"/>
      <c r="Q70" s="114">
        <f t="shared" si="33"/>
        <v>0</v>
      </c>
      <c r="R70" s="116"/>
      <c r="S70" s="116"/>
      <c r="T70" s="114">
        <f t="shared" ref="T70:T123" si="39">V70+U70</f>
        <v>83.199999999999989</v>
      </c>
      <c r="U70" s="116">
        <v>83.199999999999989</v>
      </c>
      <c r="V70" s="116"/>
      <c r="W70" s="116"/>
      <c r="X70" s="116"/>
      <c r="Y70" s="114">
        <f t="shared" ref="Y70:Y133" si="40">AA70+Z70</f>
        <v>83.199999999999989</v>
      </c>
      <c r="Z70" s="116">
        <v>83.199999999999989</v>
      </c>
      <c r="AA70" s="116"/>
      <c r="AB70" s="116">
        <v>78.8215</v>
      </c>
      <c r="AC70" s="242">
        <f t="shared" ref="AC70:AC123" si="41">IFERROR(K70/Y70-1,"")</f>
        <v>0</v>
      </c>
      <c r="AD70" s="242">
        <f t="shared" ref="AD70:AD123" si="42">IFERROR(K70/AB70-1,"")</f>
        <v>5.5549564522370032E-2</v>
      </c>
    </row>
    <row r="71" spans="1:30" x14ac:dyDescent="0.15">
      <c r="A71" s="239" t="str">
        <f t="shared" si="19"/>
        <v>理赔服务用车-一般租赁理赔服务用车项目小计</v>
      </c>
      <c r="B71" s="260"/>
      <c r="C71" s="260"/>
      <c r="D71" s="234" t="s">
        <v>381</v>
      </c>
      <c r="E71" s="130" t="s">
        <v>383</v>
      </c>
      <c r="F71" s="127"/>
      <c r="G71" s="156" t="s">
        <v>241</v>
      </c>
      <c r="H71" s="240">
        <f t="shared" si="32"/>
        <v>0</v>
      </c>
      <c r="I71" s="114">
        <f>L71-'2-总部下划报单预算明细表（填白底格）'!G71</f>
        <v>0</v>
      </c>
      <c r="J71" s="114">
        <f t="shared" si="34"/>
        <v>0</v>
      </c>
      <c r="K71" s="240">
        <f t="shared" si="35"/>
        <v>0</v>
      </c>
      <c r="L71" s="114">
        <f t="shared" si="36"/>
        <v>0</v>
      </c>
      <c r="M71" s="114">
        <f t="shared" si="37"/>
        <v>0</v>
      </c>
      <c r="N71" s="114">
        <f t="shared" si="38"/>
        <v>0</v>
      </c>
      <c r="O71" s="116">
        <v>0</v>
      </c>
      <c r="P71" s="116"/>
      <c r="Q71" s="114">
        <f t="shared" si="33"/>
        <v>0</v>
      </c>
      <c r="R71" s="116"/>
      <c r="S71" s="116"/>
      <c r="T71" s="114">
        <f t="shared" si="39"/>
        <v>0</v>
      </c>
      <c r="U71" s="116">
        <v>0</v>
      </c>
      <c r="V71" s="116"/>
      <c r="W71" s="116"/>
      <c r="X71" s="116"/>
      <c r="Y71" s="114">
        <f t="shared" si="40"/>
        <v>0</v>
      </c>
      <c r="Z71" s="116">
        <v>0</v>
      </c>
      <c r="AA71" s="116"/>
      <c r="AB71" s="116">
        <v>0</v>
      </c>
      <c r="AC71" s="242" t="str">
        <f t="shared" si="41"/>
        <v/>
      </c>
      <c r="AD71" s="242" t="str">
        <f t="shared" si="42"/>
        <v/>
      </c>
    </row>
    <row r="72" spans="1:30" x14ac:dyDescent="0.15">
      <c r="A72" s="239" t="str">
        <f t="shared" si="19"/>
        <v>理赔服务用车-短期或低价值租赁理赔服务用车项目小计</v>
      </c>
      <c r="B72" s="260"/>
      <c r="C72" s="260"/>
      <c r="D72" s="234" t="s">
        <v>381</v>
      </c>
      <c r="E72" s="130" t="s">
        <v>387</v>
      </c>
      <c r="F72" s="124"/>
      <c r="G72" s="156" t="s">
        <v>241</v>
      </c>
      <c r="H72" s="240">
        <f>I72+J72</f>
        <v>0</v>
      </c>
      <c r="I72" s="114">
        <f>L72-'2-总部下划报单预算明细表（填白底格）'!G72</f>
        <v>0</v>
      </c>
      <c r="J72" s="114">
        <f t="shared" si="34"/>
        <v>0</v>
      </c>
      <c r="K72" s="240">
        <f>L72+M72</f>
        <v>0</v>
      </c>
      <c r="L72" s="114">
        <f>O72+U72</f>
        <v>0</v>
      </c>
      <c r="M72" s="114">
        <f>P72+V72</f>
        <v>0</v>
      </c>
      <c r="N72" s="114">
        <f>O72+P72</f>
        <v>0</v>
      </c>
      <c r="O72" s="116">
        <v>0</v>
      </c>
      <c r="P72" s="116"/>
      <c r="Q72" s="114">
        <f>R72+S72</f>
        <v>0</v>
      </c>
      <c r="R72" s="116"/>
      <c r="S72" s="116"/>
      <c r="T72" s="114">
        <f>V72+U72</f>
        <v>0</v>
      </c>
      <c r="U72" s="116">
        <v>0</v>
      </c>
      <c r="V72" s="116"/>
      <c r="W72" s="116"/>
      <c r="X72" s="116"/>
      <c r="Y72" s="114">
        <f t="shared" si="40"/>
        <v>0</v>
      </c>
      <c r="Z72" s="116">
        <v>0</v>
      </c>
      <c r="AA72" s="116"/>
      <c r="AB72" s="116">
        <v>0</v>
      </c>
      <c r="AC72" s="242" t="str">
        <f>IFERROR(K72/Y72-1,"")</f>
        <v/>
      </c>
      <c r="AD72" s="242" t="str">
        <f>IFERROR(K72/AB72-1,"")</f>
        <v/>
      </c>
    </row>
    <row r="73" spans="1:30" x14ac:dyDescent="0.15">
      <c r="A73" s="239" t="str">
        <f t="shared" ref="A73:A126" si="43">F73&amp;E73&amp;D73&amp;C73</f>
        <v>理赔服务用车-油费理赔服务用车项目小计</v>
      </c>
      <c r="B73" s="260"/>
      <c r="C73" s="260"/>
      <c r="D73" s="131" t="s">
        <v>381</v>
      </c>
      <c r="E73" s="234" t="s">
        <v>384</v>
      </c>
      <c r="F73" s="124"/>
      <c r="G73" s="156" t="s">
        <v>298</v>
      </c>
      <c r="H73" s="240">
        <f t="shared" ref="H73:H75" si="44">I73+J73</f>
        <v>154.65</v>
      </c>
      <c r="I73" s="114">
        <f>L73-'2-总部下划报单预算明细表（填白底格）'!G73</f>
        <v>154.65</v>
      </c>
      <c r="J73" s="114">
        <f t="shared" si="34"/>
        <v>0</v>
      </c>
      <c r="K73" s="240">
        <f t="shared" si="35"/>
        <v>154.65</v>
      </c>
      <c r="L73" s="114">
        <f t="shared" si="36"/>
        <v>154.65</v>
      </c>
      <c r="M73" s="114">
        <f t="shared" si="37"/>
        <v>0</v>
      </c>
      <c r="N73" s="114">
        <f t="shared" si="38"/>
        <v>0</v>
      </c>
      <c r="O73" s="116">
        <v>0</v>
      </c>
      <c r="P73" s="116"/>
      <c r="Q73" s="114">
        <f t="shared" ref="Q73:Q75" si="45">R73+S73</f>
        <v>0</v>
      </c>
      <c r="R73" s="116"/>
      <c r="S73" s="116"/>
      <c r="T73" s="114">
        <f t="shared" si="39"/>
        <v>154.65</v>
      </c>
      <c r="U73" s="116">
        <v>154.65</v>
      </c>
      <c r="V73" s="116"/>
      <c r="W73" s="116"/>
      <c r="X73" s="116"/>
      <c r="Y73" s="114">
        <f t="shared" si="40"/>
        <v>204.99</v>
      </c>
      <c r="Z73" s="116">
        <v>204.99</v>
      </c>
      <c r="AA73" s="116"/>
      <c r="AB73" s="116">
        <v>204.83096200000003</v>
      </c>
      <c r="AC73" s="242">
        <f t="shared" si="41"/>
        <v>-0.24557295477828189</v>
      </c>
      <c r="AD73" s="242">
        <f t="shared" si="42"/>
        <v>-0.24498719095016508</v>
      </c>
    </row>
    <row r="74" spans="1:30" x14ac:dyDescent="0.15">
      <c r="A74" s="239" t="str">
        <f t="shared" si="43"/>
        <v>理赔服务用车-路桥、停车费及其他理赔服务用车项目小计</v>
      </c>
      <c r="B74" s="260"/>
      <c r="C74" s="260"/>
      <c r="D74" s="131" t="s">
        <v>381</v>
      </c>
      <c r="E74" s="234" t="s">
        <v>385</v>
      </c>
      <c r="F74" s="124"/>
      <c r="G74" s="156" t="s">
        <v>243</v>
      </c>
      <c r="H74" s="240">
        <f t="shared" si="44"/>
        <v>105</v>
      </c>
      <c r="I74" s="114">
        <f>L74-'2-总部下划报单预算明细表（填白底格）'!G74</f>
        <v>105</v>
      </c>
      <c r="J74" s="114">
        <f t="shared" si="34"/>
        <v>0</v>
      </c>
      <c r="K74" s="240">
        <f t="shared" si="35"/>
        <v>105</v>
      </c>
      <c r="L74" s="114">
        <f t="shared" si="36"/>
        <v>105</v>
      </c>
      <c r="M74" s="114">
        <f t="shared" si="37"/>
        <v>0</v>
      </c>
      <c r="N74" s="114">
        <f t="shared" si="38"/>
        <v>0</v>
      </c>
      <c r="O74" s="116">
        <v>0</v>
      </c>
      <c r="P74" s="116"/>
      <c r="Q74" s="114">
        <f t="shared" si="45"/>
        <v>0</v>
      </c>
      <c r="R74" s="116"/>
      <c r="S74" s="116"/>
      <c r="T74" s="114">
        <f t="shared" si="39"/>
        <v>105</v>
      </c>
      <c r="U74" s="116">
        <v>105</v>
      </c>
      <c r="V74" s="116"/>
      <c r="W74" s="116"/>
      <c r="X74" s="116"/>
      <c r="Y74" s="114">
        <f t="shared" si="40"/>
        <v>150</v>
      </c>
      <c r="Z74" s="116">
        <v>150</v>
      </c>
      <c r="AA74" s="116"/>
      <c r="AB74" s="116">
        <v>120.16799999999999</v>
      </c>
      <c r="AC74" s="242">
        <f t="shared" si="41"/>
        <v>-0.30000000000000004</v>
      </c>
      <c r="AD74" s="242">
        <f t="shared" si="42"/>
        <v>-0.12622328739764321</v>
      </c>
    </row>
    <row r="75" spans="1:30" x14ac:dyDescent="0.15">
      <c r="A75" s="239" t="str">
        <f t="shared" si="43"/>
        <v>理赔服务用车-修理费理赔服务用车项目小计</v>
      </c>
      <c r="B75" s="260"/>
      <c r="C75" s="260"/>
      <c r="D75" s="234" t="s">
        <v>381</v>
      </c>
      <c r="E75" s="123" t="s">
        <v>388</v>
      </c>
      <c r="F75" s="124"/>
      <c r="G75" s="156" t="s">
        <v>242</v>
      </c>
      <c r="H75" s="240">
        <f t="shared" si="44"/>
        <v>85.7</v>
      </c>
      <c r="I75" s="114">
        <f>L75-'2-总部下划报单预算明细表（填白底格）'!G75</f>
        <v>85.7</v>
      </c>
      <c r="J75" s="114">
        <f t="shared" si="34"/>
        <v>0</v>
      </c>
      <c r="K75" s="240">
        <f t="shared" si="35"/>
        <v>85.7</v>
      </c>
      <c r="L75" s="114">
        <f t="shared" si="36"/>
        <v>85.7</v>
      </c>
      <c r="M75" s="114">
        <f t="shared" si="37"/>
        <v>0</v>
      </c>
      <c r="N75" s="114">
        <f t="shared" si="38"/>
        <v>0</v>
      </c>
      <c r="O75" s="116">
        <v>0</v>
      </c>
      <c r="P75" s="116"/>
      <c r="Q75" s="114">
        <f t="shared" si="45"/>
        <v>0</v>
      </c>
      <c r="R75" s="116"/>
      <c r="S75" s="116"/>
      <c r="T75" s="114">
        <f t="shared" si="39"/>
        <v>85.7</v>
      </c>
      <c r="U75" s="116">
        <v>85.7</v>
      </c>
      <c r="V75" s="116"/>
      <c r="W75" s="116"/>
      <c r="X75" s="116"/>
      <c r="Y75" s="114">
        <f t="shared" si="40"/>
        <v>90.4</v>
      </c>
      <c r="Z75" s="116">
        <v>90.4</v>
      </c>
      <c r="AA75" s="116"/>
      <c r="AB75" s="116">
        <v>87.962797999999992</v>
      </c>
      <c r="AC75" s="242">
        <f t="shared" si="41"/>
        <v>-5.1991150442477929E-2</v>
      </c>
      <c r="AD75" s="242">
        <f t="shared" si="42"/>
        <v>-2.5724488663946166E-2</v>
      </c>
    </row>
    <row r="76" spans="1:30" x14ac:dyDescent="0.15">
      <c r="A76" s="239" t="str">
        <f t="shared" si="43"/>
        <v>理赔服务用车-年检费理赔服务用车项目小计</v>
      </c>
      <c r="B76" s="260"/>
      <c r="C76" s="260"/>
      <c r="D76" s="131" t="s">
        <v>381</v>
      </c>
      <c r="E76" s="234" t="s">
        <v>386</v>
      </c>
      <c r="F76" s="124"/>
      <c r="G76" s="156" t="s">
        <v>243</v>
      </c>
      <c r="H76" s="240">
        <f>I76+J76</f>
        <v>6</v>
      </c>
      <c r="I76" s="114">
        <f>L76-'2-总部下划报单预算明细表（填白底格）'!G76</f>
        <v>6</v>
      </c>
      <c r="J76" s="114">
        <f t="shared" si="34"/>
        <v>0</v>
      </c>
      <c r="K76" s="240">
        <f>L76+M76</f>
        <v>6</v>
      </c>
      <c r="L76" s="114">
        <f>O76+U76</f>
        <v>6</v>
      </c>
      <c r="M76" s="114">
        <f>P76+V76</f>
        <v>0</v>
      </c>
      <c r="N76" s="114">
        <f>O76+P76</f>
        <v>0</v>
      </c>
      <c r="O76" s="116">
        <v>0</v>
      </c>
      <c r="P76" s="116"/>
      <c r="Q76" s="114">
        <f>R76+S76</f>
        <v>0</v>
      </c>
      <c r="R76" s="116"/>
      <c r="S76" s="116"/>
      <c r="T76" s="114">
        <f>V76+U76</f>
        <v>6</v>
      </c>
      <c r="U76" s="116">
        <v>6</v>
      </c>
      <c r="V76" s="116"/>
      <c r="W76" s="116"/>
      <c r="X76" s="116"/>
      <c r="Y76" s="114">
        <f t="shared" si="40"/>
        <v>6.74</v>
      </c>
      <c r="Z76" s="116">
        <v>6.74</v>
      </c>
      <c r="AA76" s="116"/>
      <c r="AB76" s="116">
        <v>3.22</v>
      </c>
      <c r="AC76" s="242">
        <f>IFERROR(K76/Y76-1,"")</f>
        <v>-0.10979228486646886</v>
      </c>
      <c r="AD76" s="242">
        <f>IFERROR(K76/AB76-1,"")</f>
        <v>0.86335403726708071</v>
      </c>
    </row>
    <row r="77" spans="1:30" x14ac:dyDescent="0.15">
      <c r="A77" s="239" t="str">
        <f t="shared" si="43"/>
        <v>理赔服务用车-保险费理赔服务用车项目小计</v>
      </c>
      <c r="B77" s="260"/>
      <c r="C77" s="260"/>
      <c r="D77" s="234" t="s">
        <v>381</v>
      </c>
      <c r="E77" s="234" t="s">
        <v>389</v>
      </c>
      <c r="F77" s="124"/>
      <c r="G77" s="156" t="s">
        <v>243</v>
      </c>
      <c r="H77" s="240">
        <f t="shared" ref="H77:H79" si="46">I77+J77</f>
        <v>82.7</v>
      </c>
      <c r="I77" s="114">
        <f>L77-'2-总部下划报单预算明细表（填白底格）'!G77</f>
        <v>82.7</v>
      </c>
      <c r="J77" s="114">
        <f t="shared" si="34"/>
        <v>0</v>
      </c>
      <c r="K77" s="240">
        <f t="shared" si="35"/>
        <v>82.7</v>
      </c>
      <c r="L77" s="114">
        <f t="shared" si="36"/>
        <v>82.7</v>
      </c>
      <c r="M77" s="114">
        <f t="shared" si="37"/>
        <v>0</v>
      </c>
      <c r="N77" s="114">
        <f t="shared" si="38"/>
        <v>0</v>
      </c>
      <c r="O77" s="116">
        <v>0</v>
      </c>
      <c r="P77" s="116"/>
      <c r="Q77" s="114">
        <f t="shared" ref="Q77:Q79" si="47">R77+S77</f>
        <v>0</v>
      </c>
      <c r="R77" s="116"/>
      <c r="S77" s="116"/>
      <c r="T77" s="114">
        <f t="shared" si="39"/>
        <v>82.7</v>
      </c>
      <c r="U77" s="116">
        <v>82.7</v>
      </c>
      <c r="V77" s="116"/>
      <c r="W77" s="116"/>
      <c r="X77" s="116"/>
      <c r="Y77" s="114">
        <f t="shared" si="40"/>
        <v>82.7</v>
      </c>
      <c r="Z77" s="116">
        <v>82.7</v>
      </c>
      <c r="AA77" s="116"/>
      <c r="AB77" s="116">
        <v>72.484193999999988</v>
      </c>
      <c r="AC77" s="242">
        <f t="shared" si="41"/>
        <v>0</v>
      </c>
      <c r="AD77" s="242">
        <f t="shared" si="42"/>
        <v>0.14093839547970988</v>
      </c>
    </row>
    <row r="78" spans="1:30" x14ac:dyDescent="0.15">
      <c r="A78" s="239" t="str">
        <f t="shared" si="43"/>
        <v>理赔服务用车-车船税理赔服务用车项目小计</v>
      </c>
      <c r="B78" s="260"/>
      <c r="C78" s="260"/>
      <c r="D78" s="234" t="s">
        <v>381</v>
      </c>
      <c r="E78" s="234" t="s">
        <v>390</v>
      </c>
      <c r="F78" s="234"/>
      <c r="G78" s="156" t="s">
        <v>243</v>
      </c>
      <c r="H78" s="240">
        <f t="shared" si="46"/>
        <v>6.84</v>
      </c>
      <c r="I78" s="114">
        <f>L78-'2-总部下划报单预算明细表（填白底格）'!G78</f>
        <v>6.84</v>
      </c>
      <c r="J78" s="114">
        <f t="shared" si="34"/>
        <v>0</v>
      </c>
      <c r="K78" s="240">
        <f t="shared" si="35"/>
        <v>6.84</v>
      </c>
      <c r="L78" s="114">
        <f t="shared" si="36"/>
        <v>6.84</v>
      </c>
      <c r="M78" s="114">
        <f t="shared" si="37"/>
        <v>0</v>
      </c>
      <c r="N78" s="114">
        <f t="shared" si="38"/>
        <v>0</v>
      </c>
      <c r="O78" s="116">
        <v>0</v>
      </c>
      <c r="P78" s="116"/>
      <c r="Q78" s="114">
        <f t="shared" si="47"/>
        <v>0</v>
      </c>
      <c r="R78" s="116"/>
      <c r="S78" s="116"/>
      <c r="T78" s="114">
        <f t="shared" si="39"/>
        <v>6.84</v>
      </c>
      <c r="U78" s="116">
        <v>6.84</v>
      </c>
      <c r="V78" s="116"/>
      <c r="W78" s="116"/>
      <c r="X78" s="116"/>
      <c r="Y78" s="114">
        <f t="shared" si="40"/>
        <v>6.1</v>
      </c>
      <c r="Z78" s="116">
        <v>6.1</v>
      </c>
      <c r="AA78" s="116"/>
      <c r="AB78" s="116">
        <v>5.5529999999999999</v>
      </c>
      <c r="AC78" s="242">
        <f t="shared" si="41"/>
        <v>0.12131147540983611</v>
      </c>
      <c r="AD78" s="242">
        <f t="shared" si="42"/>
        <v>0.2317666126418152</v>
      </c>
    </row>
    <row r="79" spans="1:30" x14ac:dyDescent="0.15">
      <c r="A79" s="239" t="str">
        <f t="shared" si="43"/>
        <v>临时用车--一般租赁临时用车项目小计</v>
      </c>
      <c r="B79" s="260"/>
      <c r="C79" s="260"/>
      <c r="D79" s="234" t="s">
        <v>391</v>
      </c>
      <c r="E79" s="130" t="s">
        <v>392</v>
      </c>
      <c r="F79" s="130"/>
      <c r="G79" s="156" t="s">
        <v>241</v>
      </c>
      <c r="H79" s="240">
        <f t="shared" si="46"/>
        <v>0</v>
      </c>
      <c r="I79" s="114">
        <f>L79-'2-总部下划报单预算明细表（填白底格）'!G79</f>
        <v>0</v>
      </c>
      <c r="J79" s="114">
        <f t="shared" si="34"/>
        <v>0</v>
      </c>
      <c r="K79" s="240">
        <f t="shared" si="35"/>
        <v>0</v>
      </c>
      <c r="L79" s="114">
        <f t="shared" si="36"/>
        <v>0</v>
      </c>
      <c r="M79" s="114">
        <f t="shared" si="37"/>
        <v>0</v>
      </c>
      <c r="N79" s="114">
        <f t="shared" si="38"/>
        <v>0</v>
      </c>
      <c r="O79" s="116">
        <v>0</v>
      </c>
      <c r="P79" s="116"/>
      <c r="Q79" s="114">
        <f t="shared" si="47"/>
        <v>0</v>
      </c>
      <c r="R79" s="116"/>
      <c r="S79" s="116"/>
      <c r="T79" s="114">
        <f t="shared" si="39"/>
        <v>0</v>
      </c>
      <c r="U79" s="243">
        <f>0</f>
        <v>0</v>
      </c>
      <c r="V79" s="243">
        <f>0</f>
        <v>0</v>
      </c>
      <c r="W79" s="116"/>
      <c r="X79" s="116"/>
      <c r="Y79" s="114">
        <f t="shared" si="40"/>
        <v>0</v>
      </c>
      <c r="Z79" s="116">
        <v>0</v>
      </c>
      <c r="AA79" s="116"/>
      <c r="AB79" s="116">
        <v>0</v>
      </c>
      <c r="AC79" s="242" t="str">
        <f t="shared" si="41"/>
        <v/>
      </c>
      <c r="AD79" s="242" t="str">
        <f t="shared" si="42"/>
        <v/>
      </c>
    </row>
    <row r="80" spans="1:30" x14ac:dyDescent="0.15">
      <c r="A80" s="239" t="str">
        <f t="shared" si="43"/>
        <v>临时用车--短期或低价值租赁临时用车项目小计</v>
      </c>
      <c r="B80" s="260"/>
      <c r="C80" s="260"/>
      <c r="D80" s="234" t="s">
        <v>391</v>
      </c>
      <c r="E80" s="130" t="s">
        <v>394</v>
      </c>
      <c r="F80" s="124"/>
      <c r="G80" s="156" t="s">
        <v>241</v>
      </c>
      <c r="H80" s="240">
        <f>I80+J80</f>
        <v>0</v>
      </c>
      <c r="I80" s="114">
        <f>L80-'2-总部下划报单预算明细表（填白底格）'!G80</f>
        <v>0</v>
      </c>
      <c r="J80" s="114">
        <f t="shared" si="34"/>
        <v>0</v>
      </c>
      <c r="K80" s="240">
        <f>L80+M80</f>
        <v>0</v>
      </c>
      <c r="L80" s="114">
        <f>O80+U80</f>
        <v>0</v>
      </c>
      <c r="M80" s="114">
        <f>P80+V80</f>
        <v>0</v>
      </c>
      <c r="N80" s="114">
        <f>O80+P80</f>
        <v>0</v>
      </c>
      <c r="O80" s="116">
        <v>0</v>
      </c>
      <c r="P80" s="116"/>
      <c r="Q80" s="114">
        <f>R80+S80</f>
        <v>0</v>
      </c>
      <c r="R80" s="116"/>
      <c r="S80" s="116"/>
      <c r="T80" s="114">
        <f>V80+U80</f>
        <v>0</v>
      </c>
      <c r="U80" s="243">
        <f>0</f>
        <v>0</v>
      </c>
      <c r="V80" s="243">
        <f>0</f>
        <v>0</v>
      </c>
      <c r="W80" s="116"/>
      <c r="X80" s="116"/>
      <c r="Y80" s="114">
        <f t="shared" si="40"/>
        <v>0</v>
      </c>
      <c r="Z80" s="116">
        <v>0</v>
      </c>
      <c r="AA80" s="116"/>
      <c r="AB80" s="116">
        <v>0</v>
      </c>
      <c r="AC80" s="242" t="str">
        <f>IFERROR(K80/Y80-1,"")</f>
        <v/>
      </c>
      <c r="AD80" s="242" t="str">
        <f>IFERROR(K80/AB80-1,"")</f>
        <v/>
      </c>
    </row>
    <row r="81" spans="1:30" x14ac:dyDescent="0.15">
      <c r="A81" s="239" t="str">
        <f t="shared" si="43"/>
        <v>临时用车-车辆油费临时用车项目小计</v>
      </c>
      <c r="B81" s="260"/>
      <c r="C81" s="260"/>
      <c r="D81" s="131" t="s">
        <v>393</v>
      </c>
      <c r="E81" s="234" t="s">
        <v>91</v>
      </c>
      <c r="F81" s="124"/>
      <c r="G81" s="156" t="s">
        <v>298</v>
      </c>
      <c r="H81" s="240">
        <f t="shared" ref="H81:H86" si="48">I81+J81</f>
        <v>0</v>
      </c>
      <c r="I81" s="114">
        <f>L81-'2-总部下划报单预算明细表（填白底格）'!G81</f>
        <v>0</v>
      </c>
      <c r="J81" s="114">
        <f t="shared" si="34"/>
        <v>0</v>
      </c>
      <c r="K81" s="240">
        <f t="shared" si="35"/>
        <v>0</v>
      </c>
      <c r="L81" s="114">
        <f t="shared" si="36"/>
        <v>0</v>
      </c>
      <c r="M81" s="114">
        <f t="shared" si="37"/>
        <v>0</v>
      </c>
      <c r="N81" s="114">
        <f t="shared" si="38"/>
        <v>0</v>
      </c>
      <c r="O81" s="116">
        <v>0</v>
      </c>
      <c r="P81" s="116"/>
      <c r="Q81" s="114">
        <f t="shared" ref="Q81:Q86" si="49">R81+S81</f>
        <v>0</v>
      </c>
      <c r="R81" s="116"/>
      <c r="S81" s="116"/>
      <c r="T81" s="114">
        <f t="shared" si="39"/>
        <v>0</v>
      </c>
      <c r="U81" s="243">
        <f>0</f>
        <v>0</v>
      </c>
      <c r="V81" s="243">
        <f>0</f>
        <v>0</v>
      </c>
      <c r="W81" s="116"/>
      <c r="X81" s="116"/>
      <c r="Y81" s="114">
        <f t="shared" si="40"/>
        <v>0</v>
      </c>
      <c r="Z81" s="116">
        <v>0</v>
      </c>
      <c r="AA81" s="116"/>
      <c r="AB81" s="116">
        <v>0</v>
      </c>
      <c r="AC81" s="242" t="str">
        <f t="shared" si="41"/>
        <v/>
      </c>
      <c r="AD81" s="242" t="str">
        <f t="shared" si="42"/>
        <v/>
      </c>
    </row>
    <row r="82" spans="1:30" x14ac:dyDescent="0.15">
      <c r="A82" s="239" t="str">
        <f t="shared" si="43"/>
        <v>临时用车-车辆路桥、停车费及其他临时用车项目小计</v>
      </c>
      <c r="B82" s="260"/>
      <c r="C82" s="260"/>
      <c r="D82" s="131" t="s">
        <v>393</v>
      </c>
      <c r="E82" s="234" t="s">
        <v>88</v>
      </c>
      <c r="F82" s="124"/>
      <c r="G82" s="156" t="s">
        <v>243</v>
      </c>
      <c r="H82" s="240">
        <f t="shared" si="48"/>
        <v>0</v>
      </c>
      <c r="I82" s="114">
        <f>L82-'2-总部下划报单预算明细表（填白底格）'!G82</f>
        <v>0</v>
      </c>
      <c r="J82" s="114">
        <f t="shared" si="34"/>
        <v>0</v>
      </c>
      <c r="K82" s="240">
        <f t="shared" si="35"/>
        <v>0</v>
      </c>
      <c r="L82" s="114">
        <f t="shared" si="36"/>
        <v>0</v>
      </c>
      <c r="M82" s="114">
        <f t="shared" si="37"/>
        <v>0</v>
      </c>
      <c r="N82" s="114">
        <f t="shared" si="38"/>
        <v>0</v>
      </c>
      <c r="O82" s="116">
        <v>0</v>
      </c>
      <c r="P82" s="116"/>
      <c r="Q82" s="114">
        <f t="shared" si="49"/>
        <v>0</v>
      </c>
      <c r="R82" s="116"/>
      <c r="S82" s="116"/>
      <c r="T82" s="114">
        <f t="shared" si="39"/>
        <v>0</v>
      </c>
      <c r="U82" s="243">
        <f>0</f>
        <v>0</v>
      </c>
      <c r="V82" s="243">
        <f>0</f>
        <v>0</v>
      </c>
      <c r="W82" s="116"/>
      <c r="X82" s="116"/>
      <c r="Y82" s="114">
        <f t="shared" si="40"/>
        <v>0</v>
      </c>
      <c r="Z82" s="116">
        <v>0</v>
      </c>
      <c r="AA82" s="116"/>
      <c r="AB82" s="116">
        <v>0</v>
      </c>
      <c r="AC82" s="242" t="str">
        <f t="shared" si="41"/>
        <v/>
      </c>
      <c r="AD82" s="242" t="str">
        <f t="shared" si="42"/>
        <v/>
      </c>
    </row>
    <row r="83" spans="1:30" x14ac:dyDescent="0.15">
      <c r="A83" s="239" t="str">
        <f t="shared" si="43"/>
        <v>临时用车-车辆修理费临时用车项目小计</v>
      </c>
      <c r="B83" s="260"/>
      <c r="C83" s="260"/>
      <c r="D83" s="234" t="s">
        <v>391</v>
      </c>
      <c r="E83" s="123" t="s">
        <v>94</v>
      </c>
      <c r="F83" s="124"/>
      <c r="G83" s="156" t="s">
        <v>242</v>
      </c>
      <c r="H83" s="240">
        <f t="shared" si="48"/>
        <v>0</v>
      </c>
      <c r="I83" s="114">
        <f>L83-'2-总部下划报单预算明细表（填白底格）'!G83</f>
        <v>0</v>
      </c>
      <c r="J83" s="114">
        <f t="shared" si="34"/>
        <v>0</v>
      </c>
      <c r="K83" s="240">
        <f t="shared" si="35"/>
        <v>0</v>
      </c>
      <c r="L83" s="114">
        <f t="shared" si="36"/>
        <v>0</v>
      </c>
      <c r="M83" s="114">
        <f t="shared" si="37"/>
        <v>0</v>
      </c>
      <c r="N83" s="114">
        <f t="shared" si="38"/>
        <v>0</v>
      </c>
      <c r="O83" s="116">
        <v>0</v>
      </c>
      <c r="P83" s="116"/>
      <c r="Q83" s="114">
        <f t="shared" si="49"/>
        <v>0</v>
      </c>
      <c r="R83" s="116"/>
      <c r="S83" s="116"/>
      <c r="T83" s="114">
        <f t="shared" si="39"/>
        <v>0</v>
      </c>
      <c r="U83" s="243">
        <f>0</f>
        <v>0</v>
      </c>
      <c r="V83" s="243">
        <f>0</f>
        <v>0</v>
      </c>
      <c r="W83" s="116"/>
      <c r="X83" s="116"/>
      <c r="Y83" s="114">
        <f t="shared" si="40"/>
        <v>0</v>
      </c>
      <c r="Z83" s="116">
        <v>0</v>
      </c>
      <c r="AA83" s="116"/>
      <c r="AB83" s="116">
        <v>0</v>
      </c>
      <c r="AC83" s="242" t="str">
        <f t="shared" si="41"/>
        <v/>
      </c>
      <c r="AD83" s="242" t="str">
        <f t="shared" si="42"/>
        <v/>
      </c>
    </row>
    <row r="84" spans="1:30" x14ac:dyDescent="0.15">
      <c r="A84" s="239" t="str">
        <f t="shared" si="43"/>
        <v>三农服务车-油费三农服务车项目小计</v>
      </c>
      <c r="B84" s="260"/>
      <c r="C84" s="260"/>
      <c r="D84" s="131" t="s">
        <v>395</v>
      </c>
      <c r="E84" s="234" t="s">
        <v>396</v>
      </c>
      <c r="F84" s="124"/>
      <c r="G84" s="156" t="s">
        <v>298</v>
      </c>
      <c r="H84" s="240">
        <f t="shared" si="48"/>
        <v>8.8000000000000007</v>
      </c>
      <c r="I84" s="114">
        <f>L84-'2-总部下划报单预算明细表（填白底格）'!G84</f>
        <v>8.8000000000000007</v>
      </c>
      <c r="J84" s="114">
        <f t="shared" si="34"/>
        <v>0</v>
      </c>
      <c r="K84" s="240">
        <f t="shared" si="35"/>
        <v>8.8000000000000007</v>
      </c>
      <c r="L84" s="114">
        <f t="shared" si="36"/>
        <v>8.8000000000000007</v>
      </c>
      <c r="M84" s="114">
        <f t="shared" si="37"/>
        <v>0</v>
      </c>
      <c r="N84" s="114">
        <f t="shared" si="38"/>
        <v>0</v>
      </c>
      <c r="O84" s="116">
        <v>0</v>
      </c>
      <c r="P84" s="116"/>
      <c r="Q84" s="114">
        <f t="shared" si="49"/>
        <v>0</v>
      </c>
      <c r="R84" s="116"/>
      <c r="S84" s="116"/>
      <c r="T84" s="114">
        <f t="shared" si="39"/>
        <v>8.8000000000000007</v>
      </c>
      <c r="U84" s="116">
        <v>8.8000000000000007</v>
      </c>
      <c r="V84" s="116"/>
      <c r="W84" s="116"/>
      <c r="X84" s="116"/>
      <c r="Y84" s="114">
        <f t="shared" si="40"/>
        <v>9.16</v>
      </c>
      <c r="Z84" s="116">
        <v>9.16</v>
      </c>
      <c r="AA84" s="116"/>
      <c r="AB84" s="116">
        <v>6.7632440000000003</v>
      </c>
      <c r="AC84" s="242">
        <f t="shared" si="41"/>
        <v>-3.9301310043668103E-2</v>
      </c>
      <c r="AD84" s="242">
        <f t="shared" si="42"/>
        <v>0.30115074955154664</v>
      </c>
    </row>
    <row r="85" spans="1:30" x14ac:dyDescent="0.15">
      <c r="A85" s="239" t="str">
        <f t="shared" si="43"/>
        <v>三农服务车-路桥、停车费及其他三农服务车项目小计</v>
      </c>
      <c r="B85" s="260"/>
      <c r="C85" s="260"/>
      <c r="D85" s="131" t="s">
        <v>395</v>
      </c>
      <c r="E85" s="234" t="s">
        <v>397</v>
      </c>
      <c r="F85" s="124"/>
      <c r="G85" s="156" t="s">
        <v>243</v>
      </c>
      <c r="H85" s="240">
        <f t="shared" si="48"/>
        <v>1.2</v>
      </c>
      <c r="I85" s="114">
        <f>L85-'2-总部下划报单预算明细表（填白底格）'!G85</f>
        <v>1.2</v>
      </c>
      <c r="J85" s="114">
        <f t="shared" si="34"/>
        <v>0</v>
      </c>
      <c r="K85" s="240">
        <f t="shared" si="35"/>
        <v>1.2</v>
      </c>
      <c r="L85" s="114">
        <f t="shared" si="36"/>
        <v>1.2</v>
      </c>
      <c r="M85" s="114">
        <f t="shared" si="37"/>
        <v>0</v>
      </c>
      <c r="N85" s="114">
        <f t="shared" si="38"/>
        <v>0</v>
      </c>
      <c r="O85" s="116">
        <v>0</v>
      </c>
      <c r="P85" s="116"/>
      <c r="Q85" s="114">
        <f t="shared" si="49"/>
        <v>0</v>
      </c>
      <c r="R85" s="116"/>
      <c r="S85" s="116"/>
      <c r="T85" s="114">
        <f t="shared" si="39"/>
        <v>1.2</v>
      </c>
      <c r="U85" s="116">
        <v>1.2</v>
      </c>
      <c r="V85" s="116"/>
      <c r="W85" s="116"/>
      <c r="X85" s="116"/>
      <c r="Y85" s="114">
        <f t="shared" si="40"/>
        <v>0.87</v>
      </c>
      <c r="Z85" s="116">
        <v>0.87</v>
      </c>
      <c r="AA85" s="116"/>
      <c r="AB85" s="116">
        <v>0.75746000000000002</v>
      </c>
      <c r="AC85" s="242">
        <f t="shared" si="41"/>
        <v>0.37931034482758608</v>
      </c>
      <c r="AD85" s="242">
        <f t="shared" si="42"/>
        <v>0.58424207218863033</v>
      </c>
    </row>
    <row r="86" spans="1:30" x14ac:dyDescent="0.15">
      <c r="A86" s="239" t="str">
        <f t="shared" si="43"/>
        <v>三农服务车-修理费三农服务车项目小计</v>
      </c>
      <c r="B86" s="260"/>
      <c r="C86" s="260"/>
      <c r="D86" s="234" t="s">
        <v>399</v>
      </c>
      <c r="E86" s="123" t="s">
        <v>400</v>
      </c>
      <c r="F86" s="124"/>
      <c r="G86" s="156" t="s">
        <v>242</v>
      </c>
      <c r="H86" s="240">
        <f t="shared" si="48"/>
        <v>2.44</v>
      </c>
      <c r="I86" s="114">
        <f>L86-'2-总部下划报单预算明细表（填白底格）'!G86</f>
        <v>2.44</v>
      </c>
      <c r="J86" s="114">
        <f t="shared" si="34"/>
        <v>0</v>
      </c>
      <c r="K86" s="240">
        <f t="shared" si="35"/>
        <v>2.44</v>
      </c>
      <c r="L86" s="114">
        <f t="shared" si="36"/>
        <v>2.44</v>
      </c>
      <c r="M86" s="114">
        <f t="shared" si="37"/>
        <v>0</v>
      </c>
      <c r="N86" s="114">
        <f t="shared" si="38"/>
        <v>0</v>
      </c>
      <c r="O86" s="116">
        <v>0</v>
      </c>
      <c r="P86" s="116"/>
      <c r="Q86" s="114">
        <f t="shared" si="49"/>
        <v>0</v>
      </c>
      <c r="R86" s="116"/>
      <c r="S86" s="116"/>
      <c r="T86" s="114">
        <f t="shared" si="39"/>
        <v>2.44</v>
      </c>
      <c r="U86" s="116">
        <v>2.44</v>
      </c>
      <c r="V86" s="116"/>
      <c r="W86" s="116"/>
      <c r="X86" s="116"/>
      <c r="Y86" s="114">
        <f t="shared" si="40"/>
        <v>1.47</v>
      </c>
      <c r="Z86" s="116">
        <v>1.47</v>
      </c>
      <c r="AA86" s="116"/>
      <c r="AB86" s="116">
        <v>2.3226</v>
      </c>
      <c r="AC86" s="242">
        <f t="shared" si="41"/>
        <v>0.65986394557823136</v>
      </c>
      <c r="AD86" s="242">
        <f t="shared" si="42"/>
        <v>5.0546800998880537E-2</v>
      </c>
    </row>
    <row r="87" spans="1:30" x14ac:dyDescent="0.15">
      <c r="A87" s="239" t="str">
        <f t="shared" si="43"/>
        <v>三农服务车-年检费三农服务车项目小计</v>
      </c>
      <c r="B87" s="260"/>
      <c r="C87" s="260"/>
      <c r="D87" s="131" t="s">
        <v>395</v>
      </c>
      <c r="E87" s="234" t="s">
        <v>398</v>
      </c>
      <c r="F87" s="124"/>
      <c r="G87" s="156" t="s">
        <v>243</v>
      </c>
      <c r="H87" s="240">
        <f>I87+J87</f>
        <v>0.28000000000000003</v>
      </c>
      <c r="I87" s="114">
        <f>L87-'2-总部下划报单预算明细表（填白底格）'!G87</f>
        <v>0.28000000000000003</v>
      </c>
      <c r="J87" s="114">
        <f t="shared" si="34"/>
        <v>0</v>
      </c>
      <c r="K87" s="240">
        <f>L87+M87</f>
        <v>0.28000000000000003</v>
      </c>
      <c r="L87" s="114">
        <f>O87+U87</f>
        <v>0.28000000000000003</v>
      </c>
      <c r="M87" s="114">
        <f>P87+V87</f>
        <v>0</v>
      </c>
      <c r="N87" s="114">
        <f>O87+P87</f>
        <v>0</v>
      </c>
      <c r="O87" s="116">
        <v>0</v>
      </c>
      <c r="P87" s="116"/>
      <c r="Q87" s="114">
        <f>R87+S87</f>
        <v>0</v>
      </c>
      <c r="R87" s="116"/>
      <c r="S87" s="116"/>
      <c r="T87" s="114">
        <f>V87+U87</f>
        <v>0.28000000000000003</v>
      </c>
      <c r="U87" s="116">
        <v>0.28000000000000003</v>
      </c>
      <c r="V87" s="116"/>
      <c r="W87" s="116"/>
      <c r="X87" s="116"/>
      <c r="Y87" s="114">
        <f t="shared" si="40"/>
        <v>0</v>
      </c>
      <c r="Z87" s="116">
        <v>0</v>
      </c>
      <c r="AA87" s="116"/>
      <c r="AB87" s="116">
        <v>0</v>
      </c>
      <c r="AC87" s="242" t="str">
        <f>IFERROR(K87/Y87-1,"")</f>
        <v/>
      </c>
      <c r="AD87" s="242" t="str">
        <f>IFERROR(K87/AB87-1,"")</f>
        <v/>
      </c>
    </row>
    <row r="88" spans="1:30" x14ac:dyDescent="0.15">
      <c r="A88" s="239" t="str">
        <f t="shared" si="43"/>
        <v>三农服务车-保险费三农服务车项目小计</v>
      </c>
      <c r="B88" s="260"/>
      <c r="C88" s="260"/>
      <c r="D88" s="234" t="s">
        <v>399</v>
      </c>
      <c r="E88" s="234" t="s">
        <v>401</v>
      </c>
      <c r="F88" s="124"/>
      <c r="G88" s="156" t="s">
        <v>243</v>
      </c>
      <c r="H88" s="240">
        <f t="shared" ref="H88:H151" si="50">I88+J88</f>
        <v>7</v>
      </c>
      <c r="I88" s="114">
        <f>L88-'2-总部下划报单预算明细表（填白底格）'!G88</f>
        <v>7</v>
      </c>
      <c r="J88" s="114">
        <f t="shared" si="34"/>
        <v>0</v>
      </c>
      <c r="K88" s="240">
        <f t="shared" si="35"/>
        <v>7</v>
      </c>
      <c r="L88" s="114">
        <f t="shared" si="36"/>
        <v>7</v>
      </c>
      <c r="M88" s="114">
        <f t="shared" si="37"/>
        <v>0</v>
      </c>
      <c r="N88" s="114">
        <f t="shared" si="38"/>
        <v>0</v>
      </c>
      <c r="O88" s="116">
        <v>0</v>
      </c>
      <c r="P88" s="116"/>
      <c r="Q88" s="114">
        <f t="shared" ref="Q88:Q151" si="51">R88+S88</f>
        <v>0</v>
      </c>
      <c r="R88" s="116"/>
      <c r="S88" s="116"/>
      <c r="T88" s="114">
        <f t="shared" si="39"/>
        <v>7</v>
      </c>
      <c r="U88" s="116">
        <v>7</v>
      </c>
      <c r="V88" s="116"/>
      <c r="W88" s="116"/>
      <c r="X88" s="116"/>
      <c r="Y88" s="114">
        <f t="shared" si="40"/>
        <v>4.9400000000000004</v>
      </c>
      <c r="Z88" s="116">
        <v>4.9400000000000004</v>
      </c>
      <c r="AA88" s="116"/>
      <c r="AB88" s="116">
        <v>2.2137419999999999</v>
      </c>
      <c r="AC88" s="242">
        <f t="shared" si="41"/>
        <v>0.41700404858299578</v>
      </c>
      <c r="AD88" s="242">
        <f t="shared" si="42"/>
        <v>2.1620667629741859</v>
      </c>
    </row>
    <row r="89" spans="1:30" x14ac:dyDescent="0.15">
      <c r="A89" s="239" t="str">
        <f t="shared" si="43"/>
        <v>三农服务车-车船税三农服务车项目小计</v>
      </c>
      <c r="B89" s="260"/>
      <c r="C89" s="261"/>
      <c r="D89" s="234" t="s">
        <v>399</v>
      </c>
      <c r="E89" s="234" t="s">
        <v>402</v>
      </c>
      <c r="F89" s="124"/>
      <c r="G89" s="156" t="s">
        <v>243</v>
      </c>
      <c r="H89" s="240">
        <f t="shared" si="50"/>
        <v>0.82</v>
      </c>
      <c r="I89" s="114">
        <f>L89-'2-总部下划报单预算明细表（填白底格）'!G89</f>
        <v>0.82</v>
      </c>
      <c r="J89" s="114">
        <f t="shared" si="34"/>
        <v>0</v>
      </c>
      <c r="K89" s="240">
        <f t="shared" si="35"/>
        <v>0.82</v>
      </c>
      <c r="L89" s="114">
        <f t="shared" si="36"/>
        <v>0.82</v>
      </c>
      <c r="M89" s="114">
        <f t="shared" si="37"/>
        <v>0</v>
      </c>
      <c r="N89" s="114">
        <f t="shared" si="38"/>
        <v>0</v>
      </c>
      <c r="O89" s="116">
        <v>0</v>
      </c>
      <c r="P89" s="116"/>
      <c r="Q89" s="114">
        <f t="shared" si="51"/>
        <v>0</v>
      </c>
      <c r="R89" s="116"/>
      <c r="S89" s="116"/>
      <c r="T89" s="114">
        <f t="shared" si="39"/>
        <v>0.82</v>
      </c>
      <c r="U89" s="116">
        <v>0.82</v>
      </c>
      <c r="V89" s="116"/>
      <c r="W89" s="116"/>
      <c r="X89" s="116"/>
      <c r="Y89" s="114">
        <f t="shared" si="40"/>
        <v>0.7</v>
      </c>
      <c r="Z89" s="116">
        <v>0.7</v>
      </c>
      <c r="AA89" s="116"/>
      <c r="AB89" s="116">
        <v>0</v>
      </c>
      <c r="AC89" s="242">
        <f t="shared" si="41"/>
        <v>0.17142857142857149</v>
      </c>
      <c r="AD89" s="242" t="str">
        <f t="shared" si="42"/>
        <v/>
      </c>
    </row>
    <row r="90" spans="1:30" ht="14.45" customHeight="1" x14ac:dyDescent="0.15">
      <c r="A90" s="239" t="str">
        <f t="shared" si="43"/>
        <v>电子设备类项目小计电子设备类项目小计</v>
      </c>
      <c r="B90" s="260"/>
      <c r="C90" s="259" t="s">
        <v>403</v>
      </c>
      <c r="D90" s="262" t="s">
        <v>472</v>
      </c>
      <c r="E90" s="262"/>
      <c r="F90" s="262"/>
      <c r="G90" s="159"/>
      <c r="H90" s="240">
        <f t="shared" si="50"/>
        <v>389.86500000000001</v>
      </c>
      <c r="I90" s="114">
        <f>L90-'2-总部下划报单预算明细表（填白底格）'!G90</f>
        <v>389.86500000000001</v>
      </c>
      <c r="J90" s="114">
        <f t="shared" si="34"/>
        <v>0</v>
      </c>
      <c r="K90" s="240">
        <f t="shared" si="35"/>
        <v>618.36500000000001</v>
      </c>
      <c r="L90" s="114">
        <f t="shared" si="36"/>
        <v>618.36500000000001</v>
      </c>
      <c r="M90" s="114">
        <f t="shared" si="37"/>
        <v>0</v>
      </c>
      <c r="N90" s="114">
        <f t="shared" si="38"/>
        <v>405</v>
      </c>
      <c r="O90" s="114">
        <f>SUM(O91:O103)</f>
        <v>405</v>
      </c>
      <c r="P90" s="114">
        <f>SUM(P91:P103)</f>
        <v>0</v>
      </c>
      <c r="Q90" s="114">
        <f t="shared" si="51"/>
        <v>0</v>
      </c>
      <c r="R90" s="114">
        <f>SUM(R91:R103)</f>
        <v>0</v>
      </c>
      <c r="S90" s="114">
        <f>SUM(S91:S103)</f>
        <v>0</v>
      </c>
      <c r="T90" s="114">
        <f t="shared" si="39"/>
        <v>213.36500000000001</v>
      </c>
      <c r="U90" s="114">
        <f t="shared" ref="U90:AB90" si="52">SUM(U91:U103)</f>
        <v>213.36500000000001</v>
      </c>
      <c r="V90" s="114">
        <f t="shared" si="52"/>
        <v>0</v>
      </c>
      <c r="W90" s="114">
        <f t="shared" si="52"/>
        <v>0</v>
      </c>
      <c r="X90" s="114">
        <f t="shared" si="52"/>
        <v>0</v>
      </c>
      <c r="Y90" s="114">
        <f t="shared" si="40"/>
        <v>674.26499999999999</v>
      </c>
      <c r="Z90" s="114">
        <f t="shared" ref="Z90" si="53">SUM(Z91:Z103)</f>
        <v>674.26499999999999</v>
      </c>
      <c r="AA90" s="114">
        <f t="shared" ref="AA90" si="54">SUM(AA91:AA103)</f>
        <v>0</v>
      </c>
      <c r="AB90" s="114">
        <f t="shared" si="52"/>
        <v>593.30017225999995</v>
      </c>
      <c r="AC90" s="242">
        <f t="shared" si="41"/>
        <v>-8.2905089245326358E-2</v>
      </c>
      <c r="AD90" s="242">
        <f t="shared" si="42"/>
        <v>4.2246452827618519E-2</v>
      </c>
    </row>
    <row r="91" spans="1:30" x14ac:dyDescent="0.15">
      <c r="A91" s="239" t="str">
        <f t="shared" si="43"/>
        <v>电子设备折旧</v>
      </c>
      <c r="B91" s="260"/>
      <c r="C91" s="260"/>
      <c r="D91" s="234" t="s">
        <v>404</v>
      </c>
      <c r="E91" s="234"/>
      <c r="F91" s="124"/>
      <c r="G91" s="156" t="s">
        <v>244</v>
      </c>
      <c r="H91" s="240">
        <f t="shared" si="50"/>
        <v>120</v>
      </c>
      <c r="I91" s="114">
        <f>L91-'2-总部下划报单预算明细表（填白底格）'!G91</f>
        <v>120</v>
      </c>
      <c r="J91" s="114">
        <f t="shared" si="34"/>
        <v>0</v>
      </c>
      <c r="K91" s="240">
        <f t="shared" si="35"/>
        <v>120</v>
      </c>
      <c r="L91" s="114">
        <f t="shared" si="36"/>
        <v>120</v>
      </c>
      <c r="M91" s="114">
        <f t="shared" si="37"/>
        <v>0</v>
      </c>
      <c r="N91" s="114">
        <f t="shared" si="38"/>
        <v>60</v>
      </c>
      <c r="O91" s="116">
        <v>60</v>
      </c>
      <c r="P91" s="116"/>
      <c r="Q91" s="114">
        <f t="shared" si="51"/>
        <v>0</v>
      </c>
      <c r="R91" s="116"/>
      <c r="S91" s="116"/>
      <c r="T91" s="114">
        <f t="shared" si="39"/>
        <v>60</v>
      </c>
      <c r="U91" s="116">
        <v>60</v>
      </c>
      <c r="V91" s="116"/>
      <c r="W91" s="116"/>
      <c r="X91" s="116"/>
      <c r="Y91" s="114">
        <f t="shared" si="40"/>
        <v>120</v>
      </c>
      <c r="Z91" s="116">
        <v>120</v>
      </c>
      <c r="AA91" s="116"/>
      <c r="AB91" s="116">
        <v>101.654832</v>
      </c>
      <c r="AC91" s="242">
        <f t="shared" si="41"/>
        <v>0</v>
      </c>
      <c r="AD91" s="242">
        <f t="shared" si="42"/>
        <v>0.18046528275212737</v>
      </c>
    </row>
    <row r="92" spans="1:30" x14ac:dyDescent="0.15">
      <c r="A92" s="239" t="str">
        <f t="shared" si="43"/>
        <v>无形资产摊销-软件系统</v>
      </c>
      <c r="B92" s="260"/>
      <c r="C92" s="260"/>
      <c r="D92" s="234" t="s">
        <v>82</v>
      </c>
      <c r="E92" s="234"/>
      <c r="F92" s="124"/>
      <c r="G92" s="156" t="s">
        <v>244</v>
      </c>
      <c r="H92" s="240">
        <f t="shared" si="50"/>
        <v>0</v>
      </c>
      <c r="I92" s="114">
        <f>L92-'2-总部下划报单预算明细表（填白底格）'!G92</f>
        <v>0</v>
      </c>
      <c r="J92" s="114">
        <f t="shared" si="34"/>
        <v>0</v>
      </c>
      <c r="K92" s="240">
        <f t="shared" si="35"/>
        <v>0</v>
      </c>
      <c r="L92" s="114">
        <f t="shared" si="36"/>
        <v>0</v>
      </c>
      <c r="M92" s="114">
        <f t="shared" si="37"/>
        <v>0</v>
      </c>
      <c r="N92" s="114">
        <f t="shared" si="38"/>
        <v>0</v>
      </c>
      <c r="O92" s="116">
        <v>0</v>
      </c>
      <c r="P92" s="116"/>
      <c r="Q92" s="114">
        <f t="shared" si="51"/>
        <v>0</v>
      </c>
      <c r="R92" s="116"/>
      <c r="S92" s="116"/>
      <c r="T92" s="114">
        <f t="shared" si="39"/>
        <v>0</v>
      </c>
      <c r="U92" s="116">
        <v>0</v>
      </c>
      <c r="V92" s="116"/>
      <c r="W92" s="116"/>
      <c r="X92" s="116"/>
      <c r="Y92" s="114">
        <f t="shared" si="40"/>
        <v>0</v>
      </c>
      <c r="Z92" s="116">
        <v>0</v>
      </c>
      <c r="AA92" s="116"/>
      <c r="AB92" s="116">
        <v>0</v>
      </c>
      <c r="AC92" s="242" t="str">
        <f t="shared" si="41"/>
        <v/>
      </c>
      <c r="AD92" s="242" t="str">
        <f t="shared" si="42"/>
        <v/>
      </c>
    </row>
    <row r="93" spans="1:30" x14ac:dyDescent="0.15">
      <c r="A93" s="239" t="str">
        <f t="shared" si="43"/>
        <v>电子设备保险费</v>
      </c>
      <c r="B93" s="260"/>
      <c r="C93" s="260"/>
      <c r="D93" s="123" t="s">
        <v>78</v>
      </c>
      <c r="E93" s="234"/>
      <c r="F93" s="124"/>
      <c r="G93" s="156" t="s">
        <v>247</v>
      </c>
      <c r="H93" s="240">
        <f t="shared" si="50"/>
        <v>2.4</v>
      </c>
      <c r="I93" s="114">
        <f>L93-'2-总部下划报单预算明细表（填白底格）'!G93</f>
        <v>2.4</v>
      </c>
      <c r="J93" s="114">
        <f t="shared" si="34"/>
        <v>0</v>
      </c>
      <c r="K93" s="240">
        <f t="shared" si="35"/>
        <v>2.4</v>
      </c>
      <c r="L93" s="114">
        <f t="shared" si="36"/>
        <v>2.4</v>
      </c>
      <c r="M93" s="114">
        <f t="shared" si="37"/>
        <v>0</v>
      </c>
      <c r="N93" s="114">
        <f t="shared" si="38"/>
        <v>2</v>
      </c>
      <c r="O93" s="116">
        <v>2</v>
      </c>
      <c r="P93" s="116"/>
      <c r="Q93" s="114">
        <f t="shared" si="51"/>
        <v>0</v>
      </c>
      <c r="R93" s="116"/>
      <c r="S93" s="116"/>
      <c r="T93" s="114">
        <f t="shared" si="39"/>
        <v>0.4</v>
      </c>
      <c r="U93" s="116">
        <v>0.4</v>
      </c>
      <c r="V93" s="116"/>
      <c r="W93" s="116"/>
      <c r="X93" s="116"/>
      <c r="Y93" s="114">
        <f t="shared" si="40"/>
        <v>2.4</v>
      </c>
      <c r="Z93" s="116">
        <v>2.4</v>
      </c>
      <c r="AA93" s="116"/>
      <c r="AB93" s="116">
        <v>1.7101</v>
      </c>
      <c r="AC93" s="242">
        <f t="shared" si="41"/>
        <v>0</v>
      </c>
      <c r="AD93" s="242">
        <f t="shared" si="42"/>
        <v>0.40342670019297122</v>
      </c>
    </row>
    <row r="94" spans="1:30" x14ac:dyDescent="0.15">
      <c r="A94" s="239" t="str">
        <f t="shared" si="43"/>
        <v>电子设备维修费</v>
      </c>
      <c r="B94" s="260"/>
      <c r="C94" s="260"/>
      <c r="D94" s="123" t="s">
        <v>79</v>
      </c>
      <c r="E94" s="234"/>
      <c r="F94" s="124"/>
      <c r="G94" s="156" t="s">
        <v>247</v>
      </c>
      <c r="H94" s="240">
        <f t="shared" si="50"/>
        <v>4.8</v>
      </c>
      <c r="I94" s="114">
        <f>L94-'2-总部下划报单预算明细表（填白底格）'!G94</f>
        <v>4.8</v>
      </c>
      <c r="J94" s="114">
        <f t="shared" si="34"/>
        <v>0</v>
      </c>
      <c r="K94" s="240">
        <f t="shared" si="35"/>
        <v>4.8</v>
      </c>
      <c r="L94" s="114">
        <f t="shared" si="36"/>
        <v>4.8</v>
      </c>
      <c r="M94" s="114">
        <f t="shared" si="37"/>
        <v>0</v>
      </c>
      <c r="N94" s="114">
        <f t="shared" si="38"/>
        <v>2.8</v>
      </c>
      <c r="O94" s="116">
        <v>2.8</v>
      </c>
      <c r="P94" s="116"/>
      <c r="Q94" s="114">
        <f t="shared" si="51"/>
        <v>0</v>
      </c>
      <c r="R94" s="116"/>
      <c r="S94" s="116"/>
      <c r="T94" s="114">
        <f t="shared" si="39"/>
        <v>2</v>
      </c>
      <c r="U94" s="116">
        <v>2</v>
      </c>
      <c r="V94" s="116"/>
      <c r="W94" s="116"/>
      <c r="X94" s="116"/>
      <c r="Y94" s="114">
        <f t="shared" si="40"/>
        <v>6</v>
      </c>
      <c r="Z94" s="116">
        <v>6</v>
      </c>
      <c r="AA94" s="116"/>
      <c r="AB94" s="116">
        <v>3.7724000000000002</v>
      </c>
      <c r="AC94" s="242">
        <f t="shared" si="41"/>
        <v>-0.20000000000000007</v>
      </c>
      <c r="AD94" s="242">
        <f t="shared" si="42"/>
        <v>0.27239953345350432</v>
      </c>
    </row>
    <row r="95" spans="1:30" x14ac:dyDescent="0.15">
      <c r="A95" s="239" t="str">
        <f t="shared" si="43"/>
        <v>电子耗材-办公或生产终端的配件电子耗材项目小计电子设备运转费项目小计</v>
      </c>
      <c r="B95" s="260"/>
      <c r="C95" s="260"/>
      <c r="D95" s="288" t="s">
        <v>405</v>
      </c>
      <c r="E95" s="288" t="s">
        <v>406</v>
      </c>
      <c r="F95" s="132" t="s">
        <v>407</v>
      </c>
      <c r="G95" s="156" t="s">
        <v>246</v>
      </c>
      <c r="H95" s="240">
        <f t="shared" si="50"/>
        <v>6.0699999999999994</v>
      </c>
      <c r="I95" s="114">
        <f>L95-'2-总部下划报单预算明细表（填白底格）'!G95</f>
        <v>6.0699999999999994</v>
      </c>
      <c r="J95" s="114">
        <f t="shared" si="34"/>
        <v>0</v>
      </c>
      <c r="K95" s="240">
        <f t="shared" si="35"/>
        <v>6.0699999999999994</v>
      </c>
      <c r="L95" s="114">
        <f t="shared" si="36"/>
        <v>6.0699999999999994</v>
      </c>
      <c r="M95" s="114">
        <f t="shared" si="37"/>
        <v>0</v>
      </c>
      <c r="N95" s="114">
        <f t="shared" si="38"/>
        <v>3.2</v>
      </c>
      <c r="O95" s="116">
        <v>3.2</v>
      </c>
      <c r="P95" s="116"/>
      <c r="Q95" s="114">
        <f t="shared" si="51"/>
        <v>0</v>
      </c>
      <c r="R95" s="116"/>
      <c r="S95" s="116"/>
      <c r="T95" s="114">
        <f t="shared" si="39"/>
        <v>2.8699999999999992</v>
      </c>
      <c r="U95" s="116">
        <v>2.8699999999999992</v>
      </c>
      <c r="V95" s="116"/>
      <c r="W95" s="116"/>
      <c r="X95" s="116"/>
      <c r="Y95" s="114">
        <f t="shared" si="40"/>
        <v>6.0699999999999994</v>
      </c>
      <c r="Z95" s="116">
        <v>6.0699999999999994</v>
      </c>
      <c r="AA95" s="116"/>
      <c r="AB95" s="116">
        <v>5.2100266799999995</v>
      </c>
      <c r="AC95" s="242">
        <f t="shared" si="41"/>
        <v>0</v>
      </c>
      <c r="AD95" s="242">
        <f t="shared" si="42"/>
        <v>0.16506121231609505</v>
      </c>
    </row>
    <row r="96" spans="1:30" x14ac:dyDescent="0.15">
      <c r="A96" s="239" t="str">
        <f t="shared" si="43"/>
        <v>电子耗材-打印纸</v>
      </c>
      <c r="B96" s="260"/>
      <c r="C96" s="260"/>
      <c r="D96" s="289"/>
      <c r="E96" s="289"/>
      <c r="F96" s="132" t="s">
        <v>408</v>
      </c>
      <c r="G96" s="156" t="s">
        <v>246</v>
      </c>
      <c r="H96" s="240">
        <f t="shared" si="50"/>
        <v>12.7</v>
      </c>
      <c r="I96" s="114">
        <f>L96-'2-总部下划报单预算明细表（填白底格）'!G96</f>
        <v>12.7</v>
      </c>
      <c r="J96" s="114">
        <f t="shared" si="34"/>
        <v>0</v>
      </c>
      <c r="K96" s="240">
        <f t="shared" si="35"/>
        <v>12.7</v>
      </c>
      <c r="L96" s="114">
        <f t="shared" si="36"/>
        <v>12.7</v>
      </c>
      <c r="M96" s="114">
        <f t="shared" si="37"/>
        <v>0</v>
      </c>
      <c r="N96" s="114">
        <f t="shared" si="38"/>
        <v>9</v>
      </c>
      <c r="O96" s="116">
        <v>9</v>
      </c>
      <c r="P96" s="116"/>
      <c r="Q96" s="114">
        <f t="shared" si="51"/>
        <v>0</v>
      </c>
      <c r="R96" s="116"/>
      <c r="S96" s="116"/>
      <c r="T96" s="114">
        <f t="shared" si="39"/>
        <v>3.6999999999999993</v>
      </c>
      <c r="U96" s="116">
        <v>3.6999999999999993</v>
      </c>
      <c r="V96" s="116"/>
      <c r="W96" s="116"/>
      <c r="X96" s="116"/>
      <c r="Y96" s="114">
        <f t="shared" si="40"/>
        <v>12.7</v>
      </c>
      <c r="Z96" s="116">
        <v>12.7</v>
      </c>
      <c r="AA96" s="116"/>
      <c r="AB96" s="116">
        <v>10.900714799999999</v>
      </c>
      <c r="AC96" s="242">
        <f t="shared" si="41"/>
        <v>0</v>
      </c>
      <c r="AD96" s="242">
        <f t="shared" si="42"/>
        <v>0.16506121231609505</v>
      </c>
    </row>
    <row r="97" spans="1:30" ht="66" x14ac:dyDescent="0.15">
      <c r="A97" s="239" t="str">
        <f t="shared" si="43"/>
        <v>电子耗材-硒鼓、墨盒、粉仓、色带及小额电子设备（VRCLicense、VRCUkey)</v>
      </c>
      <c r="B97" s="260"/>
      <c r="C97" s="260"/>
      <c r="D97" s="289"/>
      <c r="E97" s="290"/>
      <c r="F97" s="133" t="s">
        <v>409</v>
      </c>
      <c r="G97" s="156" t="s">
        <v>246</v>
      </c>
      <c r="H97" s="240">
        <f t="shared" si="50"/>
        <v>34.894999999999996</v>
      </c>
      <c r="I97" s="114">
        <f>L97-'2-总部下划报单预算明细表（填白底格）'!G97</f>
        <v>34.894999999999996</v>
      </c>
      <c r="J97" s="114">
        <f t="shared" si="34"/>
        <v>0</v>
      </c>
      <c r="K97" s="240">
        <f t="shared" si="35"/>
        <v>34.894999999999996</v>
      </c>
      <c r="L97" s="114">
        <f t="shared" si="36"/>
        <v>34.894999999999996</v>
      </c>
      <c r="M97" s="114">
        <f t="shared" si="37"/>
        <v>0</v>
      </c>
      <c r="N97" s="114">
        <f t="shared" si="38"/>
        <v>20</v>
      </c>
      <c r="O97" s="116">
        <v>20</v>
      </c>
      <c r="P97" s="116"/>
      <c r="Q97" s="114">
        <f t="shared" si="51"/>
        <v>0</v>
      </c>
      <c r="R97" s="116"/>
      <c r="S97" s="116"/>
      <c r="T97" s="114">
        <f t="shared" si="39"/>
        <v>14.895</v>
      </c>
      <c r="U97" s="116">
        <v>14.895</v>
      </c>
      <c r="V97" s="116"/>
      <c r="W97" s="116"/>
      <c r="X97" s="116"/>
      <c r="Y97" s="114">
        <f t="shared" si="40"/>
        <v>26.594999999999999</v>
      </c>
      <c r="Z97" s="116">
        <v>26.594999999999999</v>
      </c>
      <c r="AA97" s="116"/>
      <c r="AB97" s="116">
        <v>25.68209878</v>
      </c>
      <c r="AC97" s="242">
        <f t="shared" si="41"/>
        <v>0.31208873848467755</v>
      </c>
      <c r="AD97" s="242">
        <f t="shared" si="42"/>
        <v>0.35872851743622158</v>
      </c>
    </row>
    <row r="98" spans="1:30" x14ac:dyDescent="0.15">
      <c r="A98" s="239" t="str">
        <f t="shared" si="43"/>
        <v>硬件设备维护项目小计</v>
      </c>
      <c r="B98" s="260"/>
      <c r="C98" s="260"/>
      <c r="D98" s="289"/>
      <c r="E98" s="134" t="s">
        <v>410</v>
      </c>
      <c r="F98" s="132"/>
      <c r="G98" s="156" t="s">
        <v>245</v>
      </c>
      <c r="H98" s="240">
        <f t="shared" si="50"/>
        <v>99</v>
      </c>
      <c r="I98" s="114">
        <f>L98-'2-总部下划报单预算明细表（填白底格）'!G98</f>
        <v>99</v>
      </c>
      <c r="J98" s="114">
        <f t="shared" si="34"/>
        <v>0</v>
      </c>
      <c r="K98" s="240">
        <f t="shared" si="35"/>
        <v>129</v>
      </c>
      <c r="L98" s="114">
        <f t="shared" si="36"/>
        <v>129</v>
      </c>
      <c r="M98" s="114">
        <f t="shared" si="37"/>
        <v>0</v>
      </c>
      <c r="N98" s="114">
        <f t="shared" si="38"/>
        <v>108</v>
      </c>
      <c r="O98" s="116">
        <v>108</v>
      </c>
      <c r="P98" s="116"/>
      <c r="Q98" s="114">
        <f t="shared" si="51"/>
        <v>0</v>
      </c>
      <c r="R98" s="116"/>
      <c r="S98" s="116"/>
      <c r="T98" s="114">
        <f t="shared" si="39"/>
        <v>21</v>
      </c>
      <c r="U98" s="116">
        <v>21</v>
      </c>
      <c r="V98" s="116"/>
      <c r="W98" s="116"/>
      <c r="X98" s="116"/>
      <c r="Y98" s="114">
        <f t="shared" si="40"/>
        <v>192</v>
      </c>
      <c r="Z98" s="116">
        <v>192</v>
      </c>
      <c r="AA98" s="116"/>
      <c r="AB98" s="116">
        <v>124.39</v>
      </c>
      <c r="AC98" s="242">
        <f t="shared" si="41"/>
        <v>-0.328125</v>
      </c>
      <c r="AD98" s="242">
        <f t="shared" si="42"/>
        <v>3.706085698207251E-2</v>
      </c>
    </row>
    <row r="99" spans="1:30" x14ac:dyDescent="0.15">
      <c r="A99" s="239" t="str">
        <f t="shared" si="43"/>
        <v>软件维护项目小计</v>
      </c>
      <c r="B99" s="260"/>
      <c r="C99" s="260"/>
      <c r="D99" s="289"/>
      <c r="E99" s="134" t="s">
        <v>411</v>
      </c>
      <c r="F99" s="132"/>
      <c r="G99" s="156" t="s">
        <v>245</v>
      </c>
      <c r="H99" s="240">
        <f t="shared" si="50"/>
        <v>110</v>
      </c>
      <c r="I99" s="114">
        <f>L99-'2-总部下划报单预算明细表（填白底格）'!G99</f>
        <v>110</v>
      </c>
      <c r="J99" s="114">
        <f t="shared" si="34"/>
        <v>0</v>
      </c>
      <c r="K99" s="240">
        <f t="shared" si="35"/>
        <v>308.5</v>
      </c>
      <c r="L99" s="114">
        <f t="shared" si="36"/>
        <v>308.5</v>
      </c>
      <c r="M99" s="114">
        <f t="shared" si="37"/>
        <v>0</v>
      </c>
      <c r="N99" s="114">
        <f t="shared" si="38"/>
        <v>200</v>
      </c>
      <c r="O99" s="116">
        <v>200</v>
      </c>
      <c r="P99" s="116"/>
      <c r="Q99" s="114">
        <f t="shared" si="51"/>
        <v>0</v>
      </c>
      <c r="R99" s="116"/>
      <c r="S99" s="116"/>
      <c r="T99" s="114">
        <f t="shared" si="39"/>
        <v>108.5</v>
      </c>
      <c r="U99" s="116">
        <v>108.5</v>
      </c>
      <c r="V99" s="116"/>
      <c r="W99" s="116"/>
      <c r="X99" s="116"/>
      <c r="Y99" s="114">
        <f t="shared" si="40"/>
        <v>308.5</v>
      </c>
      <c r="Z99" s="116">
        <v>308.5</v>
      </c>
      <c r="AA99" s="116"/>
      <c r="AB99" s="116">
        <v>319.98</v>
      </c>
      <c r="AC99" s="242">
        <f t="shared" si="41"/>
        <v>0</v>
      </c>
      <c r="AD99" s="242">
        <f t="shared" si="42"/>
        <v>-3.5877242327645553E-2</v>
      </c>
    </row>
    <row r="100" spans="1:30" x14ac:dyDescent="0.15">
      <c r="A100" s="239" t="str">
        <f t="shared" si="43"/>
        <v>电子设备租赁1-机房租赁-一般租赁电子设备租赁费项目小计</v>
      </c>
      <c r="B100" s="260"/>
      <c r="C100" s="260"/>
      <c r="D100" s="288" t="s">
        <v>412</v>
      </c>
      <c r="E100" s="135" t="s">
        <v>413</v>
      </c>
      <c r="F100" s="124"/>
      <c r="G100" s="156" t="s">
        <v>247</v>
      </c>
      <c r="H100" s="240">
        <f t="shared" si="50"/>
        <v>0</v>
      </c>
      <c r="I100" s="114">
        <f>L100-'2-总部下划报单预算明细表（填白底格）'!G100</f>
        <v>0</v>
      </c>
      <c r="J100" s="114">
        <f t="shared" si="34"/>
        <v>0</v>
      </c>
      <c r="K100" s="240">
        <f t="shared" si="35"/>
        <v>0</v>
      </c>
      <c r="L100" s="114">
        <f t="shared" si="36"/>
        <v>0</v>
      </c>
      <c r="M100" s="114">
        <f t="shared" si="37"/>
        <v>0</v>
      </c>
      <c r="N100" s="114">
        <f t="shared" si="38"/>
        <v>0</v>
      </c>
      <c r="O100" s="116">
        <v>0</v>
      </c>
      <c r="P100" s="116"/>
      <c r="Q100" s="114">
        <f t="shared" si="51"/>
        <v>0</v>
      </c>
      <c r="R100" s="116"/>
      <c r="S100" s="116"/>
      <c r="T100" s="114">
        <f t="shared" si="39"/>
        <v>0</v>
      </c>
      <c r="U100" s="116">
        <v>0</v>
      </c>
      <c r="V100" s="116"/>
      <c r="W100" s="116"/>
      <c r="X100" s="116"/>
      <c r="Y100" s="114">
        <f t="shared" si="40"/>
        <v>0</v>
      </c>
      <c r="Z100" s="116">
        <v>0</v>
      </c>
      <c r="AA100" s="116"/>
      <c r="AB100" s="116">
        <v>0</v>
      </c>
      <c r="AC100" s="242" t="str">
        <f t="shared" si="41"/>
        <v/>
      </c>
      <c r="AD100" s="242" t="str">
        <f t="shared" si="42"/>
        <v/>
      </c>
    </row>
    <row r="101" spans="1:30" x14ac:dyDescent="0.15">
      <c r="A101" s="239" t="str">
        <f t="shared" si="43"/>
        <v>电子设备租赁2-设备租赁-一般租赁</v>
      </c>
      <c r="B101" s="260"/>
      <c r="C101" s="260"/>
      <c r="D101" s="289"/>
      <c r="E101" s="135" t="s">
        <v>414</v>
      </c>
      <c r="F101" s="124"/>
      <c r="G101" s="156" t="s">
        <v>247</v>
      </c>
      <c r="H101" s="240">
        <f t="shared" si="50"/>
        <v>0</v>
      </c>
      <c r="I101" s="114">
        <f>L101-'2-总部下划报单预算明细表（填白底格）'!G101</f>
        <v>0</v>
      </c>
      <c r="J101" s="114">
        <f t="shared" si="34"/>
        <v>0</v>
      </c>
      <c r="K101" s="240">
        <f t="shared" si="35"/>
        <v>0</v>
      </c>
      <c r="L101" s="114">
        <f t="shared" si="36"/>
        <v>0</v>
      </c>
      <c r="M101" s="114">
        <f t="shared" si="37"/>
        <v>0</v>
      </c>
      <c r="N101" s="114">
        <f t="shared" si="38"/>
        <v>0</v>
      </c>
      <c r="O101" s="116">
        <v>0</v>
      </c>
      <c r="P101" s="116"/>
      <c r="Q101" s="114">
        <f t="shared" si="51"/>
        <v>0</v>
      </c>
      <c r="R101" s="116"/>
      <c r="S101" s="116"/>
      <c r="T101" s="114">
        <f t="shared" si="39"/>
        <v>0</v>
      </c>
      <c r="U101" s="116">
        <v>0</v>
      </c>
      <c r="V101" s="116"/>
      <c r="W101" s="116"/>
      <c r="X101" s="116"/>
      <c r="Y101" s="114">
        <f t="shared" si="40"/>
        <v>0</v>
      </c>
      <c r="Z101" s="116">
        <v>0</v>
      </c>
      <c r="AA101" s="116"/>
      <c r="AB101" s="116">
        <v>0</v>
      </c>
      <c r="AC101" s="242" t="str">
        <f t="shared" si="41"/>
        <v/>
      </c>
      <c r="AD101" s="242" t="str">
        <f t="shared" si="42"/>
        <v/>
      </c>
    </row>
    <row r="102" spans="1:30" x14ac:dyDescent="0.15">
      <c r="A102" s="239" t="str">
        <f t="shared" si="43"/>
        <v>电子设备租赁1-机房租赁-短期或低价值租赁</v>
      </c>
      <c r="B102" s="260"/>
      <c r="C102" s="260"/>
      <c r="D102" s="289"/>
      <c r="E102" s="135" t="s">
        <v>415</v>
      </c>
      <c r="F102" s="124"/>
      <c r="G102" s="156" t="s">
        <v>247</v>
      </c>
      <c r="H102" s="240">
        <f t="shared" si="50"/>
        <v>0</v>
      </c>
      <c r="I102" s="114">
        <f>L102-'2-总部下划报单预算明细表（填白底格）'!G102</f>
        <v>0</v>
      </c>
      <c r="J102" s="114">
        <f t="shared" si="34"/>
        <v>0</v>
      </c>
      <c r="K102" s="240">
        <f t="shared" si="35"/>
        <v>0</v>
      </c>
      <c r="L102" s="114">
        <f t="shared" si="36"/>
        <v>0</v>
      </c>
      <c r="M102" s="114">
        <f t="shared" si="37"/>
        <v>0</v>
      </c>
      <c r="N102" s="114">
        <f t="shared" si="38"/>
        <v>0</v>
      </c>
      <c r="O102" s="116">
        <v>0</v>
      </c>
      <c r="P102" s="116"/>
      <c r="Q102" s="114">
        <f t="shared" si="51"/>
        <v>0</v>
      </c>
      <c r="R102" s="116"/>
      <c r="S102" s="116"/>
      <c r="T102" s="114">
        <f t="shared" si="39"/>
        <v>0</v>
      </c>
      <c r="U102" s="116">
        <v>0</v>
      </c>
      <c r="V102" s="116"/>
      <c r="W102" s="116"/>
      <c r="X102" s="116"/>
      <c r="Y102" s="114">
        <f t="shared" si="40"/>
        <v>0</v>
      </c>
      <c r="Z102" s="116">
        <v>0</v>
      </c>
      <c r="AA102" s="116"/>
      <c r="AB102" s="116">
        <v>0</v>
      </c>
      <c r="AC102" s="242" t="str">
        <f t="shared" si="41"/>
        <v/>
      </c>
      <c r="AD102" s="242" t="str">
        <f t="shared" si="42"/>
        <v/>
      </c>
    </row>
    <row r="103" spans="1:30" x14ac:dyDescent="0.15">
      <c r="A103" s="239" t="str">
        <f t="shared" si="43"/>
        <v>电子设备租赁2-设备租赁-短期或低价值租赁</v>
      </c>
      <c r="B103" s="260"/>
      <c r="C103" s="261"/>
      <c r="D103" s="290"/>
      <c r="E103" s="135" t="s">
        <v>416</v>
      </c>
      <c r="F103" s="124"/>
      <c r="G103" s="156" t="s">
        <v>247</v>
      </c>
      <c r="H103" s="240">
        <f t="shared" si="50"/>
        <v>0</v>
      </c>
      <c r="I103" s="114">
        <f>L103-'2-总部下划报单预算明细表（填白底格）'!G103</f>
        <v>0</v>
      </c>
      <c r="J103" s="114">
        <f t="shared" si="34"/>
        <v>0</v>
      </c>
      <c r="K103" s="240">
        <f t="shared" si="35"/>
        <v>0</v>
      </c>
      <c r="L103" s="114">
        <f t="shared" si="36"/>
        <v>0</v>
      </c>
      <c r="M103" s="114">
        <f t="shared" si="37"/>
        <v>0</v>
      </c>
      <c r="N103" s="114">
        <f t="shared" si="38"/>
        <v>0</v>
      </c>
      <c r="O103" s="116">
        <v>0</v>
      </c>
      <c r="P103" s="116"/>
      <c r="Q103" s="114">
        <f t="shared" si="51"/>
        <v>0</v>
      </c>
      <c r="R103" s="116"/>
      <c r="S103" s="116"/>
      <c r="T103" s="114">
        <f t="shared" si="39"/>
        <v>0</v>
      </c>
      <c r="U103" s="116">
        <v>0</v>
      </c>
      <c r="V103" s="116"/>
      <c r="W103" s="116"/>
      <c r="X103" s="116"/>
      <c r="Y103" s="114">
        <f t="shared" si="40"/>
        <v>0</v>
      </c>
      <c r="Z103" s="116">
        <v>0</v>
      </c>
      <c r="AA103" s="116"/>
      <c r="AB103" s="116">
        <v>0</v>
      </c>
      <c r="AC103" s="242" t="str">
        <f t="shared" si="41"/>
        <v/>
      </c>
      <c r="AD103" s="242" t="str">
        <f t="shared" si="42"/>
        <v/>
      </c>
    </row>
    <row r="104" spans="1:30" ht="14.45" customHeight="1" x14ac:dyDescent="0.15">
      <c r="A104" s="239" t="str">
        <f t="shared" si="43"/>
        <v>其他资产类（除房产、车辆、电子设备）项目小计其他资产类（除房产、车辆、电子设备）项目小计</v>
      </c>
      <c r="B104" s="260"/>
      <c r="C104" s="259" t="s">
        <v>417</v>
      </c>
      <c r="D104" s="262" t="s">
        <v>473</v>
      </c>
      <c r="E104" s="262"/>
      <c r="F104" s="262"/>
      <c r="G104" s="159"/>
      <c r="H104" s="240">
        <f t="shared" si="50"/>
        <v>97.97</v>
      </c>
      <c r="I104" s="114">
        <f>L104-'2-总部下划报单预算明细表（填白底格）'!G104</f>
        <v>97.97</v>
      </c>
      <c r="J104" s="114">
        <f t="shared" si="34"/>
        <v>0</v>
      </c>
      <c r="K104" s="240">
        <f t="shared" si="35"/>
        <v>97.97</v>
      </c>
      <c r="L104" s="114">
        <f t="shared" si="36"/>
        <v>97.97</v>
      </c>
      <c r="M104" s="114">
        <f t="shared" si="37"/>
        <v>0</v>
      </c>
      <c r="N104" s="114">
        <f t="shared" si="38"/>
        <v>73.569999999999993</v>
      </c>
      <c r="O104" s="114">
        <f>SUM(O105:O112)</f>
        <v>73.569999999999993</v>
      </c>
      <c r="P104" s="114">
        <f>SUM(P105:P112)</f>
        <v>0</v>
      </c>
      <c r="Q104" s="114">
        <f t="shared" si="51"/>
        <v>0</v>
      </c>
      <c r="R104" s="114">
        <f>SUM(R105:R112)</f>
        <v>0</v>
      </c>
      <c r="S104" s="114">
        <f>SUM(S105:S112)</f>
        <v>0</v>
      </c>
      <c r="T104" s="114">
        <f t="shared" si="39"/>
        <v>24.4</v>
      </c>
      <c r="U104" s="114">
        <f t="shared" ref="U104:AB104" si="55">SUM(U105:U112)</f>
        <v>24.4</v>
      </c>
      <c r="V104" s="114">
        <f t="shared" si="55"/>
        <v>0</v>
      </c>
      <c r="W104" s="114">
        <f t="shared" si="55"/>
        <v>0</v>
      </c>
      <c r="X104" s="114">
        <f t="shared" si="55"/>
        <v>0</v>
      </c>
      <c r="Y104" s="114">
        <f t="shared" si="40"/>
        <v>103.4</v>
      </c>
      <c r="Z104" s="114">
        <f t="shared" ref="Z104:AA104" si="56">SUM(Z105:Z112)</f>
        <v>103.4</v>
      </c>
      <c r="AA104" s="114">
        <f t="shared" si="56"/>
        <v>0</v>
      </c>
      <c r="AB104" s="114">
        <f t="shared" si="55"/>
        <v>77.36497</v>
      </c>
      <c r="AC104" s="242">
        <f t="shared" si="41"/>
        <v>-5.2514506769825942E-2</v>
      </c>
      <c r="AD104" s="242">
        <f t="shared" si="42"/>
        <v>0.26633539701495401</v>
      </c>
    </row>
    <row r="105" spans="1:30" x14ac:dyDescent="0.15">
      <c r="A105" s="239" t="str">
        <f t="shared" si="43"/>
        <v>低值易耗品其他资产折旧及摊销项目小计</v>
      </c>
      <c r="B105" s="260"/>
      <c r="C105" s="260"/>
      <c r="D105" s="276" t="s">
        <v>418</v>
      </c>
      <c r="E105" s="234" t="s">
        <v>419</v>
      </c>
      <c r="F105" s="124"/>
      <c r="G105" s="156" t="s">
        <v>248</v>
      </c>
      <c r="H105" s="240">
        <f t="shared" si="50"/>
        <v>26.57</v>
      </c>
      <c r="I105" s="114">
        <f>L105-'2-总部下划报单预算明细表（填白底格）'!G105</f>
        <v>26.57</v>
      </c>
      <c r="J105" s="114">
        <f t="shared" si="34"/>
        <v>0</v>
      </c>
      <c r="K105" s="240">
        <f t="shared" si="35"/>
        <v>26.57</v>
      </c>
      <c r="L105" s="114">
        <f t="shared" si="36"/>
        <v>26.57</v>
      </c>
      <c r="M105" s="114">
        <f t="shared" si="37"/>
        <v>0</v>
      </c>
      <c r="N105" s="114">
        <f t="shared" si="38"/>
        <v>12.57</v>
      </c>
      <c r="O105" s="116">
        <v>12.57</v>
      </c>
      <c r="P105" s="116"/>
      <c r="Q105" s="114">
        <f t="shared" si="51"/>
        <v>0</v>
      </c>
      <c r="R105" s="116"/>
      <c r="S105" s="116"/>
      <c r="T105" s="114">
        <f t="shared" si="39"/>
        <v>14</v>
      </c>
      <c r="U105" s="116">
        <v>14</v>
      </c>
      <c r="V105" s="116"/>
      <c r="W105" s="116"/>
      <c r="X105" s="116"/>
      <c r="Y105" s="114">
        <f t="shared" si="40"/>
        <v>39.07</v>
      </c>
      <c r="Z105" s="116">
        <v>39.07</v>
      </c>
      <c r="AA105" s="116"/>
      <c r="AB105" s="116">
        <v>42.978170000000006</v>
      </c>
      <c r="AC105" s="242">
        <f t="shared" si="41"/>
        <v>-0.31993857179421548</v>
      </c>
      <c r="AD105" s="242">
        <f t="shared" si="42"/>
        <v>-0.38177916835453918</v>
      </c>
    </row>
    <row r="106" spans="1:30" x14ac:dyDescent="0.15">
      <c r="A106" s="239" t="str">
        <f t="shared" si="43"/>
        <v>其他资产折旧</v>
      </c>
      <c r="B106" s="260"/>
      <c r="C106" s="260"/>
      <c r="D106" s="276"/>
      <c r="E106" s="234" t="s">
        <v>420</v>
      </c>
      <c r="F106" s="124"/>
      <c r="G106" s="156" t="s">
        <v>248</v>
      </c>
      <c r="H106" s="240">
        <f t="shared" si="50"/>
        <v>70</v>
      </c>
      <c r="I106" s="114">
        <f>L106-'2-总部下划报单预算明细表（填白底格）'!G106</f>
        <v>70</v>
      </c>
      <c r="J106" s="114">
        <f t="shared" si="34"/>
        <v>0</v>
      </c>
      <c r="K106" s="240">
        <f t="shared" si="35"/>
        <v>70</v>
      </c>
      <c r="L106" s="114">
        <f t="shared" si="36"/>
        <v>70</v>
      </c>
      <c r="M106" s="114">
        <f t="shared" si="37"/>
        <v>0</v>
      </c>
      <c r="N106" s="114">
        <f t="shared" si="38"/>
        <v>60</v>
      </c>
      <c r="O106" s="116">
        <v>60</v>
      </c>
      <c r="P106" s="116"/>
      <c r="Q106" s="114">
        <f t="shared" si="51"/>
        <v>0</v>
      </c>
      <c r="R106" s="116"/>
      <c r="S106" s="116"/>
      <c r="T106" s="114">
        <f t="shared" si="39"/>
        <v>10</v>
      </c>
      <c r="U106" s="116">
        <v>10</v>
      </c>
      <c r="V106" s="116"/>
      <c r="W106" s="116"/>
      <c r="X106" s="116"/>
      <c r="Y106" s="114">
        <f t="shared" si="40"/>
        <v>61.83</v>
      </c>
      <c r="Z106" s="116">
        <v>61.83</v>
      </c>
      <c r="AA106" s="116"/>
      <c r="AB106" s="116">
        <v>33.4863</v>
      </c>
      <c r="AC106" s="242">
        <f t="shared" si="41"/>
        <v>0.13213650331554261</v>
      </c>
      <c r="AD106" s="242">
        <f t="shared" si="42"/>
        <v>1.0904071217184339</v>
      </c>
    </row>
    <row r="107" spans="1:30" x14ac:dyDescent="0.15">
      <c r="A107" s="239" t="str">
        <f t="shared" si="43"/>
        <v>其他资产摊销</v>
      </c>
      <c r="B107" s="260"/>
      <c r="C107" s="260"/>
      <c r="D107" s="276"/>
      <c r="E107" s="234" t="s">
        <v>421</v>
      </c>
      <c r="F107" s="124"/>
      <c r="G107" s="156" t="s">
        <v>248</v>
      </c>
      <c r="H107" s="240">
        <f t="shared" si="50"/>
        <v>0</v>
      </c>
      <c r="I107" s="114">
        <f>L107-'2-总部下划报单预算明细表（填白底格）'!G107</f>
        <v>0</v>
      </c>
      <c r="J107" s="114">
        <f t="shared" si="34"/>
        <v>0</v>
      </c>
      <c r="K107" s="240">
        <f t="shared" si="35"/>
        <v>0</v>
      </c>
      <c r="L107" s="114">
        <f t="shared" si="36"/>
        <v>0</v>
      </c>
      <c r="M107" s="114">
        <f t="shared" si="37"/>
        <v>0</v>
      </c>
      <c r="N107" s="114">
        <f t="shared" si="38"/>
        <v>0</v>
      </c>
      <c r="O107" s="116">
        <v>0</v>
      </c>
      <c r="P107" s="116"/>
      <c r="Q107" s="114">
        <f t="shared" si="51"/>
        <v>0</v>
      </c>
      <c r="R107" s="116"/>
      <c r="S107" s="116"/>
      <c r="T107" s="114">
        <f t="shared" si="39"/>
        <v>0</v>
      </c>
      <c r="U107" s="116">
        <v>0</v>
      </c>
      <c r="V107" s="116"/>
      <c r="W107" s="116"/>
      <c r="X107" s="116"/>
      <c r="Y107" s="114">
        <f t="shared" si="40"/>
        <v>0</v>
      </c>
      <c r="Z107" s="116">
        <v>0</v>
      </c>
      <c r="AA107" s="116"/>
      <c r="AB107" s="116">
        <v>0</v>
      </c>
      <c r="AC107" s="242" t="str">
        <f t="shared" si="41"/>
        <v/>
      </c>
      <c r="AD107" s="242" t="str">
        <f t="shared" si="42"/>
        <v/>
      </c>
    </row>
    <row r="108" spans="1:30" x14ac:dyDescent="0.15">
      <c r="A108" s="239" t="str">
        <f t="shared" si="43"/>
        <v>无形资产摊销-其他无形资产</v>
      </c>
      <c r="B108" s="260"/>
      <c r="C108" s="260"/>
      <c r="D108" s="276"/>
      <c r="E108" s="234" t="s">
        <v>422</v>
      </c>
      <c r="F108" s="124"/>
      <c r="G108" s="156" t="s">
        <v>248</v>
      </c>
      <c r="H108" s="240">
        <f t="shared" si="50"/>
        <v>0</v>
      </c>
      <c r="I108" s="114">
        <f>L108-'2-总部下划报单预算明细表（填白底格）'!G108</f>
        <v>0</v>
      </c>
      <c r="J108" s="114">
        <f t="shared" si="34"/>
        <v>0</v>
      </c>
      <c r="K108" s="240">
        <f t="shared" si="35"/>
        <v>0</v>
      </c>
      <c r="L108" s="114">
        <f t="shared" si="36"/>
        <v>0</v>
      </c>
      <c r="M108" s="114">
        <f t="shared" si="37"/>
        <v>0</v>
      </c>
      <c r="N108" s="114">
        <f t="shared" si="38"/>
        <v>0</v>
      </c>
      <c r="O108" s="116">
        <v>0</v>
      </c>
      <c r="P108" s="116"/>
      <c r="Q108" s="114">
        <f t="shared" si="51"/>
        <v>0</v>
      </c>
      <c r="R108" s="116"/>
      <c r="S108" s="116"/>
      <c r="T108" s="114">
        <f t="shared" si="39"/>
        <v>0</v>
      </c>
      <c r="U108" s="116">
        <v>0</v>
      </c>
      <c r="V108" s="116"/>
      <c r="W108" s="116"/>
      <c r="X108" s="116"/>
      <c r="Y108" s="114">
        <f t="shared" si="40"/>
        <v>0</v>
      </c>
      <c r="Z108" s="116">
        <v>0</v>
      </c>
      <c r="AA108" s="116"/>
      <c r="AB108" s="116">
        <v>0</v>
      </c>
      <c r="AC108" s="242" t="str">
        <f t="shared" si="41"/>
        <v/>
      </c>
      <c r="AD108" s="242" t="str">
        <f t="shared" si="42"/>
        <v/>
      </c>
    </row>
    <row r="109" spans="1:30" x14ac:dyDescent="0.15">
      <c r="A109" s="239" t="str">
        <f t="shared" si="43"/>
        <v>其他资产保险费</v>
      </c>
      <c r="B109" s="260"/>
      <c r="C109" s="260"/>
      <c r="D109" s="234" t="s">
        <v>68</v>
      </c>
      <c r="E109" s="234"/>
      <c r="F109" s="124"/>
      <c r="G109" s="156" t="s">
        <v>249</v>
      </c>
      <c r="H109" s="240">
        <f t="shared" si="50"/>
        <v>0.4</v>
      </c>
      <c r="I109" s="114">
        <f>L109-'2-总部下划报单预算明细表（填白底格）'!G109</f>
        <v>0.4</v>
      </c>
      <c r="J109" s="114">
        <f t="shared" si="34"/>
        <v>0</v>
      </c>
      <c r="K109" s="240">
        <f t="shared" si="35"/>
        <v>0.4</v>
      </c>
      <c r="L109" s="114">
        <f t="shared" si="36"/>
        <v>0.4</v>
      </c>
      <c r="M109" s="114">
        <f t="shared" si="37"/>
        <v>0</v>
      </c>
      <c r="N109" s="114">
        <f t="shared" si="38"/>
        <v>0</v>
      </c>
      <c r="O109" s="116">
        <v>0</v>
      </c>
      <c r="P109" s="116"/>
      <c r="Q109" s="114">
        <f t="shared" si="51"/>
        <v>0</v>
      </c>
      <c r="R109" s="116"/>
      <c r="S109" s="116"/>
      <c r="T109" s="114">
        <f t="shared" si="39"/>
        <v>0.4</v>
      </c>
      <c r="U109" s="116">
        <v>0.4</v>
      </c>
      <c r="V109" s="116"/>
      <c r="W109" s="116"/>
      <c r="X109" s="116"/>
      <c r="Y109" s="114">
        <f t="shared" si="40"/>
        <v>0</v>
      </c>
      <c r="Z109" s="116">
        <v>0</v>
      </c>
      <c r="AA109" s="116"/>
      <c r="AB109" s="116">
        <v>0</v>
      </c>
      <c r="AC109" s="242" t="str">
        <f t="shared" si="41"/>
        <v/>
      </c>
      <c r="AD109" s="242" t="str">
        <f t="shared" si="42"/>
        <v/>
      </c>
    </row>
    <row r="110" spans="1:30" x14ac:dyDescent="0.15">
      <c r="A110" s="239" t="str">
        <f t="shared" si="43"/>
        <v>其他资产维修费</v>
      </c>
      <c r="B110" s="260"/>
      <c r="C110" s="260"/>
      <c r="D110" s="123" t="s">
        <v>69</v>
      </c>
      <c r="E110" s="123"/>
      <c r="F110" s="234"/>
      <c r="G110" s="156" t="s">
        <v>249</v>
      </c>
      <c r="H110" s="240">
        <f t="shared" si="50"/>
        <v>1</v>
      </c>
      <c r="I110" s="114">
        <f>L110-'2-总部下划报单预算明细表（填白底格）'!G110</f>
        <v>1</v>
      </c>
      <c r="J110" s="114">
        <f t="shared" si="34"/>
        <v>0</v>
      </c>
      <c r="K110" s="240">
        <f t="shared" si="35"/>
        <v>1</v>
      </c>
      <c r="L110" s="114">
        <f t="shared" si="36"/>
        <v>1</v>
      </c>
      <c r="M110" s="114">
        <f t="shared" si="37"/>
        <v>0</v>
      </c>
      <c r="N110" s="114">
        <f t="shared" si="38"/>
        <v>1</v>
      </c>
      <c r="O110" s="116">
        <v>1</v>
      </c>
      <c r="P110" s="116"/>
      <c r="Q110" s="114">
        <f t="shared" si="51"/>
        <v>0</v>
      </c>
      <c r="R110" s="116"/>
      <c r="S110" s="116"/>
      <c r="T110" s="114">
        <f t="shared" si="39"/>
        <v>0</v>
      </c>
      <c r="U110" s="116">
        <v>0</v>
      </c>
      <c r="V110" s="116"/>
      <c r="W110" s="116"/>
      <c r="X110" s="116"/>
      <c r="Y110" s="114">
        <f t="shared" si="40"/>
        <v>2.5</v>
      </c>
      <c r="Z110" s="116">
        <v>2.5</v>
      </c>
      <c r="AA110" s="116"/>
      <c r="AB110" s="116">
        <v>0.90049999999999997</v>
      </c>
      <c r="AC110" s="242">
        <f t="shared" si="41"/>
        <v>-0.6</v>
      </c>
      <c r="AD110" s="242">
        <f t="shared" si="42"/>
        <v>0.11049416990560812</v>
      </c>
    </row>
    <row r="111" spans="1:30" x14ac:dyDescent="0.15">
      <c r="A111" s="239" t="str">
        <f t="shared" si="43"/>
        <v>其他资产租赁费-一般租赁</v>
      </c>
      <c r="B111" s="260"/>
      <c r="C111" s="260"/>
      <c r="D111" s="135" t="s">
        <v>424</v>
      </c>
      <c r="E111" s="135"/>
      <c r="F111" s="234"/>
      <c r="G111" s="156" t="s">
        <v>249</v>
      </c>
      <c r="H111" s="240">
        <f t="shared" si="50"/>
        <v>0</v>
      </c>
      <c r="I111" s="114">
        <f>L111-'2-总部下划报单预算明细表（填白底格）'!G111</f>
        <v>0</v>
      </c>
      <c r="J111" s="114">
        <f t="shared" si="34"/>
        <v>0</v>
      </c>
      <c r="K111" s="240">
        <f t="shared" si="35"/>
        <v>0</v>
      </c>
      <c r="L111" s="114">
        <f t="shared" si="36"/>
        <v>0</v>
      </c>
      <c r="M111" s="114">
        <f t="shared" si="37"/>
        <v>0</v>
      </c>
      <c r="N111" s="114">
        <f t="shared" si="38"/>
        <v>0</v>
      </c>
      <c r="O111" s="116">
        <v>0</v>
      </c>
      <c r="P111" s="116"/>
      <c r="Q111" s="114">
        <f t="shared" si="51"/>
        <v>0</v>
      </c>
      <c r="R111" s="116"/>
      <c r="S111" s="116"/>
      <c r="T111" s="114">
        <f t="shared" si="39"/>
        <v>0</v>
      </c>
      <c r="U111" s="116">
        <v>0</v>
      </c>
      <c r="V111" s="116"/>
      <c r="W111" s="116"/>
      <c r="X111" s="116"/>
      <c r="Y111" s="114">
        <f t="shared" si="40"/>
        <v>0</v>
      </c>
      <c r="Z111" s="116">
        <v>0</v>
      </c>
      <c r="AA111" s="116"/>
      <c r="AB111" s="116">
        <v>0</v>
      </c>
      <c r="AC111" s="242" t="str">
        <f t="shared" si="41"/>
        <v/>
      </c>
      <c r="AD111" s="242" t="str">
        <f t="shared" si="42"/>
        <v/>
      </c>
    </row>
    <row r="112" spans="1:30" x14ac:dyDescent="0.15">
      <c r="A112" s="239" t="str">
        <f t="shared" si="43"/>
        <v>其他资产租赁费-短期或低价值租赁</v>
      </c>
      <c r="B112" s="261"/>
      <c r="C112" s="261"/>
      <c r="D112" s="135" t="s">
        <v>423</v>
      </c>
      <c r="E112" s="135"/>
      <c r="F112" s="234"/>
      <c r="G112" s="156" t="s">
        <v>249</v>
      </c>
      <c r="H112" s="240">
        <f t="shared" si="50"/>
        <v>0</v>
      </c>
      <c r="I112" s="114">
        <f>L112-'2-总部下划报单预算明细表（填白底格）'!G112</f>
        <v>0</v>
      </c>
      <c r="J112" s="114">
        <f t="shared" si="34"/>
        <v>0</v>
      </c>
      <c r="K112" s="240">
        <f t="shared" si="35"/>
        <v>0</v>
      </c>
      <c r="L112" s="114">
        <f t="shared" si="36"/>
        <v>0</v>
      </c>
      <c r="M112" s="114">
        <f t="shared" si="37"/>
        <v>0</v>
      </c>
      <c r="N112" s="114">
        <f t="shared" si="38"/>
        <v>0</v>
      </c>
      <c r="O112" s="116">
        <v>0</v>
      </c>
      <c r="P112" s="116"/>
      <c r="Q112" s="114">
        <f t="shared" si="51"/>
        <v>0</v>
      </c>
      <c r="R112" s="116"/>
      <c r="S112" s="116"/>
      <c r="T112" s="114">
        <f t="shared" si="39"/>
        <v>0</v>
      </c>
      <c r="U112" s="116">
        <v>0</v>
      </c>
      <c r="V112" s="116"/>
      <c r="W112" s="116"/>
      <c r="X112" s="116"/>
      <c r="Y112" s="114">
        <f t="shared" si="40"/>
        <v>0</v>
      </c>
      <c r="Z112" s="116">
        <v>0</v>
      </c>
      <c r="AA112" s="116"/>
      <c r="AB112" s="116">
        <v>0</v>
      </c>
      <c r="AC112" s="242" t="str">
        <f t="shared" si="41"/>
        <v/>
      </c>
      <c r="AD112" s="242" t="str">
        <f t="shared" si="42"/>
        <v/>
      </c>
    </row>
    <row r="113" spans="1:30" ht="14.45" customHeight="1" x14ac:dyDescent="0.15">
      <c r="A113" s="239" t="str">
        <f t="shared" si="43"/>
        <v>业务相关类项目合计</v>
      </c>
      <c r="B113" s="253" t="s">
        <v>630</v>
      </c>
      <c r="C113" s="279" t="s">
        <v>58</v>
      </c>
      <c r="D113" s="279"/>
      <c r="E113" s="279"/>
      <c r="F113" s="279"/>
      <c r="G113" s="159"/>
      <c r="H113" s="240">
        <f t="shared" si="50"/>
        <v>1337.35</v>
      </c>
      <c r="I113" s="114">
        <f>L113-'2-总部下划报单预算明细表（填白底格）'!G113</f>
        <v>1337.35</v>
      </c>
      <c r="J113" s="114">
        <f t="shared" si="34"/>
        <v>0</v>
      </c>
      <c r="K113" s="240">
        <f t="shared" si="35"/>
        <v>1337.35</v>
      </c>
      <c r="L113" s="114">
        <f t="shared" si="36"/>
        <v>1337.35</v>
      </c>
      <c r="M113" s="114">
        <f t="shared" si="37"/>
        <v>0</v>
      </c>
      <c r="N113" s="114">
        <f t="shared" si="38"/>
        <v>201.58</v>
      </c>
      <c r="O113" s="114">
        <f>SUM(O114:O129)</f>
        <v>201.58</v>
      </c>
      <c r="P113" s="114">
        <f>SUM(P114:P129)</f>
        <v>0</v>
      </c>
      <c r="Q113" s="114">
        <f t="shared" si="51"/>
        <v>0</v>
      </c>
      <c r="R113" s="114">
        <f>SUM(R114:R129)</f>
        <v>0</v>
      </c>
      <c r="S113" s="114">
        <f>SUM(S114:S129)</f>
        <v>0</v>
      </c>
      <c r="T113" s="114">
        <f t="shared" si="39"/>
        <v>1135.77</v>
      </c>
      <c r="U113" s="114">
        <f t="shared" ref="U113:AB113" si="57">SUM(U114:U129)</f>
        <v>1135.77</v>
      </c>
      <c r="V113" s="114">
        <f t="shared" si="57"/>
        <v>0</v>
      </c>
      <c r="W113" s="114">
        <f t="shared" si="57"/>
        <v>0</v>
      </c>
      <c r="X113" s="114">
        <f t="shared" si="57"/>
        <v>0</v>
      </c>
      <c r="Y113" s="114">
        <f t="shared" si="40"/>
        <v>1428.2880000000002</v>
      </c>
      <c r="Z113" s="114">
        <f t="shared" ref="Z113:AA113" si="58">SUM(Z114:Z129)</f>
        <v>1428.2880000000002</v>
      </c>
      <c r="AA113" s="114">
        <f t="shared" si="58"/>
        <v>0</v>
      </c>
      <c r="AB113" s="114">
        <f t="shared" si="57"/>
        <v>1275.3972630000001</v>
      </c>
      <c r="AC113" s="242">
        <f t="shared" si="41"/>
        <v>-6.366923197562413E-2</v>
      </c>
      <c r="AD113" s="242">
        <f t="shared" si="42"/>
        <v>4.8575246942489159E-2</v>
      </c>
    </row>
    <row r="114" spans="1:30" x14ac:dyDescent="0.15">
      <c r="A114" s="239" t="str">
        <f t="shared" si="43"/>
        <v>防预费用项目小计</v>
      </c>
      <c r="B114" s="254"/>
      <c r="C114" s="232" t="s">
        <v>425</v>
      </c>
      <c r="D114" s="232"/>
      <c r="E114" s="232"/>
      <c r="F114" s="115"/>
      <c r="G114" s="160" t="s">
        <v>261</v>
      </c>
      <c r="H114" s="240">
        <f t="shared" si="50"/>
        <v>0</v>
      </c>
      <c r="I114" s="114">
        <f>L114-'2-总部下划报单预算明细表（填白底格）'!G114</f>
        <v>0</v>
      </c>
      <c r="J114" s="114">
        <f t="shared" si="34"/>
        <v>0</v>
      </c>
      <c r="K114" s="240">
        <f t="shared" si="35"/>
        <v>0</v>
      </c>
      <c r="L114" s="114">
        <f t="shared" si="36"/>
        <v>0</v>
      </c>
      <c r="M114" s="114">
        <f t="shared" si="37"/>
        <v>0</v>
      </c>
      <c r="N114" s="114">
        <f t="shared" si="38"/>
        <v>0</v>
      </c>
      <c r="O114" s="116">
        <v>0</v>
      </c>
      <c r="P114" s="116"/>
      <c r="Q114" s="114">
        <f t="shared" si="51"/>
        <v>0</v>
      </c>
      <c r="R114" s="116"/>
      <c r="S114" s="116"/>
      <c r="T114" s="114">
        <f t="shared" si="39"/>
        <v>0</v>
      </c>
      <c r="U114" s="116">
        <v>0</v>
      </c>
      <c r="V114" s="116"/>
      <c r="W114" s="116"/>
      <c r="X114" s="116"/>
      <c r="Y114" s="114">
        <f t="shared" si="40"/>
        <v>0</v>
      </c>
      <c r="Z114" s="116">
        <v>0</v>
      </c>
      <c r="AA114" s="116"/>
      <c r="AB114" s="116">
        <v>0</v>
      </c>
      <c r="AC114" s="242" t="str">
        <f t="shared" si="41"/>
        <v/>
      </c>
      <c r="AD114" s="242" t="str">
        <f t="shared" si="42"/>
        <v/>
      </c>
    </row>
    <row r="115" spans="1:30" x14ac:dyDescent="0.15">
      <c r="A115" s="239" t="str">
        <f t="shared" si="43"/>
        <v>报刊杂志广告广告费项目小计</v>
      </c>
      <c r="B115" s="254"/>
      <c r="C115" s="263" t="s">
        <v>426</v>
      </c>
      <c r="D115" s="231" t="s">
        <v>427</v>
      </c>
      <c r="E115" s="232"/>
      <c r="F115" s="115"/>
      <c r="G115" s="160" t="s">
        <v>251</v>
      </c>
      <c r="H115" s="240">
        <f t="shared" si="50"/>
        <v>0</v>
      </c>
      <c r="I115" s="114">
        <f>L115-'2-总部下划报单预算明细表（填白底格）'!G115</f>
        <v>0</v>
      </c>
      <c r="J115" s="114">
        <f t="shared" si="34"/>
        <v>0</v>
      </c>
      <c r="K115" s="240">
        <f t="shared" si="35"/>
        <v>0</v>
      </c>
      <c r="L115" s="114">
        <f t="shared" si="36"/>
        <v>0</v>
      </c>
      <c r="M115" s="114">
        <f t="shared" si="37"/>
        <v>0</v>
      </c>
      <c r="N115" s="114">
        <f t="shared" si="38"/>
        <v>0</v>
      </c>
      <c r="O115" s="116">
        <v>0</v>
      </c>
      <c r="P115" s="116"/>
      <c r="Q115" s="114">
        <f t="shared" si="51"/>
        <v>0</v>
      </c>
      <c r="R115" s="116"/>
      <c r="S115" s="116"/>
      <c r="T115" s="114">
        <f t="shared" si="39"/>
        <v>0</v>
      </c>
      <c r="U115" s="116">
        <v>0</v>
      </c>
      <c r="V115" s="116"/>
      <c r="W115" s="116"/>
      <c r="X115" s="116"/>
      <c r="Y115" s="114">
        <f t="shared" si="40"/>
        <v>0</v>
      </c>
      <c r="Z115" s="116">
        <v>0</v>
      </c>
      <c r="AA115" s="116"/>
      <c r="AB115" s="116">
        <v>0</v>
      </c>
      <c r="AC115" s="242" t="str">
        <f t="shared" si="41"/>
        <v/>
      </c>
      <c r="AD115" s="242" t="str">
        <f t="shared" si="42"/>
        <v/>
      </c>
    </row>
    <row r="116" spans="1:30" x14ac:dyDescent="0.15">
      <c r="A116" s="239" t="str">
        <f t="shared" si="43"/>
        <v>广播电视广告</v>
      </c>
      <c r="B116" s="254"/>
      <c r="C116" s="275"/>
      <c r="D116" s="231" t="s">
        <v>428</v>
      </c>
      <c r="E116" s="232"/>
      <c r="F116" s="115"/>
      <c r="G116" s="160" t="s">
        <v>251</v>
      </c>
      <c r="H116" s="240">
        <f t="shared" si="50"/>
        <v>0</v>
      </c>
      <c r="I116" s="114">
        <f>L116-'2-总部下划报单预算明细表（填白底格）'!G116</f>
        <v>0</v>
      </c>
      <c r="J116" s="114">
        <f t="shared" si="34"/>
        <v>0</v>
      </c>
      <c r="K116" s="240">
        <f t="shared" si="35"/>
        <v>0</v>
      </c>
      <c r="L116" s="114">
        <f t="shared" si="36"/>
        <v>0</v>
      </c>
      <c r="M116" s="114">
        <f t="shared" si="37"/>
        <v>0</v>
      </c>
      <c r="N116" s="114">
        <f t="shared" si="38"/>
        <v>0</v>
      </c>
      <c r="O116" s="116">
        <v>0</v>
      </c>
      <c r="P116" s="116"/>
      <c r="Q116" s="114">
        <f t="shared" si="51"/>
        <v>0</v>
      </c>
      <c r="R116" s="116"/>
      <c r="S116" s="116"/>
      <c r="T116" s="114">
        <f t="shared" si="39"/>
        <v>0</v>
      </c>
      <c r="U116" s="116">
        <v>0</v>
      </c>
      <c r="V116" s="116"/>
      <c r="W116" s="116"/>
      <c r="X116" s="116"/>
      <c r="Y116" s="114">
        <f t="shared" si="40"/>
        <v>0</v>
      </c>
      <c r="Z116" s="116">
        <v>0</v>
      </c>
      <c r="AA116" s="116"/>
      <c r="AB116" s="116">
        <v>0</v>
      </c>
      <c r="AC116" s="242" t="str">
        <f t="shared" si="41"/>
        <v/>
      </c>
      <c r="AD116" s="242" t="str">
        <f t="shared" si="42"/>
        <v/>
      </c>
    </row>
    <row r="117" spans="1:30" x14ac:dyDescent="0.15">
      <c r="A117" s="239" t="str">
        <f t="shared" si="43"/>
        <v>其他广告事项</v>
      </c>
      <c r="B117" s="254"/>
      <c r="C117" s="264"/>
      <c r="D117" s="231" t="s">
        <v>429</v>
      </c>
      <c r="E117" s="232"/>
      <c r="F117" s="115"/>
      <c r="G117" s="160" t="s">
        <v>251</v>
      </c>
      <c r="H117" s="240">
        <f t="shared" si="50"/>
        <v>5</v>
      </c>
      <c r="I117" s="114">
        <f>L117-'2-总部下划报单预算明细表（填白底格）'!G117</f>
        <v>5</v>
      </c>
      <c r="J117" s="114">
        <f t="shared" si="34"/>
        <v>0</v>
      </c>
      <c r="K117" s="240">
        <f t="shared" si="35"/>
        <v>5</v>
      </c>
      <c r="L117" s="114">
        <f t="shared" si="36"/>
        <v>5</v>
      </c>
      <c r="M117" s="114">
        <f t="shared" si="37"/>
        <v>0</v>
      </c>
      <c r="N117" s="114">
        <f t="shared" si="38"/>
        <v>5</v>
      </c>
      <c r="O117" s="116">
        <v>5</v>
      </c>
      <c r="P117" s="116"/>
      <c r="Q117" s="114">
        <f t="shared" si="51"/>
        <v>0</v>
      </c>
      <c r="R117" s="116"/>
      <c r="S117" s="116"/>
      <c r="T117" s="114">
        <f t="shared" si="39"/>
        <v>0</v>
      </c>
      <c r="U117" s="116">
        <v>0</v>
      </c>
      <c r="V117" s="116"/>
      <c r="W117" s="116"/>
      <c r="X117" s="116"/>
      <c r="Y117" s="114">
        <f t="shared" si="40"/>
        <v>4.5</v>
      </c>
      <c r="Z117" s="116">
        <v>4.5</v>
      </c>
      <c r="AA117" s="116"/>
      <c r="AB117" s="116">
        <v>0</v>
      </c>
      <c r="AC117" s="242">
        <f t="shared" si="41"/>
        <v>0.11111111111111116</v>
      </c>
      <c r="AD117" s="242" t="str">
        <f t="shared" si="42"/>
        <v/>
      </c>
    </row>
    <row r="118" spans="1:30" x14ac:dyDescent="0.15">
      <c r="A118" s="239" t="str">
        <f t="shared" si="43"/>
        <v>客户互动类项目客户服务费项目小计</v>
      </c>
      <c r="B118" s="254"/>
      <c r="C118" s="280" t="s">
        <v>430</v>
      </c>
      <c r="D118" s="117" t="s">
        <v>431</v>
      </c>
      <c r="E118" s="232"/>
      <c r="F118" s="115"/>
      <c r="G118" s="156" t="s">
        <v>250</v>
      </c>
      <c r="H118" s="240">
        <f t="shared" si="50"/>
        <v>15</v>
      </c>
      <c r="I118" s="114">
        <f>L118-'2-总部下划报单预算明细表（填白底格）'!G118</f>
        <v>15</v>
      </c>
      <c r="J118" s="114">
        <f t="shared" si="34"/>
        <v>0</v>
      </c>
      <c r="K118" s="240">
        <f t="shared" si="35"/>
        <v>15</v>
      </c>
      <c r="L118" s="114">
        <f t="shared" si="36"/>
        <v>15</v>
      </c>
      <c r="M118" s="114">
        <f t="shared" si="37"/>
        <v>0</v>
      </c>
      <c r="N118" s="114">
        <f t="shared" si="38"/>
        <v>15</v>
      </c>
      <c r="O118" s="116">
        <v>15</v>
      </c>
      <c r="P118" s="116"/>
      <c r="Q118" s="114">
        <f t="shared" si="51"/>
        <v>0</v>
      </c>
      <c r="R118" s="116"/>
      <c r="S118" s="116"/>
      <c r="T118" s="114">
        <f t="shared" si="39"/>
        <v>0</v>
      </c>
      <c r="U118" s="116">
        <v>0</v>
      </c>
      <c r="V118" s="116"/>
      <c r="W118" s="116"/>
      <c r="X118" s="116"/>
      <c r="Y118" s="114">
        <f t="shared" si="40"/>
        <v>25</v>
      </c>
      <c r="Z118" s="116">
        <v>25</v>
      </c>
      <c r="AA118" s="116"/>
      <c r="AB118" s="116">
        <v>20</v>
      </c>
      <c r="AC118" s="242">
        <f t="shared" si="41"/>
        <v>-0.4</v>
      </c>
      <c r="AD118" s="242">
        <f t="shared" si="42"/>
        <v>-0.25</v>
      </c>
    </row>
    <row r="119" spans="1:30" x14ac:dyDescent="0.15">
      <c r="A119" s="239" t="str">
        <f t="shared" si="43"/>
        <v>宣传礼品类项目</v>
      </c>
      <c r="B119" s="254"/>
      <c r="C119" s="281"/>
      <c r="D119" s="231" t="s">
        <v>432</v>
      </c>
      <c r="E119" s="232"/>
      <c r="F119" s="115"/>
      <c r="G119" s="156" t="s">
        <v>250</v>
      </c>
      <c r="H119" s="240">
        <f t="shared" si="50"/>
        <v>32</v>
      </c>
      <c r="I119" s="114">
        <f>L119-'2-总部下划报单预算明细表（填白底格）'!G119</f>
        <v>32</v>
      </c>
      <c r="J119" s="114">
        <f t="shared" si="34"/>
        <v>0</v>
      </c>
      <c r="K119" s="240">
        <f t="shared" si="35"/>
        <v>32</v>
      </c>
      <c r="L119" s="114">
        <f t="shared" si="36"/>
        <v>32</v>
      </c>
      <c r="M119" s="114">
        <f t="shared" si="37"/>
        <v>0</v>
      </c>
      <c r="N119" s="114">
        <f t="shared" si="38"/>
        <v>15</v>
      </c>
      <c r="O119" s="116">
        <v>15</v>
      </c>
      <c r="P119" s="116"/>
      <c r="Q119" s="114">
        <f t="shared" si="51"/>
        <v>0</v>
      </c>
      <c r="R119" s="116"/>
      <c r="S119" s="116"/>
      <c r="T119" s="114">
        <f t="shared" si="39"/>
        <v>17</v>
      </c>
      <c r="U119" s="116">
        <v>17</v>
      </c>
      <c r="V119" s="116"/>
      <c r="W119" s="116"/>
      <c r="X119" s="116"/>
      <c r="Y119" s="114">
        <f t="shared" si="40"/>
        <v>43</v>
      </c>
      <c r="Z119" s="116">
        <v>43</v>
      </c>
      <c r="AA119" s="116"/>
      <c r="AB119" s="116">
        <v>37.582512999999999</v>
      </c>
      <c r="AC119" s="242">
        <f t="shared" si="41"/>
        <v>-0.2558139534883721</v>
      </c>
      <c r="AD119" s="242">
        <f t="shared" si="42"/>
        <v>-0.14854017345779935</v>
      </c>
    </row>
    <row r="120" spans="1:30" x14ac:dyDescent="0.15">
      <c r="A120" s="239" t="str">
        <f t="shared" si="43"/>
        <v>咨询服务类项目</v>
      </c>
      <c r="B120" s="254"/>
      <c r="C120" s="282"/>
      <c r="D120" s="231" t="s">
        <v>433</v>
      </c>
      <c r="E120" s="232"/>
      <c r="F120" s="115"/>
      <c r="G120" s="156" t="s">
        <v>250</v>
      </c>
      <c r="H120" s="240">
        <f t="shared" si="50"/>
        <v>0</v>
      </c>
      <c r="I120" s="114">
        <f>L120-'2-总部下划报单预算明细表（填白底格）'!G120</f>
        <v>0</v>
      </c>
      <c r="J120" s="114">
        <f t="shared" si="34"/>
        <v>0</v>
      </c>
      <c r="K120" s="240">
        <f t="shared" si="35"/>
        <v>0</v>
      </c>
      <c r="L120" s="114">
        <f t="shared" si="36"/>
        <v>0</v>
      </c>
      <c r="M120" s="114">
        <f t="shared" si="37"/>
        <v>0</v>
      </c>
      <c r="N120" s="114">
        <f t="shared" si="38"/>
        <v>0</v>
      </c>
      <c r="O120" s="116">
        <v>0</v>
      </c>
      <c r="P120" s="116"/>
      <c r="Q120" s="114">
        <f t="shared" si="51"/>
        <v>0</v>
      </c>
      <c r="R120" s="116"/>
      <c r="S120" s="116"/>
      <c r="T120" s="114">
        <f t="shared" si="39"/>
        <v>0</v>
      </c>
      <c r="U120" s="116">
        <v>0</v>
      </c>
      <c r="V120" s="116"/>
      <c r="W120" s="116"/>
      <c r="X120" s="116"/>
      <c r="Y120" s="114">
        <f t="shared" si="40"/>
        <v>0</v>
      </c>
      <c r="Z120" s="116">
        <v>0</v>
      </c>
      <c r="AA120" s="116"/>
      <c r="AB120" s="116">
        <v>0</v>
      </c>
      <c r="AC120" s="242" t="str">
        <f t="shared" si="41"/>
        <v/>
      </c>
      <c r="AD120" s="242" t="str">
        <f t="shared" si="42"/>
        <v/>
      </c>
    </row>
    <row r="121" spans="1:30" x14ac:dyDescent="0.15">
      <c r="A121" s="239" t="str">
        <f t="shared" si="43"/>
        <v>宣传品业务宣传费项目小计</v>
      </c>
      <c r="B121" s="254"/>
      <c r="C121" s="263" t="s">
        <v>434</v>
      </c>
      <c r="D121" s="231" t="s">
        <v>435</v>
      </c>
      <c r="E121" s="232"/>
      <c r="F121" s="115"/>
      <c r="G121" s="156" t="s">
        <v>251</v>
      </c>
      <c r="H121" s="240">
        <f t="shared" si="50"/>
        <v>19</v>
      </c>
      <c r="I121" s="114">
        <f>L121-'2-总部下划报单预算明细表（填白底格）'!G121</f>
        <v>19</v>
      </c>
      <c r="J121" s="114">
        <f t="shared" si="34"/>
        <v>0</v>
      </c>
      <c r="K121" s="240">
        <f t="shared" si="35"/>
        <v>19</v>
      </c>
      <c r="L121" s="114">
        <f t="shared" si="36"/>
        <v>19</v>
      </c>
      <c r="M121" s="114">
        <f t="shared" si="37"/>
        <v>0</v>
      </c>
      <c r="N121" s="114">
        <f t="shared" si="38"/>
        <v>15</v>
      </c>
      <c r="O121" s="116">
        <v>15</v>
      </c>
      <c r="P121" s="116"/>
      <c r="Q121" s="114">
        <f t="shared" si="51"/>
        <v>0</v>
      </c>
      <c r="R121" s="116"/>
      <c r="S121" s="116"/>
      <c r="T121" s="114">
        <f t="shared" si="39"/>
        <v>4</v>
      </c>
      <c r="U121" s="116">
        <v>4</v>
      </c>
      <c r="V121" s="116"/>
      <c r="W121" s="116"/>
      <c r="X121" s="116"/>
      <c r="Y121" s="114">
        <f t="shared" si="40"/>
        <v>19</v>
      </c>
      <c r="Z121" s="116">
        <v>19</v>
      </c>
      <c r="AA121" s="116"/>
      <c r="AB121" s="116">
        <v>16.6936</v>
      </c>
      <c r="AC121" s="242">
        <f t="shared" si="41"/>
        <v>0</v>
      </c>
      <c r="AD121" s="242">
        <f t="shared" si="42"/>
        <v>0.13816073225667314</v>
      </c>
    </row>
    <row r="122" spans="1:30" x14ac:dyDescent="0.15">
      <c r="A122" s="239" t="str">
        <f t="shared" si="43"/>
        <v>宣传事项</v>
      </c>
      <c r="B122" s="254"/>
      <c r="C122" s="264"/>
      <c r="D122" s="231" t="s">
        <v>436</v>
      </c>
      <c r="E122" s="232"/>
      <c r="F122" s="115"/>
      <c r="G122" s="156" t="s">
        <v>251</v>
      </c>
      <c r="H122" s="240">
        <f t="shared" si="50"/>
        <v>28</v>
      </c>
      <c r="I122" s="114">
        <f>L122-'2-总部下划报单预算明细表（填白底格）'!G122</f>
        <v>28</v>
      </c>
      <c r="J122" s="114">
        <f t="shared" si="34"/>
        <v>0</v>
      </c>
      <c r="K122" s="240">
        <f t="shared" si="35"/>
        <v>28</v>
      </c>
      <c r="L122" s="114">
        <f t="shared" si="36"/>
        <v>28</v>
      </c>
      <c r="M122" s="114">
        <f t="shared" si="37"/>
        <v>0</v>
      </c>
      <c r="N122" s="114">
        <f t="shared" si="38"/>
        <v>20</v>
      </c>
      <c r="O122" s="116">
        <v>20</v>
      </c>
      <c r="P122" s="116"/>
      <c r="Q122" s="114">
        <f t="shared" si="51"/>
        <v>0</v>
      </c>
      <c r="R122" s="116"/>
      <c r="S122" s="116"/>
      <c r="T122" s="114">
        <f t="shared" si="39"/>
        <v>8</v>
      </c>
      <c r="U122" s="116">
        <v>8</v>
      </c>
      <c r="V122" s="116"/>
      <c r="W122" s="116"/>
      <c r="X122" s="116"/>
      <c r="Y122" s="114">
        <f t="shared" si="40"/>
        <v>43.8</v>
      </c>
      <c r="Z122" s="116">
        <v>43.8</v>
      </c>
      <c r="AA122" s="116"/>
      <c r="AB122" s="116">
        <v>43.080197000000005</v>
      </c>
      <c r="AC122" s="242">
        <f t="shared" si="41"/>
        <v>-0.36073059360730586</v>
      </c>
      <c r="AD122" s="242">
        <f t="shared" si="42"/>
        <v>-0.35004939740642327</v>
      </c>
    </row>
    <row r="123" spans="1:30" x14ac:dyDescent="0.15">
      <c r="A123" s="239" t="str">
        <f t="shared" si="43"/>
        <v>业务招待费用</v>
      </c>
      <c r="B123" s="254"/>
      <c r="C123" s="231" t="s">
        <v>57</v>
      </c>
      <c r="D123" s="232"/>
      <c r="E123" s="232"/>
      <c r="F123" s="115"/>
      <c r="G123" s="156" t="s">
        <v>252</v>
      </c>
      <c r="H123" s="240">
        <f t="shared" si="50"/>
        <v>133.35000000000002</v>
      </c>
      <c r="I123" s="114">
        <f>L123-'2-总部下划报单预算明细表（填白底格）'!G123</f>
        <v>133.35000000000002</v>
      </c>
      <c r="J123" s="114">
        <f t="shared" si="34"/>
        <v>0</v>
      </c>
      <c r="K123" s="240">
        <f t="shared" si="35"/>
        <v>133.35000000000002</v>
      </c>
      <c r="L123" s="114">
        <f t="shared" si="36"/>
        <v>133.35000000000002</v>
      </c>
      <c r="M123" s="114">
        <f t="shared" si="37"/>
        <v>0</v>
      </c>
      <c r="N123" s="114">
        <f t="shared" si="38"/>
        <v>121.58000000000001</v>
      </c>
      <c r="O123" s="116">
        <v>121.58000000000001</v>
      </c>
      <c r="P123" s="116"/>
      <c r="Q123" s="114">
        <f t="shared" si="51"/>
        <v>0</v>
      </c>
      <c r="R123" s="116"/>
      <c r="S123" s="116"/>
      <c r="T123" s="114">
        <f t="shared" si="39"/>
        <v>11.77</v>
      </c>
      <c r="U123" s="116">
        <v>11.77</v>
      </c>
      <c r="V123" s="116"/>
      <c r="W123" s="116"/>
      <c r="X123" s="116"/>
      <c r="Y123" s="114">
        <f t="shared" si="40"/>
        <v>132.34899999999999</v>
      </c>
      <c r="Z123" s="116">
        <v>132.34899999999999</v>
      </c>
      <c r="AA123" s="116"/>
      <c r="AB123" s="116">
        <v>131.784875</v>
      </c>
      <c r="AC123" s="242">
        <f t="shared" si="41"/>
        <v>7.5633363304599133E-3</v>
      </c>
      <c r="AD123" s="242">
        <f t="shared" si="42"/>
        <v>1.187636289824634E-2</v>
      </c>
    </row>
    <row r="124" spans="1:30" x14ac:dyDescent="0.15">
      <c r="A124" s="239" t="str">
        <f t="shared" si="43"/>
        <v>劳务费</v>
      </c>
      <c r="B124" s="254"/>
      <c r="C124" s="136" t="s">
        <v>19</v>
      </c>
      <c r="D124" s="136"/>
      <c r="E124" s="136"/>
      <c r="F124" s="137"/>
      <c r="G124" s="156" t="s">
        <v>258</v>
      </c>
      <c r="H124" s="240">
        <f t="shared" si="50"/>
        <v>1087.4000000000001</v>
      </c>
      <c r="I124" s="114">
        <f>L124-'2-总部下划报单预算明细表（填白底格）'!G124</f>
        <v>1087.4000000000001</v>
      </c>
      <c r="J124" s="114">
        <f t="shared" si="34"/>
        <v>0</v>
      </c>
      <c r="K124" s="240">
        <f t="shared" ref="K124:K171" si="59">L124+M124</f>
        <v>1087.4000000000001</v>
      </c>
      <c r="L124" s="114">
        <f t="shared" ref="L124:L171" si="60">O124+U124</f>
        <v>1087.4000000000001</v>
      </c>
      <c r="M124" s="114">
        <f t="shared" ref="M124:M171" si="61">P124+V124</f>
        <v>0</v>
      </c>
      <c r="N124" s="114">
        <f t="shared" ref="N124:N171" si="62">O124+P124</f>
        <v>0</v>
      </c>
      <c r="O124" s="116">
        <v>0</v>
      </c>
      <c r="P124" s="116"/>
      <c r="Q124" s="114">
        <f t="shared" si="51"/>
        <v>0</v>
      </c>
      <c r="R124" s="116"/>
      <c r="S124" s="116"/>
      <c r="T124" s="114">
        <f t="shared" ref="T124:T171" si="63">V124+U124</f>
        <v>1087.4000000000001</v>
      </c>
      <c r="U124" s="116">
        <v>1087.4000000000001</v>
      </c>
      <c r="V124" s="116"/>
      <c r="W124" s="116"/>
      <c r="X124" s="116"/>
      <c r="Y124" s="114">
        <f t="shared" si="40"/>
        <v>1108.4390000000001</v>
      </c>
      <c r="Z124" s="116">
        <v>1108.4390000000001</v>
      </c>
      <c r="AA124" s="116"/>
      <c r="AB124" s="116">
        <v>957.90333599999997</v>
      </c>
      <c r="AC124" s="242">
        <f t="shared" ref="AC124:AC171" si="64">IFERROR(K124/Y124-1,"")</f>
        <v>-1.8980746797974457E-2</v>
      </c>
      <c r="AD124" s="242">
        <f t="shared" ref="AD124:AD171" si="65">IFERROR(K124/AB124-1,"")</f>
        <v>0.13518761145644453</v>
      </c>
    </row>
    <row r="125" spans="1:30" x14ac:dyDescent="0.15">
      <c r="A125" s="239" t="str">
        <f t="shared" si="43"/>
        <v>银行结算费-总公司结算银行结算费项目小计</v>
      </c>
      <c r="B125" s="254"/>
      <c r="C125" s="265" t="s">
        <v>437</v>
      </c>
      <c r="D125" s="119" t="s">
        <v>438</v>
      </c>
      <c r="E125" s="136"/>
      <c r="F125" s="137"/>
      <c r="G125" s="156" t="s">
        <v>259</v>
      </c>
      <c r="H125" s="240">
        <f t="shared" si="50"/>
        <v>0</v>
      </c>
      <c r="I125" s="114">
        <f>L125-'2-总部下划报单预算明细表（填白底格）'!G125</f>
        <v>0</v>
      </c>
      <c r="J125" s="114">
        <f t="shared" si="34"/>
        <v>0</v>
      </c>
      <c r="K125" s="240">
        <f t="shared" si="59"/>
        <v>0</v>
      </c>
      <c r="L125" s="114">
        <f t="shared" si="60"/>
        <v>0</v>
      </c>
      <c r="M125" s="114">
        <f t="shared" si="61"/>
        <v>0</v>
      </c>
      <c r="N125" s="114">
        <f t="shared" si="62"/>
        <v>0</v>
      </c>
      <c r="O125" s="116">
        <v>0</v>
      </c>
      <c r="P125" s="116"/>
      <c r="Q125" s="114">
        <f t="shared" si="51"/>
        <v>0</v>
      </c>
      <c r="R125" s="116"/>
      <c r="S125" s="116"/>
      <c r="T125" s="114">
        <f t="shared" si="63"/>
        <v>0</v>
      </c>
      <c r="U125" s="116">
        <v>0</v>
      </c>
      <c r="V125" s="116"/>
      <c r="W125" s="116"/>
      <c r="X125" s="116"/>
      <c r="Y125" s="114">
        <f t="shared" si="40"/>
        <v>0</v>
      </c>
      <c r="Z125" s="116">
        <v>0</v>
      </c>
      <c r="AA125" s="116"/>
      <c r="AB125" s="116">
        <v>0</v>
      </c>
      <c r="AC125" s="242" t="str">
        <f t="shared" si="64"/>
        <v/>
      </c>
      <c r="AD125" s="242" t="str">
        <f t="shared" si="65"/>
        <v/>
      </c>
    </row>
    <row r="126" spans="1:30" x14ac:dyDescent="0.15">
      <c r="A126" s="239" t="str">
        <f t="shared" si="43"/>
        <v>银行结算费-分公司结算</v>
      </c>
      <c r="B126" s="254"/>
      <c r="C126" s="266"/>
      <c r="D126" s="119" t="s">
        <v>439</v>
      </c>
      <c r="E126" s="136"/>
      <c r="F126" s="137"/>
      <c r="G126" s="156" t="s">
        <v>259</v>
      </c>
      <c r="H126" s="240">
        <f t="shared" si="50"/>
        <v>10</v>
      </c>
      <c r="I126" s="114">
        <f>L126-'2-总部下划报单预算明细表（填白底格）'!G126</f>
        <v>10</v>
      </c>
      <c r="J126" s="114">
        <f t="shared" si="34"/>
        <v>0</v>
      </c>
      <c r="K126" s="240">
        <f t="shared" si="59"/>
        <v>10</v>
      </c>
      <c r="L126" s="114">
        <f t="shared" si="60"/>
        <v>10</v>
      </c>
      <c r="M126" s="114">
        <f t="shared" si="61"/>
        <v>0</v>
      </c>
      <c r="N126" s="114">
        <f t="shared" si="62"/>
        <v>10</v>
      </c>
      <c r="O126" s="116">
        <v>10</v>
      </c>
      <c r="P126" s="116"/>
      <c r="Q126" s="114">
        <f t="shared" si="51"/>
        <v>0</v>
      </c>
      <c r="R126" s="116"/>
      <c r="S126" s="116"/>
      <c r="T126" s="114">
        <f t="shared" si="63"/>
        <v>0</v>
      </c>
      <c r="U126" s="116">
        <v>0</v>
      </c>
      <c r="V126" s="116"/>
      <c r="W126" s="116"/>
      <c r="X126" s="116"/>
      <c r="Y126" s="114">
        <f t="shared" si="40"/>
        <v>10</v>
      </c>
      <c r="Z126" s="116">
        <v>10</v>
      </c>
      <c r="AA126" s="116"/>
      <c r="AB126" s="116">
        <v>3.8187919999999997</v>
      </c>
      <c r="AC126" s="242">
        <f t="shared" si="64"/>
        <v>0</v>
      </c>
      <c r="AD126" s="242">
        <f t="shared" si="65"/>
        <v>1.6186291371721739</v>
      </c>
    </row>
    <row r="127" spans="1:30" x14ac:dyDescent="0.15">
      <c r="A127" s="239" t="str">
        <f t="shared" ref="A127:A169" si="66">F127&amp;E127&amp;D127&amp;C127</f>
        <v>软件开发费</v>
      </c>
      <c r="B127" s="254"/>
      <c r="C127" s="136" t="s">
        <v>30</v>
      </c>
      <c r="D127" s="136"/>
      <c r="E127" s="136"/>
      <c r="F127" s="136"/>
      <c r="G127" s="160" t="s">
        <v>261</v>
      </c>
      <c r="H127" s="240">
        <f t="shared" si="50"/>
        <v>7.6</v>
      </c>
      <c r="I127" s="114">
        <f>L127-'2-总部下划报单预算明细表（填白底格）'!G127</f>
        <v>7.6</v>
      </c>
      <c r="J127" s="114">
        <f t="shared" si="34"/>
        <v>0</v>
      </c>
      <c r="K127" s="240">
        <f t="shared" si="59"/>
        <v>7.6</v>
      </c>
      <c r="L127" s="114">
        <f t="shared" si="60"/>
        <v>7.6</v>
      </c>
      <c r="M127" s="114">
        <f t="shared" si="61"/>
        <v>0</v>
      </c>
      <c r="N127" s="114">
        <f t="shared" si="62"/>
        <v>0</v>
      </c>
      <c r="O127" s="116">
        <v>0</v>
      </c>
      <c r="P127" s="116"/>
      <c r="Q127" s="114">
        <f t="shared" si="51"/>
        <v>0</v>
      </c>
      <c r="R127" s="116"/>
      <c r="S127" s="116"/>
      <c r="T127" s="114">
        <f t="shared" si="63"/>
        <v>7.6</v>
      </c>
      <c r="U127" s="116">
        <v>7.6</v>
      </c>
      <c r="V127" s="116"/>
      <c r="W127" s="116"/>
      <c r="X127" s="116"/>
      <c r="Y127" s="114">
        <f t="shared" si="40"/>
        <v>42.2</v>
      </c>
      <c r="Z127" s="116">
        <v>42.2</v>
      </c>
      <c r="AA127" s="116"/>
      <c r="AB127" s="116">
        <v>44.533949999999997</v>
      </c>
      <c r="AC127" s="242">
        <f t="shared" si="64"/>
        <v>-0.81990521327014221</v>
      </c>
      <c r="AD127" s="242">
        <f t="shared" si="65"/>
        <v>-0.82934368049544227</v>
      </c>
    </row>
    <row r="128" spans="1:30" x14ac:dyDescent="0.15">
      <c r="A128" s="239" t="str">
        <f t="shared" si="66"/>
        <v>产品开发费</v>
      </c>
      <c r="B128" s="254"/>
      <c r="C128" s="136" t="s">
        <v>31</v>
      </c>
      <c r="D128" s="136"/>
      <c r="E128" s="136"/>
      <c r="F128" s="136"/>
      <c r="G128" s="160" t="s">
        <v>261</v>
      </c>
      <c r="H128" s="240">
        <f t="shared" si="50"/>
        <v>0</v>
      </c>
      <c r="I128" s="114">
        <f>L128-'2-总部下划报单预算明细表（填白底格）'!G128</f>
        <v>0</v>
      </c>
      <c r="J128" s="114">
        <f t="shared" si="34"/>
        <v>0</v>
      </c>
      <c r="K128" s="240">
        <f t="shared" si="59"/>
        <v>0</v>
      </c>
      <c r="L128" s="114">
        <f t="shared" si="60"/>
        <v>0</v>
      </c>
      <c r="M128" s="114">
        <f t="shared" si="61"/>
        <v>0</v>
      </c>
      <c r="N128" s="114">
        <f t="shared" si="62"/>
        <v>0</v>
      </c>
      <c r="O128" s="116">
        <v>0</v>
      </c>
      <c r="P128" s="116"/>
      <c r="Q128" s="114">
        <f t="shared" si="51"/>
        <v>0</v>
      </c>
      <c r="R128" s="116"/>
      <c r="S128" s="116"/>
      <c r="T128" s="114">
        <f t="shared" si="63"/>
        <v>0</v>
      </c>
      <c r="U128" s="116">
        <v>0</v>
      </c>
      <c r="V128" s="116"/>
      <c r="W128" s="116"/>
      <c r="X128" s="116"/>
      <c r="Y128" s="114">
        <f t="shared" si="40"/>
        <v>0</v>
      </c>
      <c r="Z128" s="116">
        <v>0</v>
      </c>
      <c r="AA128" s="116"/>
      <c r="AB128" s="116">
        <v>20</v>
      </c>
      <c r="AC128" s="242" t="str">
        <f t="shared" si="64"/>
        <v/>
      </c>
      <c r="AD128" s="242">
        <f t="shared" si="65"/>
        <v>-1</v>
      </c>
    </row>
    <row r="129" spans="1:30" x14ac:dyDescent="0.15">
      <c r="A129" s="239" t="str">
        <f t="shared" si="66"/>
        <v>技术转让费</v>
      </c>
      <c r="B129" s="255"/>
      <c r="C129" s="136" t="s">
        <v>29</v>
      </c>
      <c r="D129" s="136"/>
      <c r="E129" s="136"/>
      <c r="F129" s="136"/>
      <c r="G129" s="160" t="s">
        <v>261</v>
      </c>
      <c r="H129" s="240">
        <f t="shared" si="50"/>
        <v>0</v>
      </c>
      <c r="I129" s="114">
        <f>L129-'2-总部下划报单预算明细表（填白底格）'!G129</f>
        <v>0</v>
      </c>
      <c r="J129" s="114">
        <f t="shared" si="34"/>
        <v>0</v>
      </c>
      <c r="K129" s="240">
        <f t="shared" si="59"/>
        <v>0</v>
      </c>
      <c r="L129" s="114">
        <f t="shared" si="60"/>
        <v>0</v>
      </c>
      <c r="M129" s="114">
        <f t="shared" si="61"/>
        <v>0</v>
      </c>
      <c r="N129" s="114">
        <f t="shared" si="62"/>
        <v>0</v>
      </c>
      <c r="O129" s="116">
        <v>0</v>
      </c>
      <c r="P129" s="116"/>
      <c r="Q129" s="114">
        <f t="shared" si="51"/>
        <v>0</v>
      </c>
      <c r="R129" s="116"/>
      <c r="S129" s="116"/>
      <c r="T129" s="114">
        <f t="shared" si="63"/>
        <v>0</v>
      </c>
      <c r="U129" s="116">
        <v>0</v>
      </c>
      <c r="V129" s="116"/>
      <c r="W129" s="116"/>
      <c r="X129" s="116"/>
      <c r="Y129" s="114">
        <f t="shared" si="40"/>
        <v>0</v>
      </c>
      <c r="Z129" s="116">
        <v>0</v>
      </c>
      <c r="AA129" s="116"/>
      <c r="AB129" s="116">
        <v>0</v>
      </c>
      <c r="AC129" s="242" t="str">
        <f t="shared" si="64"/>
        <v/>
      </c>
      <c r="AD129" s="242" t="str">
        <f t="shared" si="65"/>
        <v/>
      </c>
    </row>
    <row r="130" spans="1:30" ht="14.45" customHeight="1" x14ac:dyDescent="0.15">
      <c r="A130" s="239" t="str">
        <f t="shared" si="66"/>
        <v>办公管理类项目合计</v>
      </c>
      <c r="B130" s="250" t="s">
        <v>47</v>
      </c>
      <c r="C130" s="283" t="s">
        <v>47</v>
      </c>
      <c r="D130" s="284"/>
      <c r="E130" s="284"/>
      <c r="F130" s="285"/>
      <c r="G130" s="156"/>
      <c r="H130" s="240">
        <f t="shared" si="50"/>
        <v>1119.9750000000001</v>
      </c>
      <c r="I130" s="114">
        <f>L130-'2-总部下划报单预算明细表（填白底格）'!G130</f>
        <v>1119.9750000000001</v>
      </c>
      <c r="J130" s="114">
        <f t="shared" si="34"/>
        <v>0</v>
      </c>
      <c r="K130" s="240">
        <f t="shared" si="59"/>
        <v>1119.9750000000001</v>
      </c>
      <c r="L130" s="114">
        <f t="shared" si="60"/>
        <v>1119.9750000000001</v>
      </c>
      <c r="M130" s="114">
        <f t="shared" si="61"/>
        <v>0</v>
      </c>
      <c r="N130" s="114">
        <f t="shared" si="62"/>
        <v>650.2600000000001</v>
      </c>
      <c r="O130" s="114">
        <f>SUM(O131:O154)</f>
        <v>650.2600000000001</v>
      </c>
      <c r="P130" s="114">
        <f>SUM(P131:P154)</f>
        <v>0</v>
      </c>
      <c r="Q130" s="114">
        <f t="shared" si="51"/>
        <v>0</v>
      </c>
      <c r="R130" s="114">
        <f>SUM(R131:R154)</f>
        <v>0</v>
      </c>
      <c r="S130" s="114">
        <f>SUM(S131:S154)</f>
        <v>0</v>
      </c>
      <c r="T130" s="114">
        <f t="shared" si="63"/>
        <v>469.71499999999997</v>
      </c>
      <c r="U130" s="114">
        <f t="shared" ref="U130:AB130" si="67">SUM(U131:U154)</f>
        <v>469.71499999999997</v>
      </c>
      <c r="V130" s="114">
        <f t="shared" si="67"/>
        <v>0</v>
      </c>
      <c r="W130" s="114">
        <f t="shared" si="67"/>
        <v>0</v>
      </c>
      <c r="X130" s="114">
        <f t="shared" si="67"/>
        <v>0</v>
      </c>
      <c r="Y130" s="114">
        <f t="shared" si="40"/>
        <v>1327.2502999999997</v>
      </c>
      <c r="Z130" s="114">
        <f t="shared" ref="Z130:AA130" si="68">SUM(Z131:Z154)</f>
        <v>1327.2502999999997</v>
      </c>
      <c r="AA130" s="114">
        <f t="shared" si="68"/>
        <v>0</v>
      </c>
      <c r="AB130" s="114">
        <f t="shared" si="67"/>
        <v>953.17415700000004</v>
      </c>
      <c r="AC130" s="242">
        <f t="shared" si="64"/>
        <v>-0.15616896074538433</v>
      </c>
      <c r="AD130" s="242">
        <f t="shared" si="65"/>
        <v>0.17499513785076326</v>
      </c>
    </row>
    <row r="131" spans="1:30" x14ac:dyDescent="0.15">
      <c r="A131" s="239" t="str">
        <f t="shared" si="66"/>
        <v>出访外事费用项目小计</v>
      </c>
      <c r="B131" s="251"/>
      <c r="C131" s="272" t="s">
        <v>440</v>
      </c>
      <c r="D131" s="138" t="s">
        <v>441</v>
      </c>
      <c r="E131" s="139"/>
      <c r="F131" s="140"/>
      <c r="G131" s="156" t="s">
        <v>256</v>
      </c>
      <c r="H131" s="240">
        <f t="shared" si="50"/>
        <v>0</v>
      </c>
      <c r="I131" s="114">
        <f>L131-'2-总部下划报单预算明细表（填白底格）'!G131</f>
        <v>0</v>
      </c>
      <c r="J131" s="114">
        <f t="shared" si="34"/>
        <v>0</v>
      </c>
      <c r="K131" s="240">
        <f t="shared" si="59"/>
        <v>0</v>
      </c>
      <c r="L131" s="114">
        <f t="shared" si="60"/>
        <v>0</v>
      </c>
      <c r="M131" s="114">
        <f t="shared" si="61"/>
        <v>0</v>
      </c>
      <c r="N131" s="114">
        <f t="shared" si="62"/>
        <v>0</v>
      </c>
      <c r="O131" s="243">
        <f>0</f>
        <v>0</v>
      </c>
      <c r="P131" s="243">
        <f>0</f>
        <v>0</v>
      </c>
      <c r="Q131" s="114">
        <f t="shared" si="51"/>
        <v>0</v>
      </c>
      <c r="R131" s="243">
        <f>0</f>
        <v>0</v>
      </c>
      <c r="S131" s="243">
        <f>0</f>
        <v>0</v>
      </c>
      <c r="T131" s="114">
        <f t="shared" si="63"/>
        <v>0</v>
      </c>
      <c r="U131" s="243">
        <f>0</f>
        <v>0</v>
      </c>
      <c r="V131" s="243">
        <f>0</f>
        <v>0</v>
      </c>
      <c r="W131" s="243">
        <f>0</f>
        <v>0</v>
      </c>
      <c r="X131" s="243">
        <f>0</f>
        <v>0</v>
      </c>
      <c r="Y131" s="114">
        <f t="shared" si="40"/>
        <v>0</v>
      </c>
      <c r="Z131" s="116">
        <v>0</v>
      </c>
      <c r="AA131" s="116"/>
      <c r="AB131" s="116">
        <v>0</v>
      </c>
      <c r="AC131" s="242" t="str">
        <f t="shared" si="64"/>
        <v/>
      </c>
      <c r="AD131" s="242" t="str">
        <f t="shared" si="65"/>
        <v/>
      </c>
    </row>
    <row r="132" spans="1:30" x14ac:dyDescent="0.15">
      <c r="A132" s="239" t="str">
        <f t="shared" si="66"/>
        <v>来访</v>
      </c>
      <c r="B132" s="251"/>
      <c r="C132" s="274"/>
      <c r="D132" s="138" t="s">
        <v>442</v>
      </c>
      <c r="E132" s="139"/>
      <c r="F132" s="140"/>
      <c r="G132" s="156" t="s">
        <v>256</v>
      </c>
      <c r="H132" s="240">
        <f t="shared" si="50"/>
        <v>0</v>
      </c>
      <c r="I132" s="114">
        <f>L132-'2-总部下划报单预算明细表（填白底格）'!G132</f>
        <v>0</v>
      </c>
      <c r="J132" s="114">
        <f t="shared" si="34"/>
        <v>0</v>
      </c>
      <c r="K132" s="240">
        <f t="shared" si="59"/>
        <v>0</v>
      </c>
      <c r="L132" s="114">
        <f t="shared" si="60"/>
        <v>0</v>
      </c>
      <c r="M132" s="114">
        <f t="shared" si="61"/>
        <v>0</v>
      </c>
      <c r="N132" s="114">
        <f t="shared" si="62"/>
        <v>0</v>
      </c>
      <c r="O132" s="243">
        <f>0</f>
        <v>0</v>
      </c>
      <c r="P132" s="243">
        <f>0</f>
        <v>0</v>
      </c>
      <c r="Q132" s="114">
        <f t="shared" si="51"/>
        <v>0</v>
      </c>
      <c r="R132" s="243">
        <f>0</f>
        <v>0</v>
      </c>
      <c r="S132" s="243">
        <f>0</f>
        <v>0</v>
      </c>
      <c r="T132" s="114">
        <f t="shared" si="63"/>
        <v>0</v>
      </c>
      <c r="U132" s="243">
        <f>0</f>
        <v>0</v>
      </c>
      <c r="V132" s="243">
        <f>0</f>
        <v>0</v>
      </c>
      <c r="W132" s="243">
        <f>0</f>
        <v>0</v>
      </c>
      <c r="X132" s="243">
        <f>0</f>
        <v>0</v>
      </c>
      <c r="Y132" s="114">
        <f t="shared" si="40"/>
        <v>0</v>
      </c>
      <c r="Z132" s="116">
        <v>0</v>
      </c>
      <c r="AA132" s="116"/>
      <c r="AB132" s="116">
        <v>0</v>
      </c>
      <c r="AC132" s="242" t="str">
        <f t="shared" si="64"/>
        <v/>
      </c>
      <c r="AD132" s="242" t="str">
        <f t="shared" si="65"/>
        <v/>
      </c>
    </row>
    <row r="133" spans="1:30" x14ac:dyDescent="0.15">
      <c r="A133" s="239" t="str">
        <f t="shared" si="66"/>
        <v>会议费</v>
      </c>
      <c r="B133" s="251"/>
      <c r="C133" s="138" t="s">
        <v>44</v>
      </c>
      <c r="D133" s="139"/>
      <c r="E133" s="139"/>
      <c r="F133" s="140"/>
      <c r="G133" s="156" t="s">
        <v>253</v>
      </c>
      <c r="H133" s="240">
        <f t="shared" si="50"/>
        <v>44.13</v>
      </c>
      <c r="I133" s="114">
        <f>L133-'2-总部下划报单预算明细表（填白底格）'!G133</f>
        <v>44.13</v>
      </c>
      <c r="J133" s="114">
        <f t="shared" si="34"/>
        <v>0</v>
      </c>
      <c r="K133" s="240">
        <f t="shared" si="59"/>
        <v>44.13</v>
      </c>
      <c r="L133" s="114">
        <f t="shared" si="60"/>
        <v>44.13</v>
      </c>
      <c r="M133" s="114">
        <f t="shared" si="61"/>
        <v>0</v>
      </c>
      <c r="N133" s="114">
        <f t="shared" si="62"/>
        <v>42.63</v>
      </c>
      <c r="O133" s="116">
        <v>42.63</v>
      </c>
      <c r="P133" s="116"/>
      <c r="Q133" s="114">
        <f t="shared" si="51"/>
        <v>0</v>
      </c>
      <c r="R133" s="116"/>
      <c r="S133" s="116"/>
      <c r="T133" s="114">
        <f t="shared" si="63"/>
        <v>1.5</v>
      </c>
      <c r="U133" s="116">
        <v>1.5</v>
      </c>
      <c r="V133" s="116"/>
      <c r="W133" s="116"/>
      <c r="X133" s="116"/>
      <c r="Y133" s="114">
        <f t="shared" si="40"/>
        <v>53.783000000000001</v>
      </c>
      <c r="Z133" s="116">
        <v>53.783000000000001</v>
      </c>
      <c r="AA133" s="116"/>
      <c r="AB133" s="116">
        <v>33.706890000000001</v>
      </c>
      <c r="AC133" s="242">
        <f t="shared" si="64"/>
        <v>-0.17948050499228374</v>
      </c>
      <c r="AD133" s="242">
        <f t="shared" si="65"/>
        <v>0.3092278759624516</v>
      </c>
    </row>
    <row r="134" spans="1:30" x14ac:dyDescent="0.15">
      <c r="A134" s="239" t="str">
        <f t="shared" si="66"/>
        <v>差旅费</v>
      </c>
      <c r="B134" s="251"/>
      <c r="C134" s="139" t="s">
        <v>26</v>
      </c>
      <c r="D134" s="139"/>
      <c r="E134" s="139"/>
      <c r="F134" s="140"/>
      <c r="G134" s="156" t="s">
        <v>257</v>
      </c>
      <c r="H134" s="240">
        <f t="shared" si="50"/>
        <v>74.97</v>
      </c>
      <c r="I134" s="114">
        <f>L134-'2-总部下划报单预算明细表（填白底格）'!G134</f>
        <v>74.97</v>
      </c>
      <c r="J134" s="114">
        <f t="shared" ref="J134:J171" si="69">M134</f>
        <v>0</v>
      </c>
      <c r="K134" s="240">
        <f t="shared" si="59"/>
        <v>74.97</v>
      </c>
      <c r="L134" s="114">
        <f t="shared" si="60"/>
        <v>74.97</v>
      </c>
      <c r="M134" s="114">
        <f t="shared" si="61"/>
        <v>0</v>
      </c>
      <c r="N134" s="114">
        <f t="shared" si="62"/>
        <v>53.74</v>
      </c>
      <c r="O134" s="116">
        <v>53.74</v>
      </c>
      <c r="P134" s="116"/>
      <c r="Q134" s="114">
        <f t="shared" si="51"/>
        <v>0</v>
      </c>
      <c r="R134" s="116"/>
      <c r="S134" s="116"/>
      <c r="T134" s="114">
        <f t="shared" si="63"/>
        <v>21.23</v>
      </c>
      <c r="U134" s="116">
        <v>21.23</v>
      </c>
      <c r="V134" s="116"/>
      <c r="W134" s="116"/>
      <c r="X134" s="116"/>
      <c r="Y134" s="114">
        <f t="shared" ref="Y134:Y171" si="70">AA134+Z134</f>
        <v>110.02899999999998</v>
      </c>
      <c r="Z134" s="116">
        <v>110.02899999999998</v>
      </c>
      <c r="AA134" s="116"/>
      <c r="AB134" s="116">
        <v>61.979157999999998</v>
      </c>
      <c r="AC134" s="242">
        <f t="shared" si="64"/>
        <v>-0.31863417826209439</v>
      </c>
      <c r="AD134" s="242">
        <f t="shared" si="65"/>
        <v>0.20960016914072965</v>
      </c>
    </row>
    <row r="135" spans="1:30" x14ac:dyDescent="0.15">
      <c r="A135" s="239" t="str">
        <f t="shared" si="66"/>
        <v>境内培训项目小计内部培训费项目小计</v>
      </c>
      <c r="B135" s="251"/>
      <c r="C135" s="277" t="s">
        <v>443</v>
      </c>
      <c r="D135" s="141" t="s">
        <v>444</v>
      </c>
      <c r="E135" s="142"/>
      <c r="F135" s="143"/>
      <c r="G135" s="156" t="s">
        <v>254</v>
      </c>
      <c r="H135" s="240">
        <f t="shared" si="50"/>
        <v>110.4</v>
      </c>
      <c r="I135" s="114">
        <f>L135-'2-总部下划报单预算明细表（填白底格）'!G135</f>
        <v>110.4</v>
      </c>
      <c r="J135" s="114">
        <f t="shared" si="69"/>
        <v>0</v>
      </c>
      <c r="K135" s="240">
        <f t="shared" si="59"/>
        <v>110.4</v>
      </c>
      <c r="L135" s="114">
        <f t="shared" si="60"/>
        <v>110.4</v>
      </c>
      <c r="M135" s="114">
        <f t="shared" si="61"/>
        <v>0</v>
      </c>
      <c r="N135" s="114">
        <f t="shared" si="62"/>
        <v>70.400000000000006</v>
      </c>
      <c r="O135" s="116">
        <v>70.400000000000006</v>
      </c>
      <c r="P135" s="116"/>
      <c r="Q135" s="114">
        <f t="shared" si="51"/>
        <v>0</v>
      </c>
      <c r="R135" s="116"/>
      <c r="S135" s="116"/>
      <c r="T135" s="114">
        <f t="shared" si="63"/>
        <v>40</v>
      </c>
      <c r="U135" s="116">
        <v>40</v>
      </c>
      <c r="V135" s="116"/>
      <c r="W135" s="116"/>
      <c r="X135" s="116"/>
      <c r="Y135" s="114">
        <f t="shared" si="70"/>
        <v>123.7623</v>
      </c>
      <c r="Z135" s="116">
        <v>123.7623</v>
      </c>
      <c r="AA135" s="116"/>
      <c r="AB135" s="116">
        <v>94.501723000000013</v>
      </c>
      <c r="AC135" s="242">
        <f t="shared" si="64"/>
        <v>-0.10796745050794943</v>
      </c>
      <c r="AD135" s="242">
        <f t="shared" si="65"/>
        <v>0.16823266809643234</v>
      </c>
    </row>
    <row r="136" spans="1:30" x14ac:dyDescent="0.15">
      <c r="A136" s="239" t="str">
        <f t="shared" si="66"/>
        <v>境外培训项目小计</v>
      </c>
      <c r="B136" s="251"/>
      <c r="C136" s="278"/>
      <c r="D136" s="142" t="s">
        <v>445</v>
      </c>
      <c r="E136" s="144"/>
      <c r="F136" s="143"/>
      <c r="G136" s="156" t="s">
        <v>255</v>
      </c>
      <c r="H136" s="240">
        <f t="shared" si="50"/>
        <v>0</v>
      </c>
      <c r="I136" s="114">
        <f>L136-'2-总部下划报单预算明细表（填白底格）'!G136</f>
        <v>0</v>
      </c>
      <c r="J136" s="114">
        <f t="shared" si="69"/>
        <v>0</v>
      </c>
      <c r="K136" s="240">
        <f t="shared" si="59"/>
        <v>0</v>
      </c>
      <c r="L136" s="114">
        <f t="shared" si="60"/>
        <v>0</v>
      </c>
      <c r="M136" s="114">
        <f t="shared" si="61"/>
        <v>0</v>
      </c>
      <c r="N136" s="114">
        <f t="shared" si="62"/>
        <v>0</v>
      </c>
      <c r="O136" s="116">
        <v>0</v>
      </c>
      <c r="P136" s="116"/>
      <c r="Q136" s="114">
        <f t="shared" si="51"/>
        <v>0</v>
      </c>
      <c r="R136" s="116"/>
      <c r="S136" s="116"/>
      <c r="T136" s="114">
        <f t="shared" si="63"/>
        <v>0</v>
      </c>
      <c r="U136" s="116">
        <v>0</v>
      </c>
      <c r="V136" s="116"/>
      <c r="W136" s="116"/>
      <c r="X136" s="116"/>
      <c r="Y136" s="114">
        <f t="shared" si="70"/>
        <v>0</v>
      </c>
      <c r="Z136" s="116">
        <v>0</v>
      </c>
      <c r="AA136" s="116"/>
      <c r="AB136" s="116">
        <v>0</v>
      </c>
      <c r="AC136" s="242" t="str">
        <f t="shared" si="64"/>
        <v/>
      </c>
      <c r="AD136" s="242" t="str">
        <f t="shared" si="65"/>
        <v/>
      </c>
    </row>
    <row r="137" spans="1:30" x14ac:dyDescent="0.15">
      <c r="A137" s="239" t="str">
        <f t="shared" si="66"/>
        <v>外部培训费项目小计</v>
      </c>
      <c r="B137" s="251"/>
      <c r="C137" s="235" t="s">
        <v>446</v>
      </c>
      <c r="D137" s="145"/>
      <c r="E137" s="142"/>
      <c r="F137" s="143"/>
      <c r="G137" s="156" t="s">
        <v>254</v>
      </c>
      <c r="H137" s="240">
        <f t="shared" si="50"/>
        <v>0</v>
      </c>
      <c r="I137" s="114">
        <f>L137-'2-总部下划报单预算明细表（填白底格）'!G137</f>
        <v>0</v>
      </c>
      <c r="J137" s="114">
        <f t="shared" si="69"/>
        <v>0</v>
      </c>
      <c r="K137" s="240">
        <f t="shared" si="59"/>
        <v>0</v>
      </c>
      <c r="L137" s="114">
        <f t="shared" si="60"/>
        <v>0</v>
      </c>
      <c r="M137" s="114">
        <f t="shared" si="61"/>
        <v>0</v>
      </c>
      <c r="N137" s="114">
        <f t="shared" si="62"/>
        <v>0</v>
      </c>
      <c r="O137" s="116">
        <v>0</v>
      </c>
      <c r="P137" s="116"/>
      <c r="Q137" s="114">
        <f t="shared" si="51"/>
        <v>0</v>
      </c>
      <c r="R137" s="116"/>
      <c r="S137" s="116"/>
      <c r="T137" s="114">
        <f t="shared" si="63"/>
        <v>0</v>
      </c>
      <c r="U137" s="116">
        <v>0</v>
      </c>
      <c r="V137" s="116"/>
      <c r="W137" s="116"/>
      <c r="X137" s="116"/>
      <c r="Y137" s="114">
        <f t="shared" si="70"/>
        <v>0</v>
      </c>
      <c r="Z137" s="116">
        <v>0</v>
      </c>
      <c r="AA137" s="116"/>
      <c r="AB137" s="116">
        <v>0</v>
      </c>
      <c r="AC137" s="242" t="str">
        <f t="shared" si="64"/>
        <v/>
      </c>
      <c r="AD137" s="242" t="str">
        <f t="shared" si="65"/>
        <v/>
      </c>
    </row>
    <row r="138" spans="1:30" x14ac:dyDescent="0.15">
      <c r="A138" s="239" t="str">
        <f t="shared" si="66"/>
        <v>固定电话支出通讯费项目小计邮电费项目小计</v>
      </c>
      <c r="B138" s="251"/>
      <c r="C138" s="272" t="s">
        <v>447</v>
      </c>
      <c r="D138" s="272" t="s">
        <v>448</v>
      </c>
      <c r="E138" s="146" t="s">
        <v>449</v>
      </c>
      <c r="F138" s="140"/>
      <c r="G138" s="156" t="s">
        <v>262</v>
      </c>
      <c r="H138" s="240">
        <f t="shared" si="50"/>
        <v>183.6</v>
      </c>
      <c r="I138" s="114">
        <f>L138-'2-总部下划报单预算明细表（填白底格）'!G138</f>
        <v>183.6</v>
      </c>
      <c r="J138" s="114">
        <f t="shared" si="69"/>
        <v>0</v>
      </c>
      <c r="K138" s="240">
        <f t="shared" si="59"/>
        <v>183.6</v>
      </c>
      <c r="L138" s="114">
        <f t="shared" si="60"/>
        <v>183.6</v>
      </c>
      <c r="M138" s="114">
        <f t="shared" si="61"/>
        <v>0</v>
      </c>
      <c r="N138" s="114">
        <f t="shared" si="62"/>
        <v>155</v>
      </c>
      <c r="O138" s="116">
        <v>155</v>
      </c>
      <c r="P138" s="116"/>
      <c r="Q138" s="114">
        <f t="shared" si="51"/>
        <v>0</v>
      </c>
      <c r="R138" s="116"/>
      <c r="S138" s="116"/>
      <c r="T138" s="114">
        <f t="shared" si="63"/>
        <v>28.6</v>
      </c>
      <c r="U138" s="116">
        <v>28.6</v>
      </c>
      <c r="V138" s="116"/>
      <c r="W138" s="116"/>
      <c r="X138" s="116"/>
      <c r="Y138" s="114">
        <f t="shared" si="70"/>
        <v>180</v>
      </c>
      <c r="Z138" s="116">
        <v>180</v>
      </c>
      <c r="AA138" s="116"/>
      <c r="AB138" s="116">
        <v>175.40599900000001</v>
      </c>
      <c r="AC138" s="242">
        <f t="shared" si="64"/>
        <v>2.0000000000000018E-2</v>
      </c>
      <c r="AD138" s="242">
        <f t="shared" si="65"/>
        <v>4.6714485517681759E-2</v>
      </c>
    </row>
    <row r="139" spans="1:30" x14ac:dyDescent="0.15">
      <c r="A139" s="239" t="str">
        <f t="shared" si="66"/>
        <v>移动电话支出</v>
      </c>
      <c r="B139" s="251"/>
      <c r="C139" s="273"/>
      <c r="D139" s="274"/>
      <c r="E139" s="146" t="s">
        <v>450</v>
      </c>
      <c r="F139" s="140"/>
      <c r="G139" s="156" t="s">
        <v>262</v>
      </c>
      <c r="H139" s="240">
        <f t="shared" si="50"/>
        <v>172.26999999999998</v>
      </c>
      <c r="I139" s="114">
        <f>L139-'2-总部下划报单预算明细表（填白底格）'!G139</f>
        <v>172.26999999999998</v>
      </c>
      <c r="J139" s="114">
        <f t="shared" si="69"/>
        <v>0</v>
      </c>
      <c r="K139" s="240">
        <f t="shared" si="59"/>
        <v>172.26999999999998</v>
      </c>
      <c r="L139" s="114">
        <f t="shared" si="60"/>
        <v>172.26999999999998</v>
      </c>
      <c r="M139" s="114">
        <f t="shared" si="61"/>
        <v>0</v>
      </c>
      <c r="N139" s="114">
        <f t="shared" si="62"/>
        <v>50</v>
      </c>
      <c r="O139" s="116">
        <v>50</v>
      </c>
      <c r="P139" s="116"/>
      <c r="Q139" s="114">
        <f t="shared" si="51"/>
        <v>0</v>
      </c>
      <c r="R139" s="116"/>
      <c r="S139" s="116"/>
      <c r="T139" s="114">
        <f t="shared" si="63"/>
        <v>122.27</v>
      </c>
      <c r="U139" s="116">
        <f>120.47+[3]特殊事项!$E$8</f>
        <v>122.27</v>
      </c>
      <c r="V139" s="116"/>
      <c r="W139" s="116"/>
      <c r="X139" s="116"/>
      <c r="Y139" s="114">
        <f t="shared" si="70"/>
        <v>170.97</v>
      </c>
      <c r="Z139" s="116">
        <v>170.97</v>
      </c>
      <c r="AA139" s="116"/>
      <c r="AB139" s="116">
        <v>147.953565</v>
      </c>
      <c r="AC139" s="242">
        <f t="shared" si="64"/>
        <v>7.6036731590336526E-3</v>
      </c>
      <c r="AD139" s="242">
        <f t="shared" si="65"/>
        <v>0.1643518018643213</v>
      </c>
    </row>
    <row r="140" spans="1:30" x14ac:dyDescent="0.15">
      <c r="A140" s="239" t="str">
        <f t="shared" si="66"/>
        <v>邮寄费</v>
      </c>
      <c r="B140" s="251"/>
      <c r="C140" s="273"/>
      <c r="D140" s="138" t="s">
        <v>35</v>
      </c>
      <c r="E140" s="139"/>
      <c r="F140" s="140"/>
      <c r="G140" s="156" t="s">
        <v>260</v>
      </c>
      <c r="H140" s="240">
        <f t="shared" si="50"/>
        <v>46.660000000000004</v>
      </c>
      <c r="I140" s="114">
        <f>L140-'2-总部下划报单预算明细表（填白底格）'!G140</f>
        <v>46.660000000000004</v>
      </c>
      <c r="J140" s="114">
        <f t="shared" si="69"/>
        <v>0</v>
      </c>
      <c r="K140" s="240">
        <f t="shared" si="59"/>
        <v>46.660000000000004</v>
      </c>
      <c r="L140" s="114">
        <f t="shared" si="60"/>
        <v>46.660000000000004</v>
      </c>
      <c r="M140" s="114">
        <f t="shared" si="61"/>
        <v>0</v>
      </c>
      <c r="N140" s="114">
        <f t="shared" si="62"/>
        <v>23.21</v>
      </c>
      <c r="O140" s="116">
        <v>23.21</v>
      </c>
      <c r="P140" s="116"/>
      <c r="Q140" s="114">
        <f t="shared" si="51"/>
        <v>0</v>
      </c>
      <c r="R140" s="116"/>
      <c r="S140" s="116"/>
      <c r="T140" s="114">
        <f t="shared" si="63"/>
        <v>23.450000000000003</v>
      </c>
      <c r="U140" s="116">
        <v>23.450000000000003</v>
      </c>
      <c r="V140" s="116"/>
      <c r="W140" s="116"/>
      <c r="X140" s="116"/>
      <c r="Y140" s="114">
        <f t="shared" si="70"/>
        <v>38.048999999999992</v>
      </c>
      <c r="Z140" s="116">
        <v>38.048999999999992</v>
      </c>
      <c r="AA140" s="116"/>
      <c r="AB140" s="116">
        <v>33.377755000000001</v>
      </c>
      <c r="AC140" s="242">
        <f t="shared" si="64"/>
        <v>0.22631343793529424</v>
      </c>
      <c r="AD140" s="242">
        <f t="shared" si="65"/>
        <v>0.39793703920470391</v>
      </c>
    </row>
    <row r="141" spans="1:30" x14ac:dyDescent="0.15">
      <c r="A141" s="239" t="str">
        <f t="shared" si="66"/>
        <v>线路租赁</v>
      </c>
      <c r="B141" s="251"/>
      <c r="C141" s="273"/>
      <c r="D141" s="138" t="s">
        <v>34</v>
      </c>
      <c r="E141" s="139"/>
      <c r="F141" s="140"/>
      <c r="G141" s="156" t="s">
        <v>260</v>
      </c>
      <c r="H141" s="240">
        <f t="shared" si="50"/>
        <v>254</v>
      </c>
      <c r="I141" s="114">
        <f>L141-'2-总部下划报单预算明细表（填白底格）'!G141</f>
        <v>254</v>
      </c>
      <c r="J141" s="114">
        <f t="shared" si="69"/>
        <v>0</v>
      </c>
      <c r="K141" s="240">
        <f t="shared" si="59"/>
        <v>254</v>
      </c>
      <c r="L141" s="114">
        <f t="shared" si="60"/>
        <v>254</v>
      </c>
      <c r="M141" s="114">
        <f t="shared" si="61"/>
        <v>0</v>
      </c>
      <c r="N141" s="114">
        <f t="shared" si="62"/>
        <v>194</v>
      </c>
      <c r="O141" s="116">
        <v>194</v>
      </c>
      <c r="P141" s="116"/>
      <c r="Q141" s="114">
        <f t="shared" si="51"/>
        <v>0</v>
      </c>
      <c r="R141" s="116"/>
      <c r="S141" s="116"/>
      <c r="T141" s="114">
        <f t="shared" si="63"/>
        <v>60</v>
      </c>
      <c r="U141" s="116">
        <v>60</v>
      </c>
      <c r="V141" s="116"/>
      <c r="W141" s="116"/>
      <c r="X141" s="116"/>
      <c r="Y141" s="114">
        <f t="shared" si="70"/>
        <v>445</v>
      </c>
      <c r="Z141" s="116">
        <v>445</v>
      </c>
      <c r="AA141" s="116"/>
      <c r="AB141" s="116">
        <v>241.394767</v>
      </c>
      <c r="AC141" s="242">
        <f t="shared" si="64"/>
        <v>-0.42921348314606744</v>
      </c>
      <c r="AD141" s="242">
        <f t="shared" si="65"/>
        <v>5.2218335785216174E-2</v>
      </c>
    </row>
    <row r="142" spans="1:30" x14ac:dyDescent="0.15">
      <c r="A142" s="239" t="str">
        <f t="shared" si="66"/>
        <v>其他邮电费</v>
      </c>
      <c r="B142" s="251"/>
      <c r="C142" s="274"/>
      <c r="D142" s="138" t="s">
        <v>32</v>
      </c>
      <c r="E142" s="139"/>
      <c r="F142" s="140"/>
      <c r="G142" s="156" t="s">
        <v>260</v>
      </c>
      <c r="H142" s="240">
        <f t="shared" si="50"/>
        <v>22.2</v>
      </c>
      <c r="I142" s="114">
        <f>L142-'2-总部下划报单预算明细表（填白底格）'!G142</f>
        <v>22.2</v>
      </c>
      <c r="J142" s="114">
        <f t="shared" si="69"/>
        <v>0</v>
      </c>
      <c r="K142" s="240">
        <f t="shared" si="59"/>
        <v>22.2</v>
      </c>
      <c r="L142" s="114">
        <f t="shared" si="60"/>
        <v>22.2</v>
      </c>
      <c r="M142" s="114">
        <f t="shared" si="61"/>
        <v>0</v>
      </c>
      <c r="N142" s="114">
        <f t="shared" si="62"/>
        <v>0</v>
      </c>
      <c r="O142" s="116">
        <v>0</v>
      </c>
      <c r="P142" s="116"/>
      <c r="Q142" s="114">
        <f t="shared" si="51"/>
        <v>0</v>
      </c>
      <c r="R142" s="116"/>
      <c r="S142" s="116"/>
      <c r="T142" s="114">
        <f t="shared" si="63"/>
        <v>22.2</v>
      </c>
      <c r="U142" s="116">
        <v>22.2</v>
      </c>
      <c r="V142" s="116"/>
      <c r="W142" s="116"/>
      <c r="X142" s="116"/>
      <c r="Y142" s="114">
        <f t="shared" si="70"/>
        <v>28</v>
      </c>
      <c r="Z142" s="116">
        <v>28</v>
      </c>
      <c r="AA142" s="116"/>
      <c r="AB142" s="116">
        <v>27.293006999999999</v>
      </c>
      <c r="AC142" s="242">
        <f t="shared" si="64"/>
        <v>-0.20714285714285718</v>
      </c>
      <c r="AD142" s="242">
        <f t="shared" si="65"/>
        <v>-0.18660483251259197</v>
      </c>
    </row>
    <row r="143" spans="1:30" x14ac:dyDescent="0.15">
      <c r="A143" s="239" t="str">
        <f t="shared" si="66"/>
        <v>单证印刷费项目小计</v>
      </c>
      <c r="B143" s="251"/>
      <c r="C143" s="272" t="s">
        <v>451</v>
      </c>
      <c r="D143" s="138" t="s">
        <v>452</v>
      </c>
      <c r="E143" s="139"/>
      <c r="F143" s="140"/>
      <c r="G143" s="156" t="s">
        <v>264</v>
      </c>
      <c r="H143" s="240">
        <f t="shared" si="50"/>
        <v>0.2</v>
      </c>
      <c r="I143" s="114">
        <f>L143-'2-总部下划报单预算明细表（填白底格）'!G143</f>
        <v>0.2</v>
      </c>
      <c r="J143" s="114">
        <f t="shared" si="69"/>
        <v>0</v>
      </c>
      <c r="K143" s="240">
        <f t="shared" si="59"/>
        <v>0.2</v>
      </c>
      <c r="L143" s="114">
        <f t="shared" si="60"/>
        <v>0.2</v>
      </c>
      <c r="M143" s="114">
        <f t="shared" si="61"/>
        <v>0</v>
      </c>
      <c r="N143" s="114">
        <f t="shared" si="62"/>
        <v>0</v>
      </c>
      <c r="O143" s="116">
        <v>0</v>
      </c>
      <c r="P143" s="116"/>
      <c r="Q143" s="114">
        <f t="shared" si="51"/>
        <v>0</v>
      </c>
      <c r="R143" s="116"/>
      <c r="S143" s="116"/>
      <c r="T143" s="114">
        <f t="shared" si="63"/>
        <v>0.2</v>
      </c>
      <c r="U143" s="116">
        <v>0.2</v>
      </c>
      <c r="V143" s="116"/>
      <c r="W143" s="116"/>
      <c r="X143" s="116"/>
      <c r="Y143" s="114">
        <f t="shared" si="70"/>
        <v>0</v>
      </c>
      <c r="Z143" s="116">
        <v>0</v>
      </c>
      <c r="AA143" s="116"/>
      <c r="AB143" s="116">
        <v>0</v>
      </c>
      <c r="AC143" s="242" t="str">
        <f t="shared" si="64"/>
        <v/>
      </c>
      <c r="AD143" s="242" t="str">
        <f t="shared" si="65"/>
        <v/>
      </c>
    </row>
    <row r="144" spans="1:30" x14ac:dyDescent="0.15">
      <c r="A144" s="239" t="str">
        <f t="shared" si="66"/>
        <v>名片</v>
      </c>
      <c r="B144" s="251"/>
      <c r="C144" s="273"/>
      <c r="D144" s="138" t="s">
        <v>453</v>
      </c>
      <c r="E144" s="139"/>
      <c r="F144" s="140"/>
      <c r="G144" s="156" t="s">
        <v>264</v>
      </c>
      <c r="H144" s="240">
        <f t="shared" si="50"/>
        <v>1.3</v>
      </c>
      <c r="I144" s="114">
        <f>L144-'2-总部下划报单预算明细表（填白底格）'!G144</f>
        <v>1.3</v>
      </c>
      <c r="J144" s="114">
        <f t="shared" si="69"/>
        <v>0</v>
      </c>
      <c r="K144" s="240">
        <f t="shared" si="59"/>
        <v>1.3</v>
      </c>
      <c r="L144" s="114">
        <f t="shared" si="60"/>
        <v>1.3</v>
      </c>
      <c r="M144" s="114">
        <f t="shared" si="61"/>
        <v>0</v>
      </c>
      <c r="N144" s="114">
        <f t="shared" si="62"/>
        <v>1</v>
      </c>
      <c r="O144" s="116">
        <v>1</v>
      </c>
      <c r="P144" s="116"/>
      <c r="Q144" s="114">
        <f t="shared" si="51"/>
        <v>0</v>
      </c>
      <c r="R144" s="116"/>
      <c r="S144" s="116"/>
      <c r="T144" s="114">
        <f t="shared" si="63"/>
        <v>0.30000000000000004</v>
      </c>
      <c r="U144" s="116">
        <v>0.30000000000000004</v>
      </c>
      <c r="V144" s="116"/>
      <c r="W144" s="116"/>
      <c r="X144" s="116"/>
      <c r="Y144" s="114">
        <f t="shared" si="70"/>
        <v>1.2</v>
      </c>
      <c r="Z144" s="116">
        <v>1.2</v>
      </c>
      <c r="AA144" s="116"/>
      <c r="AB144" s="116">
        <v>0.36449999999999999</v>
      </c>
      <c r="AC144" s="242">
        <f t="shared" si="64"/>
        <v>8.3333333333333481E-2</v>
      </c>
      <c r="AD144" s="242">
        <f t="shared" si="65"/>
        <v>2.5665294924554187</v>
      </c>
    </row>
    <row r="145" spans="1:30" x14ac:dyDescent="0.15">
      <c r="A145" s="239" t="str">
        <f t="shared" si="66"/>
        <v>文件</v>
      </c>
      <c r="B145" s="251"/>
      <c r="C145" s="273"/>
      <c r="D145" s="138" t="s">
        <v>454</v>
      </c>
      <c r="E145" s="139"/>
      <c r="F145" s="140"/>
      <c r="G145" s="156" t="s">
        <v>264</v>
      </c>
      <c r="H145" s="240">
        <f t="shared" si="50"/>
        <v>1</v>
      </c>
      <c r="I145" s="114">
        <f>L145-'2-总部下划报单预算明细表（填白底格）'!G145</f>
        <v>1</v>
      </c>
      <c r="J145" s="114">
        <f t="shared" si="69"/>
        <v>0</v>
      </c>
      <c r="K145" s="240">
        <f t="shared" si="59"/>
        <v>1</v>
      </c>
      <c r="L145" s="114">
        <f t="shared" si="60"/>
        <v>1</v>
      </c>
      <c r="M145" s="114">
        <f t="shared" si="61"/>
        <v>0</v>
      </c>
      <c r="N145" s="114">
        <f t="shared" si="62"/>
        <v>1</v>
      </c>
      <c r="O145" s="116">
        <v>1</v>
      </c>
      <c r="P145" s="116"/>
      <c r="Q145" s="114">
        <f t="shared" si="51"/>
        <v>0</v>
      </c>
      <c r="R145" s="116"/>
      <c r="S145" s="116"/>
      <c r="T145" s="114">
        <f t="shared" si="63"/>
        <v>0</v>
      </c>
      <c r="U145" s="116">
        <v>0</v>
      </c>
      <c r="V145" s="116"/>
      <c r="W145" s="116"/>
      <c r="X145" s="116"/>
      <c r="Y145" s="114">
        <f t="shared" si="70"/>
        <v>2</v>
      </c>
      <c r="Z145" s="116">
        <v>2</v>
      </c>
      <c r="AA145" s="116"/>
      <c r="AB145" s="116">
        <v>0</v>
      </c>
      <c r="AC145" s="242">
        <f t="shared" si="64"/>
        <v>-0.5</v>
      </c>
      <c r="AD145" s="242" t="str">
        <f t="shared" si="65"/>
        <v/>
      </c>
    </row>
    <row r="146" spans="1:30" x14ac:dyDescent="0.15">
      <c r="A146" s="239" t="str">
        <f t="shared" si="66"/>
        <v>其他印刷费</v>
      </c>
      <c r="B146" s="251"/>
      <c r="C146" s="274"/>
      <c r="D146" s="138" t="s">
        <v>455</v>
      </c>
      <c r="E146" s="139"/>
      <c r="F146" s="140"/>
      <c r="G146" s="156" t="s">
        <v>264</v>
      </c>
      <c r="H146" s="240">
        <f t="shared" si="50"/>
        <v>15.56</v>
      </c>
      <c r="I146" s="114">
        <f>L146-'2-总部下划报单预算明细表（填白底格）'!G146</f>
        <v>15.56</v>
      </c>
      <c r="J146" s="114">
        <f t="shared" si="69"/>
        <v>0</v>
      </c>
      <c r="K146" s="240">
        <f t="shared" si="59"/>
        <v>15.56</v>
      </c>
      <c r="L146" s="114">
        <f t="shared" si="60"/>
        <v>15.56</v>
      </c>
      <c r="M146" s="114">
        <f t="shared" si="61"/>
        <v>0</v>
      </c>
      <c r="N146" s="114">
        <f t="shared" si="62"/>
        <v>2.6</v>
      </c>
      <c r="O146" s="116">
        <v>2.6</v>
      </c>
      <c r="P146" s="116"/>
      <c r="Q146" s="114">
        <f t="shared" si="51"/>
        <v>0</v>
      </c>
      <c r="R146" s="116"/>
      <c r="S146" s="116"/>
      <c r="T146" s="114">
        <f t="shared" si="63"/>
        <v>12.96</v>
      </c>
      <c r="U146" s="116">
        <v>12.96</v>
      </c>
      <c r="V146" s="116"/>
      <c r="W146" s="116"/>
      <c r="X146" s="116"/>
      <c r="Y146" s="114">
        <f t="shared" si="70"/>
        <v>19.759</v>
      </c>
      <c r="Z146" s="116">
        <v>19.759</v>
      </c>
      <c r="AA146" s="116"/>
      <c r="AB146" s="116">
        <v>20.567499999999999</v>
      </c>
      <c r="AC146" s="242">
        <f t="shared" si="64"/>
        <v>-0.21251075459284374</v>
      </c>
      <c r="AD146" s="242">
        <f t="shared" si="65"/>
        <v>-0.24346663425306914</v>
      </c>
    </row>
    <row r="147" spans="1:30" x14ac:dyDescent="0.15">
      <c r="A147" s="239" t="str">
        <f t="shared" si="66"/>
        <v>营业办公用品公杂费项目小计</v>
      </c>
      <c r="B147" s="251"/>
      <c r="C147" s="272" t="s">
        <v>456</v>
      </c>
      <c r="D147" s="138" t="s">
        <v>23</v>
      </c>
      <c r="E147" s="139"/>
      <c r="F147" s="140"/>
      <c r="G147" s="156" t="s">
        <v>263</v>
      </c>
      <c r="H147" s="240">
        <f t="shared" si="50"/>
        <v>106.57</v>
      </c>
      <c r="I147" s="114">
        <f>L147-'2-总部下划报单预算明细表（填白底格）'!G147</f>
        <v>106.57</v>
      </c>
      <c r="J147" s="114">
        <f t="shared" si="69"/>
        <v>0</v>
      </c>
      <c r="K147" s="240">
        <f t="shared" si="59"/>
        <v>106.57</v>
      </c>
      <c r="L147" s="114">
        <f t="shared" si="60"/>
        <v>106.57</v>
      </c>
      <c r="M147" s="114">
        <f t="shared" si="61"/>
        <v>0</v>
      </c>
      <c r="N147" s="114">
        <f t="shared" si="62"/>
        <v>19</v>
      </c>
      <c r="O147" s="116">
        <v>19</v>
      </c>
      <c r="P147" s="116"/>
      <c r="Q147" s="114">
        <f t="shared" si="51"/>
        <v>0</v>
      </c>
      <c r="R147" s="116"/>
      <c r="S147" s="116"/>
      <c r="T147" s="114">
        <f t="shared" si="63"/>
        <v>87.57</v>
      </c>
      <c r="U147" s="116">
        <v>87.57</v>
      </c>
      <c r="V147" s="116"/>
      <c r="W147" s="116"/>
      <c r="X147" s="116"/>
      <c r="Y147" s="114">
        <f t="shared" si="70"/>
        <v>46.368999999999993</v>
      </c>
      <c r="Z147" s="116">
        <v>46.368999999999993</v>
      </c>
      <c r="AA147" s="116"/>
      <c r="AB147" s="116">
        <v>39.531791999999996</v>
      </c>
      <c r="AC147" s="242">
        <f t="shared" si="64"/>
        <v>1.2983027453686731</v>
      </c>
      <c r="AD147" s="242">
        <f t="shared" si="65"/>
        <v>1.6958049359361196</v>
      </c>
    </row>
    <row r="148" spans="1:30" x14ac:dyDescent="0.15">
      <c r="A148" s="239" t="str">
        <f t="shared" si="66"/>
        <v>清洁卫生用品</v>
      </c>
      <c r="B148" s="251"/>
      <c r="C148" s="273"/>
      <c r="D148" s="138" t="s">
        <v>457</v>
      </c>
      <c r="E148" s="139"/>
      <c r="F148" s="140"/>
      <c r="G148" s="156" t="s">
        <v>264</v>
      </c>
      <c r="H148" s="240">
        <f t="shared" si="50"/>
        <v>4.0999999999999996</v>
      </c>
      <c r="I148" s="114">
        <f>L148-'2-总部下划报单预算明细表（填白底格）'!G148</f>
        <v>4.0999999999999996</v>
      </c>
      <c r="J148" s="114">
        <f t="shared" si="69"/>
        <v>0</v>
      </c>
      <c r="K148" s="240">
        <f t="shared" si="59"/>
        <v>4.0999999999999996</v>
      </c>
      <c r="L148" s="114">
        <f t="shared" si="60"/>
        <v>4.0999999999999996</v>
      </c>
      <c r="M148" s="114">
        <f t="shared" si="61"/>
        <v>0</v>
      </c>
      <c r="N148" s="114">
        <f t="shared" si="62"/>
        <v>0.6</v>
      </c>
      <c r="O148" s="116">
        <v>0.6</v>
      </c>
      <c r="P148" s="116"/>
      <c r="Q148" s="114">
        <f t="shared" si="51"/>
        <v>0</v>
      </c>
      <c r="R148" s="116"/>
      <c r="S148" s="116"/>
      <c r="T148" s="114">
        <f t="shared" si="63"/>
        <v>3.4999999999999996</v>
      </c>
      <c r="U148" s="116">
        <v>3.4999999999999996</v>
      </c>
      <c r="V148" s="116"/>
      <c r="W148" s="116"/>
      <c r="X148" s="116"/>
      <c r="Y148" s="114">
        <f t="shared" si="70"/>
        <v>0.6</v>
      </c>
      <c r="Z148" s="116">
        <v>0.6</v>
      </c>
      <c r="AA148" s="116"/>
      <c r="AB148" s="116">
        <v>0.82518900000000006</v>
      </c>
      <c r="AC148" s="242">
        <f t="shared" si="64"/>
        <v>5.833333333333333</v>
      </c>
      <c r="AD148" s="242">
        <f t="shared" si="65"/>
        <v>3.9685587180633766</v>
      </c>
    </row>
    <row r="149" spans="1:30" x14ac:dyDescent="0.15">
      <c r="A149" s="239" t="str">
        <f t="shared" si="66"/>
        <v>饮水及器具</v>
      </c>
      <c r="B149" s="251"/>
      <c r="C149" s="273"/>
      <c r="D149" s="138" t="s">
        <v>458</v>
      </c>
      <c r="E149" s="139"/>
      <c r="F149" s="140"/>
      <c r="G149" s="156" t="s">
        <v>264</v>
      </c>
      <c r="H149" s="240">
        <f t="shared" si="50"/>
        <v>19.7</v>
      </c>
      <c r="I149" s="114">
        <f>L149-'2-总部下划报单预算明细表（填白底格）'!G149</f>
        <v>19.7</v>
      </c>
      <c r="J149" s="114">
        <f t="shared" si="69"/>
        <v>0</v>
      </c>
      <c r="K149" s="240">
        <f t="shared" si="59"/>
        <v>19.7</v>
      </c>
      <c r="L149" s="114">
        <f t="shared" si="60"/>
        <v>19.7</v>
      </c>
      <c r="M149" s="114">
        <f t="shared" si="61"/>
        <v>0</v>
      </c>
      <c r="N149" s="114">
        <f t="shared" si="62"/>
        <v>19</v>
      </c>
      <c r="O149" s="116">
        <v>19</v>
      </c>
      <c r="P149" s="116"/>
      <c r="Q149" s="114">
        <f t="shared" si="51"/>
        <v>0</v>
      </c>
      <c r="R149" s="116"/>
      <c r="S149" s="116"/>
      <c r="T149" s="114">
        <f t="shared" si="63"/>
        <v>0.7</v>
      </c>
      <c r="U149" s="116">
        <v>0.7</v>
      </c>
      <c r="V149" s="116"/>
      <c r="W149" s="116"/>
      <c r="X149" s="116"/>
      <c r="Y149" s="114">
        <f t="shared" si="70"/>
        <v>26</v>
      </c>
      <c r="Z149" s="116">
        <v>26</v>
      </c>
      <c r="AA149" s="116"/>
      <c r="AB149" s="116">
        <v>20.602150000000002</v>
      </c>
      <c r="AC149" s="242">
        <f t="shared" si="64"/>
        <v>-0.24230769230769234</v>
      </c>
      <c r="AD149" s="242">
        <f t="shared" si="65"/>
        <v>-4.3789119096793394E-2</v>
      </c>
    </row>
    <row r="150" spans="1:30" x14ac:dyDescent="0.15">
      <c r="A150" s="239" t="str">
        <f t="shared" si="66"/>
        <v>其他小额零星开支</v>
      </c>
      <c r="B150" s="251"/>
      <c r="C150" s="274"/>
      <c r="D150" s="138" t="s">
        <v>459</v>
      </c>
      <c r="E150" s="139"/>
      <c r="F150" s="140"/>
      <c r="G150" s="156" t="s">
        <v>264</v>
      </c>
      <c r="H150" s="240">
        <f t="shared" si="50"/>
        <v>4</v>
      </c>
      <c r="I150" s="114">
        <f>L150-'2-总部下划报单预算明细表（填白底格）'!G150</f>
        <v>4</v>
      </c>
      <c r="J150" s="114">
        <f t="shared" si="69"/>
        <v>0</v>
      </c>
      <c r="K150" s="240">
        <f t="shared" si="59"/>
        <v>4</v>
      </c>
      <c r="L150" s="114">
        <f t="shared" si="60"/>
        <v>4</v>
      </c>
      <c r="M150" s="114">
        <f t="shared" si="61"/>
        <v>0</v>
      </c>
      <c r="N150" s="114">
        <f t="shared" si="62"/>
        <v>3</v>
      </c>
      <c r="O150" s="116">
        <v>3</v>
      </c>
      <c r="P150" s="116"/>
      <c r="Q150" s="114">
        <f t="shared" si="51"/>
        <v>0</v>
      </c>
      <c r="R150" s="116"/>
      <c r="S150" s="116"/>
      <c r="T150" s="114">
        <f t="shared" si="63"/>
        <v>1</v>
      </c>
      <c r="U150" s="116">
        <v>1</v>
      </c>
      <c r="V150" s="116"/>
      <c r="W150" s="116"/>
      <c r="X150" s="116"/>
      <c r="Y150" s="114">
        <f t="shared" si="70"/>
        <v>0.3</v>
      </c>
      <c r="Z150" s="116">
        <v>0.3</v>
      </c>
      <c r="AA150" s="116"/>
      <c r="AB150" s="116">
        <v>0.72939200000000004</v>
      </c>
      <c r="AC150" s="242">
        <f t="shared" si="64"/>
        <v>12.333333333333334</v>
      </c>
      <c r="AD150" s="242">
        <f t="shared" si="65"/>
        <v>4.4840195669818144</v>
      </c>
    </row>
    <row r="151" spans="1:30" x14ac:dyDescent="0.15">
      <c r="A151" s="239" t="str">
        <f t="shared" si="66"/>
        <v>报刊杂志订阅</v>
      </c>
      <c r="B151" s="251"/>
      <c r="C151" s="139" t="s">
        <v>25</v>
      </c>
      <c r="D151" s="139"/>
      <c r="E151" s="139"/>
      <c r="F151" s="140"/>
      <c r="G151" s="156" t="s">
        <v>264</v>
      </c>
      <c r="H151" s="240">
        <f t="shared" si="50"/>
        <v>3.5</v>
      </c>
      <c r="I151" s="114">
        <f>L151-'2-总部下划报单预算明细表（填白底格）'!G151</f>
        <v>3.5</v>
      </c>
      <c r="J151" s="114">
        <f t="shared" si="69"/>
        <v>0</v>
      </c>
      <c r="K151" s="240">
        <f t="shared" si="59"/>
        <v>3.5</v>
      </c>
      <c r="L151" s="114">
        <f t="shared" si="60"/>
        <v>3.5</v>
      </c>
      <c r="M151" s="114">
        <f t="shared" si="61"/>
        <v>0</v>
      </c>
      <c r="N151" s="114">
        <f t="shared" si="62"/>
        <v>3</v>
      </c>
      <c r="O151" s="116">
        <v>3</v>
      </c>
      <c r="P151" s="116"/>
      <c r="Q151" s="114">
        <f t="shared" si="51"/>
        <v>0</v>
      </c>
      <c r="R151" s="116"/>
      <c r="S151" s="116"/>
      <c r="T151" s="114">
        <f t="shared" si="63"/>
        <v>0.5</v>
      </c>
      <c r="U151" s="116">
        <v>0.5</v>
      </c>
      <c r="V151" s="116"/>
      <c r="W151" s="116"/>
      <c r="X151" s="116"/>
      <c r="Y151" s="114">
        <f t="shared" si="70"/>
        <v>5</v>
      </c>
      <c r="Z151" s="116">
        <v>5</v>
      </c>
      <c r="AA151" s="116"/>
      <c r="AB151" s="116">
        <v>1.9542099999999998</v>
      </c>
      <c r="AC151" s="242">
        <f t="shared" si="64"/>
        <v>-0.30000000000000004</v>
      </c>
      <c r="AD151" s="242">
        <f t="shared" si="65"/>
        <v>0.79100506086858657</v>
      </c>
    </row>
    <row r="152" spans="1:30" x14ac:dyDescent="0.15">
      <c r="A152" s="239" t="str">
        <f t="shared" si="66"/>
        <v>派遣人员管理费</v>
      </c>
      <c r="B152" s="251"/>
      <c r="C152" s="139" t="s">
        <v>17</v>
      </c>
      <c r="D152" s="139"/>
      <c r="E152" s="139"/>
      <c r="F152" s="140"/>
      <c r="G152" s="156" t="s">
        <v>264</v>
      </c>
      <c r="H152" s="240">
        <f t="shared" ref="H152:H171" si="71">I152+J152</f>
        <v>5</v>
      </c>
      <c r="I152" s="114">
        <f>L152-'2-总部下划报单预算明细表（填白底格）'!G152</f>
        <v>5</v>
      </c>
      <c r="J152" s="114">
        <f t="shared" si="69"/>
        <v>0</v>
      </c>
      <c r="K152" s="240">
        <f t="shared" si="59"/>
        <v>5</v>
      </c>
      <c r="L152" s="114">
        <f t="shared" si="60"/>
        <v>5</v>
      </c>
      <c r="M152" s="114">
        <f t="shared" si="61"/>
        <v>0</v>
      </c>
      <c r="N152" s="114">
        <f t="shared" si="62"/>
        <v>0</v>
      </c>
      <c r="O152" s="116">
        <v>0</v>
      </c>
      <c r="P152" s="116"/>
      <c r="Q152" s="114">
        <f t="shared" ref="Q152:Q171" si="72">R152+S152</f>
        <v>0</v>
      </c>
      <c r="R152" s="116"/>
      <c r="S152" s="116"/>
      <c r="T152" s="114">
        <f t="shared" si="63"/>
        <v>5</v>
      </c>
      <c r="U152" s="116">
        <v>5</v>
      </c>
      <c r="V152" s="116"/>
      <c r="W152" s="116"/>
      <c r="X152" s="116"/>
      <c r="Y152" s="114">
        <f t="shared" si="70"/>
        <v>20.3</v>
      </c>
      <c r="Z152" s="116">
        <v>20.3</v>
      </c>
      <c r="AA152" s="116"/>
      <c r="AB152" s="116">
        <v>16.065904</v>
      </c>
      <c r="AC152" s="242">
        <f t="shared" si="64"/>
        <v>-0.75369458128078815</v>
      </c>
      <c r="AD152" s="242">
        <f t="shared" si="65"/>
        <v>-0.68878190732373357</v>
      </c>
    </row>
    <row r="153" spans="1:30" x14ac:dyDescent="0.15">
      <c r="A153" s="239" t="str">
        <f t="shared" si="66"/>
        <v>其他保险费</v>
      </c>
      <c r="B153" s="251"/>
      <c r="C153" s="139" t="s">
        <v>18</v>
      </c>
      <c r="D153" s="139"/>
      <c r="E153" s="139"/>
      <c r="F153" s="140"/>
      <c r="G153" s="156" t="s">
        <v>264</v>
      </c>
      <c r="H153" s="240">
        <f t="shared" si="71"/>
        <v>13.74</v>
      </c>
      <c r="I153" s="114">
        <f>L153-'2-总部下划报单预算明细表（填白底格）'!G153</f>
        <v>13.74</v>
      </c>
      <c r="J153" s="114">
        <f t="shared" si="69"/>
        <v>0</v>
      </c>
      <c r="K153" s="240">
        <f t="shared" si="59"/>
        <v>13.74</v>
      </c>
      <c r="L153" s="114">
        <f t="shared" si="60"/>
        <v>13.74</v>
      </c>
      <c r="M153" s="114">
        <f t="shared" si="61"/>
        <v>0</v>
      </c>
      <c r="N153" s="114">
        <f t="shared" si="62"/>
        <v>2</v>
      </c>
      <c r="O153" s="116">
        <v>2</v>
      </c>
      <c r="P153" s="116"/>
      <c r="Q153" s="114">
        <f t="shared" si="72"/>
        <v>0</v>
      </c>
      <c r="R153" s="116"/>
      <c r="S153" s="116"/>
      <c r="T153" s="114">
        <f t="shared" si="63"/>
        <v>11.74</v>
      </c>
      <c r="U153" s="116">
        <v>11.74</v>
      </c>
      <c r="V153" s="116"/>
      <c r="W153" s="116"/>
      <c r="X153" s="116"/>
      <c r="Y153" s="114">
        <f t="shared" si="70"/>
        <v>13.73</v>
      </c>
      <c r="Z153" s="116">
        <v>13.73</v>
      </c>
      <c r="AA153" s="116"/>
      <c r="AB153" s="116">
        <v>13.403</v>
      </c>
      <c r="AC153" s="242">
        <f t="shared" si="64"/>
        <v>7.2833211944645093E-4</v>
      </c>
      <c r="AD153" s="242">
        <f t="shared" si="65"/>
        <v>2.514362456166519E-2</v>
      </c>
    </row>
    <row r="154" spans="1:30" x14ac:dyDescent="0.15">
      <c r="A154" s="239" t="str">
        <f t="shared" si="66"/>
        <v>其他费用</v>
      </c>
      <c r="B154" s="252"/>
      <c r="C154" s="139" t="s">
        <v>16</v>
      </c>
      <c r="D154" s="139"/>
      <c r="E154" s="139"/>
      <c r="F154" s="140"/>
      <c r="G154" s="156" t="s">
        <v>264</v>
      </c>
      <c r="H154" s="240">
        <f t="shared" si="71"/>
        <v>37.074999999999996</v>
      </c>
      <c r="I154" s="114">
        <f>L154-'2-总部下划报单预算明细表（填白底格）'!G154</f>
        <v>37.074999999999996</v>
      </c>
      <c r="J154" s="114">
        <f t="shared" si="69"/>
        <v>0</v>
      </c>
      <c r="K154" s="240">
        <f t="shared" si="59"/>
        <v>37.074999999999996</v>
      </c>
      <c r="L154" s="114">
        <f t="shared" si="60"/>
        <v>37.074999999999996</v>
      </c>
      <c r="M154" s="114">
        <f t="shared" si="61"/>
        <v>0</v>
      </c>
      <c r="N154" s="114">
        <f t="shared" si="62"/>
        <v>10.08</v>
      </c>
      <c r="O154" s="116">
        <v>10.08</v>
      </c>
      <c r="P154" s="116"/>
      <c r="Q154" s="114">
        <f t="shared" si="72"/>
        <v>0</v>
      </c>
      <c r="R154" s="116"/>
      <c r="S154" s="116"/>
      <c r="T154" s="114">
        <f t="shared" si="63"/>
        <v>26.994999999999997</v>
      </c>
      <c r="U154" s="116">
        <v>26.994999999999997</v>
      </c>
      <c r="V154" s="116"/>
      <c r="W154" s="116"/>
      <c r="X154" s="116"/>
      <c r="Y154" s="114">
        <f t="shared" si="70"/>
        <v>42.398999999999994</v>
      </c>
      <c r="Z154" s="116">
        <v>42.398999999999994</v>
      </c>
      <c r="AA154" s="116"/>
      <c r="AB154" s="116">
        <v>23.517656000000002</v>
      </c>
      <c r="AC154" s="242">
        <f t="shared" si="64"/>
        <v>-0.12556899926885068</v>
      </c>
      <c r="AD154" s="242">
        <f t="shared" si="65"/>
        <v>0.57647513850870147</v>
      </c>
    </row>
    <row r="155" spans="1:30" ht="14.45" customHeight="1" x14ac:dyDescent="0.15">
      <c r="A155" s="239" t="str">
        <f t="shared" si="66"/>
        <v>监管中介类项目合计</v>
      </c>
      <c r="B155" s="253" t="s">
        <v>14</v>
      </c>
      <c r="C155" s="269" t="s">
        <v>14</v>
      </c>
      <c r="D155" s="270"/>
      <c r="E155" s="270"/>
      <c r="F155" s="271"/>
      <c r="G155" s="156"/>
      <c r="H155" s="240">
        <f t="shared" si="71"/>
        <v>71.000000000000014</v>
      </c>
      <c r="I155" s="114">
        <f>L155-'2-总部下划报单预算明细表（填白底格）'!G155</f>
        <v>71.000000000000014</v>
      </c>
      <c r="J155" s="114">
        <f t="shared" si="69"/>
        <v>0</v>
      </c>
      <c r="K155" s="240">
        <f t="shared" si="59"/>
        <v>158.98000000000002</v>
      </c>
      <c r="L155" s="114">
        <f t="shared" si="60"/>
        <v>158.98000000000002</v>
      </c>
      <c r="M155" s="114">
        <f t="shared" si="61"/>
        <v>0</v>
      </c>
      <c r="N155" s="114">
        <f t="shared" si="62"/>
        <v>66</v>
      </c>
      <c r="O155" s="114">
        <f>SUM(O156:O170)</f>
        <v>66</v>
      </c>
      <c r="P155" s="114">
        <f>SUM(P156:P170)</f>
        <v>0</v>
      </c>
      <c r="Q155" s="114">
        <f t="shared" si="72"/>
        <v>0</v>
      </c>
      <c r="R155" s="114">
        <f>SUM(R156:R170)</f>
        <v>0</v>
      </c>
      <c r="S155" s="114">
        <f>SUM(S156:S170)</f>
        <v>0</v>
      </c>
      <c r="T155" s="114">
        <f t="shared" si="63"/>
        <v>92.980000000000018</v>
      </c>
      <c r="U155" s="114">
        <f t="shared" ref="U155:AB155" si="73">SUM(U156:U170)</f>
        <v>92.980000000000018</v>
      </c>
      <c r="V155" s="114">
        <f t="shared" si="73"/>
        <v>0</v>
      </c>
      <c r="W155" s="114">
        <f t="shared" si="73"/>
        <v>0</v>
      </c>
      <c r="X155" s="114">
        <f t="shared" si="73"/>
        <v>0</v>
      </c>
      <c r="Y155" s="114">
        <f t="shared" si="70"/>
        <v>197.98000000000002</v>
      </c>
      <c r="Z155" s="114">
        <f t="shared" ref="Z155:AA155" si="74">SUM(Z156:Z170)</f>
        <v>197.98000000000002</v>
      </c>
      <c r="AA155" s="114">
        <f t="shared" si="74"/>
        <v>0</v>
      </c>
      <c r="AB155" s="114">
        <f t="shared" si="73"/>
        <v>171.71335399999998</v>
      </c>
      <c r="AC155" s="242">
        <f t="shared" si="64"/>
        <v>-0.19698959490857659</v>
      </c>
      <c r="AD155" s="242">
        <f t="shared" si="65"/>
        <v>-7.4154710180548755E-2</v>
      </c>
    </row>
    <row r="156" spans="1:30" x14ac:dyDescent="0.15">
      <c r="A156" s="239" t="str">
        <f t="shared" si="66"/>
        <v>审计费</v>
      </c>
      <c r="B156" s="254"/>
      <c r="C156" s="231" t="s">
        <v>12</v>
      </c>
      <c r="D156" s="232"/>
      <c r="E156" s="232"/>
      <c r="F156" s="115"/>
      <c r="G156" s="156" t="s">
        <v>266</v>
      </c>
      <c r="H156" s="240">
        <f t="shared" si="71"/>
        <v>0</v>
      </c>
      <c r="I156" s="114">
        <f>L156-'2-总部下划报单预算明细表（填白底格）'!G156</f>
        <v>0</v>
      </c>
      <c r="J156" s="114">
        <f t="shared" si="69"/>
        <v>0</v>
      </c>
      <c r="K156" s="240">
        <f t="shared" si="59"/>
        <v>0</v>
      </c>
      <c r="L156" s="114">
        <f t="shared" si="60"/>
        <v>0</v>
      </c>
      <c r="M156" s="114">
        <f t="shared" si="61"/>
        <v>0</v>
      </c>
      <c r="N156" s="114">
        <f t="shared" si="62"/>
        <v>0</v>
      </c>
      <c r="O156" s="116">
        <v>0</v>
      </c>
      <c r="P156" s="116"/>
      <c r="Q156" s="114">
        <f t="shared" si="72"/>
        <v>0</v>
      </c>
      <c r="R156" s="116"/>
      <c r="S156" s="116"/>
      <c r="T156" s="114">
        <f t="shared" si="63"/>
        <v>0</v>
      </c>
      <c r="U156" s="116">
        <v>0</v>
      </c>
      <c r="V156" s="116"/>
      <c r="W156" s="116"/>
      <c r="X156" s="116"/>
      <c r="Y156" s="114">
        <f t="shared" si="70"/>
        <v>0</v>
      </c>
      <c r="Z156" s="116">
        <v>0</v>
      </c>
      <c r="AA156" s="116"/>
      <c r="AB156" s="116">
        <v>0</v>
      </c>
      <c r="AC156" s="242" t="str">
        <f t="shared" si="64"/>
        <v/>
      </c>
      <c r="AD156" s="242" t="str">
        <f t="shared" si="65"/>
        <v/>
      </c>
    </row>
    <row r="157" spans="1:30" x14ac:dyDescent="0.15">
      <c r="A157" s="239" t="str">
        <f t="shared" si="66"/>
        <v>精算费</v>
      </c>
      <c r="B157" s="254"/>
      <c r="C157" s="231" t="s">
        <v>11</v>
      </c>
      <c r="D157" s="232"/>
      <c r="E157" s="232"/>
      <c r="F157" s="115"/>
      <c r="G157" s="156" t="s">
        <v>267</v>
      </c>
      <c r="H157" s="240">
        <f t="shared" si="71"/>
        <v>0</v>
      </c>
      <c r="I157" s="114">
        <f>L157-'2-总部下划报单预算明细表（填白底格）'!G157</f>
        <v>0</v>
      </c>
      <c r="J157" s="114">
        <f t="shared" si="69"/>
        <v>0</v>
      </c>
      <c r="K157" s="240">
        <f t="shared" si="59"/>
        <v>0</v>
      </c>
      <c r="L157" s="114">
        <f t="shared" si="60"/>
        <v>0</v>
      </c>
      <c r="M157" s="114">
        <f t="shared" si="61"/>
        <v>0</v>
      </c>
      <c r="N157" s="114">
        <f t="shared" si="62"/>
        <v>0</v>
      </c>
      <c r="O157" s="116">
        <v>0</v>
      </c>
      <c r="P157" s="116"/>
      <c r="Q157" s="114">
        <f t="shared" si="72"/>
        <v>0</v>
      </c>
      <c r="R157" s="116"/>
      <c r="S157" s="116"/>
      <c r="T157" s="114">
        <f t="shared" si="63"/>
        <v>0</v>
      </c>
      <c r="U157" s="116">
        <v>0</v>
      </c>
      <c r="V157" s="116"/>
      <c r="W157" s="116"/>
      <c r="X157" s="116"/>
      <c r="Y157" s="114">
        <f t="shared" si="70"/>
        <v>0</v>
      </c>
      <c r="Z157" s="116">
        <v>0</v>
      </c>
      <c r="AA157" s="116"/>
      <c r="AB157" s="116">
        <v>0</v>
      </c>
      <c r="AC157" s="242" t="str">
        <f t="shared" si="64"/>
        <v/>
      </c>
      <c r="AD157" s="242" t="str">
        <f t="shared" si="65"/>
        <v/>
      </c>
    </row>
    <row r="158" spans="1:30" x14ac:dyDescent="0.15">
      <c r="A158" s="239" t="str">
        <f t="shared" si="66"/>
        <v>诉讼费</v>
      </c>
      <c r="B158" s="254"/>
      <c r="C158" s="231" t="s">
        <v>8</v>
      </c>
      <c r="D158" s="232"/>
      <c r="E158" s="232"/>
      <c r="F158" s="115"/>
      <c r="G158" s="156" t="s">
        <v>268</v>
      </c>
      <c r="H158" s="240">
        <f t="shared" si="71"/>
        <v>0</v>
      </c>
      <c r="I158" s="114">
        <f>L158-'2-总部下划报单预算明细表（填白底格）'!G158</f>
        <v>0</v>
      </c>
      <c r="J158" s="114">
        <f t="shared" si="69"/>
        <v>0</v>
      </c>
      <c r="K158" s="240">
        <f t="shared" si="59"/>
        <v>0</v>
      </c>
      <c r="L158" s="114">
        <f t="shared" si="60"/>
        <v>0</v>
      </c>
      <c r="M158" s="114">
        <f t="shared" si="61"/>
        <v>0</v>
      </c>
      <c r="N158" s="114">
        <f t="shared" si="62"/>
        <v>0</v>
      </c>
      <c r="O158" s="116">
        <v>0</v>
      </c>
      <c r="P158" s="116"/>
      <c r="Q158" s="114">
        <f t="shared" si="72"/>
        <v>0</v>
      </c>
      <c r="R158" s="116"/>
      <c r="S158" s="116"/>
      <c r="T158" s="114">
        <f t="shared" si="63"/>
        <v>0</v>
      </c>
      <c r="U158" s="116">
        <v>0</v>
      </c>
      <c r="V158" s="116"/>
      <c r="W158" s="116"/>
      <c r="X158" s="116"/>
      <c r="Y158" s="114">
        <f t="shared" si="70"/>
        <v>0</v>
      </c>
      <c r="Z158" s="116">
        <v>0</v>
      </c>
      <c r="AA158" s="116"/>
      <c r="AB158" s="116">
        <v>0</v>
      </c>
      <c r="AC158" s="242" t="str">
        <f t="shared" si="64"/>
        <v/>
      </c>
      <c r="AD158" s="242" t="str">
        <f t="shared" si="65"/>
        <v/>
      </c>
    </row>
    <row r="159" spans="1:30" x14ac:dyDescent="0.15">
      <c r="A159" s="239" t="str">
        <f t="shared" si="66"/>
        <v>公证费</v>
      </c>
      <c r="B159" s="254"/>
      <c r="C159" s="231" t="s">
        <v>6</v>
      </c>
      <c r="D159" s="232"/>
      <c r="E159" s="232"/>
      <c r="F159" s="115"/>
      <c r="G159" s="156" t="s">
        <v>270</v>
      </c>
      <c r="H159" s="240">
        <f t="shared" si="71"/>
        <v>0</v>
      </c>
      <c r="I159" s="114">
        <f>L159-'2-总部下划报单预算明细表（填白底格）'!G159</f>
        <v>0</v>
      </c>
      <c r="J159" s="114">
        <f t="shared" si="69"/>
        <v>0</v>
      </c>
      <c r="K159" s="240">
        <f t="shared" si="59"/>
        <v>0</v>
      </c>
      <c r="L159" s="114">
        <f t="shared" si="60"/>
        <v>0</v>
      </c>
      <c r="M159" s="114">
        <f t="shared" si="61"/>
        <v>0</v>
      </c>
      <c r="N159" s="114">
        <f t="shared" si="62"/>
        <v>0</v>
      </c>
      <c r="O159" s="116">
        <v>0</v>
      </c>
      <c r="P159" s="116"/>
      <c r="Q159" s="114">
        <f t="shared" si="72"/>
        <v>0</v>
      </c>
      <c r="R159" s="116"/>
      <c r="S159" s="116"/>
      <c r="T159" s="114">
        <f t="shared" si="63"/>
        <v>0</v>
      </c>
      <c r="U159" s="116">
        <v>0</v>
      </c>
      <c r="V159" s="116"/>
      <c r="W159" s="116"/>
      <c r="X159" s="116"/>
      <c r="Y159" s="114">
        <f t="shared" si="70"/>
        <v>0</v>
      </c>
      <c r="Z159" s="116">
        <v>0</v>
      </c>
      <c r="AA159" s="116"/>
      <c r="AB159" s="116">
        <v>0</v>
      </c>
      <c r="AC159" s="242" t="str">
        <f t="shared" si="64"/>
        <v/>
      </c>
      <c r="AD159" s="242" t="str">
        <f t="shared" si="65"/>
        <v/>
      </c>
    </row>
    <row r="160" spans="1:30" x14ac:dyDescent="0.15">
      <c r="A160" s="239" t="str">
        <f t="shared" si="66"/>
        <v>席位费</v>
      </c>
      <c r="B160" s="254"/>
      <c r="C160" s="231" t="s">
        <v>5</v>
      </c>
      <c r="D160" s="232"/>
      <c r="E160" s="232"/>
      <c r="F160" s="115"/>
      <c r="G160" s="156" t="s">
        <v>270</v>
      </c>
      <c r="H160" s="240">
        <f t="shared" si="71"/>
        <v>0</v>
      </c>
      <c r="I160" s="114">
        <f>L160-'2-总部下划报单预算明细表（填白底格）'!G160</f>
        <v>0</v>
      </c>
      <c r="J160" s="114">
        <f t="shared" si="69"/>
        <v>0</v>
      </c>
      <c r="K160" s="240">
        <f t="shared" si="59"/>
        <v>0</v>
      </c>
      <c r="L160" s="114">
        <f t="shared" si="60"/>
        <v>0</v>
      </c>
      <c r="M160" s="114">
        <f t="shared" si="61"/>
        <v>0</v>
      </c>
      <c r="N160" s="114">
        <f t="shared" si="62"/>
        <v>0</v>
      </c>
      <c r="O160" s="116">
        <v>0</v>
      </c>
      <c r="P160" s="116"/>
      <c r="Q160" s="114">
        <f t="shared" si="72"/>
        <v>0</v>
      </c>
      <c r="R160" s="116"/>
      <c r="S160" s="116"/>
      <c r="T160" s="114">
        <f t="shared" si="63"/>
        <v>0</v>
      </c>
      <c r="U160" s="116">
        <v>0</v>
      </c>
      <c r="V160" s="116"/>
      <c r="W160" s="116"/>
      <c r="X160" s="116"/>
      <c r="Y160" s="114">
        <f t="shared" si="70"/>
        <v>0</v>
      </c>
      <c r="Z160" s="116">
        <v>0</v>
      </c>
      <c r="AA160" s="116"/>
      <c r="AB160" s="116">
        <v>0</v>
      </c>
      <c r="AC160" s="242" t="str">
        <f t="shared" si="64"/>
        <v/>
      </c>
      <c r="AD160" s="242" t="str">
        <f t="shared" si="65"/>
        <v/>
      </c>
    </row>
    <row r="161" spans="1:30" x14ac:dyDescent="0.15">
      <c r="A161" s="239" t="str">
        <f t="shared" si="66"/>
        <v>检验费</v>
      </c>
      <c r="B161" s="254"/>
      <c r="C161" s="231" t="s">
        <v>4</v>
      </c>
      <c r="D161" s="232"/>
      <c r="E161" s="232"/>
      <c r="F161" s="115"/>
      <c r="G161" s="156" t="s">
        <v>270</v>
      </c>
      <c r="H161" s="240">
        <f t="shared" si="71"/>
        <v>0</v>
      </c>
      <c r="I161" s="114">
        <f>L161-'2-总部下划报单预算明细表（填白底格）'!G161</f>
        <v>0</v>
      </c>
      <c r="J161" s="114">
        <f t="shared" si="69"/>
        <v>0</v>
      </c>
      <c r="K161" s="240">
        <f t="shared" si="59"/>
        <v>0</v>
      </c>
      <c r="L161" s="114">
        <f t="shared" si="60"/>
        <v>0</v>
      </c>
      <c r="M161" s="114">
        <f t="shared" si="61"/>
        <v>0</v>
      </c>
      <c r="N161" s="114">
        <f t="shared" si="62"/>
        <v>0</v>
      </c>
      <c r="O161" s="116">
        <v>0</v>
      </c>
      <c r="P161" s="116"/>
      <c r="Q161" s="114">
        <f t="shared" si="72"/>
        <v>0</v>
      </c>
      <c r="R161" s="116"/>
      <c r="S161" s="116"/>
      <c r="T161" s="114">
        <f t="shared" si="63"/>
        <v>0</v>
      </c>
      <c r="U161" s="116">
        <v>0</v>
      </c>
      <c r="V161" s="116"/>
      <c r="W161" s="116"/>
      <c r="X161" s="116"/>
      <c r="Y161" s="114">
        <f t="shared" si="70"/>
        <v>0</v>
      </c>
      <c r="Z161" s="116">
        <v>0</v>
      </c>
      <c r="AA161" s="116"/>
      <c r="AB161" s="116">
        <v>0</v>
      </c>
      <c r="AC161" s="242" t="str">
        <f>IFERROR(K161/Y161-1,"")</f>
        <v/>
      </c>
      <c r="AD161" s="242" t="str">
        <f t="shared" si="65"/>
        <v/>
      </c>
    </row>
    <row r="162" spans="1:30" x14ac:dyDescent="0.15">
      <c r="A162" s="239" t="str">
        <f t="shared" si="66"/>
        <v>同业公会会费</v>
      </c>
      <c r="B162" s="254"/>
      <c r="C162" s="231" t="s">
        <v>2</v>
      </c>
      <c r="D162" s="232"/>
      <c r="E162" s="232"/>
      <c r="F162" s="115"/>
      <c r="G162" s="156" t="s">
        <v>265</v>
      </c>
      <c r="H162" s="240">
        <f t="shared" si="71"/>
        <v>0</v>
      </c>
      <c r="I162" s="114">
        <f>L162-'2-总部下划报单预算明细表（填白底格）'!G162</f>
        <v>0</v>
      </c>
      <c r="J162" s="114">
        <f t="shared" si="69"/>
        <v>0</v>
      </c>
      <c r="K162" s="240">
        <f t="shared" si="59"/>
        <v>0</v>
      </c>
      <c r="L162" s="114">
        <f t="shared" si="60"/>
        <v>0</v>
      </c>
      <c r="M162" s="114">
        <f t="shared" si="61"/>
        <v>0</v>
      </c>
      <c r="N162" s="114">
        <f t="shared" si="62"/>
        <v>0</v>
      </c>
      <c r="O162" s="116">
        <v>0</v>
      </c>
      <c r="P162" s="116"/>
      <c r="Q162" s="114">
        <f t="shared" si="72"/>
        <v>0</v>
      </c>
      <c r="R162" s="116"/>
      <c r="S162" s="116"/>
      <c r="T162" s="114">
        <f t="shared" si="63"/>
        <v>0</v>
      </c>
      <c r="U162" s="116">
        <v>0</v>
      </c>
      <c r="V162" s="116"/>
      <c r="W162" s="116"/>
      <c r="X162" s="116"/>
      <c r="Y162" s="114">
        <f t="shared" si="70"/>
        <v>0</v>
      </c>
      <c r="Z162" s="116">
        <v>0</v>
      </c>
      <c r="AA162" s="116"/>
      <c r="AB162" s="116">
        <v>0</v>
      </c>
      <c r="AC162" s="242" t="str">
        <f t="shared" si="64"/>
        <v/>
      </c>
      <c r="AD162" s="242" t="str">
        <f t="shared" si="65"/>
        <v/>
      </c>
    </row>
    <row r="163" spans="1:30" x14ac:dyDescent="0.15">
      <c r="A163" s="239" t="str">
        <f t="shared" si="66"/>
        <v>保险学会学会会费项目小计</v>
      </c>
      <c r="B163" s="254"/>
      <c r="C163" s="263" t="s">
        <v>460</v>
      </c>
      <c r="D163" s="231" t="s">
        <v>461</v>
      </c>
      <c r="E163" s="232"/>
      <c r="F163" s="115"/>
      <c r="G163" s="156" t="s">
        <v>265</v>
      </c>
      <c r="H163" s="240">
        <f t="shared" si="71"/>
        <v>0</v>
      </c>
      <c r="I163" s="114">
        <f>L163-'2-总部下划报单预算明细表（填白底格）'!G163</f>
        <v>0</v>
      </c>
      <c r="J163" s="114">
        <f t="shared" si="69"/>
        <v>0</v>
      </c>
      <c r="K163" s="240">
        <f t="shared" si="59"/>
        <v>0</v>
      </c>
      <c r="L163" s="114">
        <f t="shared" si="60"/>
        <v>0</v>
      </c>
      <c r="M163" s="114">
        <f t="shared" si="61"/>
        <v>0</v>
      </c>
      <c r="N163" s="114">
        <f t="shared" si="62"/>
        <v>0</v>
      </c>
      <c r="O163" s="116">
        <v>0</v>
      </c>
      <c r="P163" s="116"/>
      <c r="Q163" s="114">
        <f t="shared" si="72"/>
        <v>0</v>
      </c>
      <c r="R163" s="116"/>
      <c r="S163" s="116"/>
      <c r="T163" s="114">
        <f t="shared" si="63"/>
        <v>0</v>
      </c>
      <c r="U163" s="116">
        <v>0</v>
      </c>
      <c r="V163" s="116"/>
      <c r="W163" s="116"/>
      <c r="X163" s="116"/>
      <c r="Y163" s="114">
        <f t="shared" si="70"/>
        <v>0</v>
      </c>
      <c r="Z163" s="116">
        <v>0</v>
      </c>
      <c r="AA163" s="116"/>
      <c r="AB163" s="116">
        <v>0</v>
      </c>
      <c r="AC163" s="242" t="str">
        <f t="shared" si="64"/>
        <v/>
      </c>
      <c r="AD163" s="242" t="str">
        <f t="shared" si="65"/>
        <v/>
      </c>
    </row>
    <row r="164" spans="1:30" x14ac:dyDescent="0.15">
      <c r="A164" s="239" t="str">
        <f t="shared" si="66"/>
        <v>审计学会</v>
      </c>
      <c r="B164" s="254"/>
      <c r="C164" s="275"/>
      <c r="D164" s="231" t="s">
        <v>462</v>
      </c>
      <c r="E164" s="232"/>
      <c r="F164" s="115"/>
      <c r="G164" s="156" t="s">
        <v>265</v>
      </c>
      <c r="H164" s="240">
        <f t="shared" si="71"/>
        <v>0</v>
      </c>
      <c r="I164" s="114">
        <f>L164-'2-总部下划报单预算明细表（填白底格）'!G164</f>
        <v>0</v>
      </c>
      <c r="J164" s="114">
        <f t="shared" si="69"/>
        <v>0</v>
      </c>
      <c r="K164" s="240">
        <f t="shared" si="59"/>
        <v>0</v>
      </c>
      <c r="L164" s="114">
        <f t="shared" si="60"/>
        <v>0</v>
      </c>
      <c r="M164" s="114">
        <f t="shared" si="61"/>
        <v>0</v>
      </c>
      <c r="N164" s="114">
        <f t="shared" si="62"/>
        <v>0</v>
      </c>
      <c r="O164" s="116">
        <v>0</v>
      </c>
      <c r="P164" s="116"/>
      <c r="Q164" s="114">
        <f t="shared" si="72"/>
        <v>0</v>
      </c>
      <c r="R164" s="116"/>
      <c r="S164" s="116"/>
      <c r="T164" s="114">
        <f t="shared" si="63"/>
        <v>0</v>
      </c>
      <c r="U164" s="116">
        <v>0</v>
      </c>
      <c r="V164" s="116"/>
      <c r="W164" s="116"/>
      <c r="X164" s="116"/>
      <c r="Y164" s="114">
        <f t="shared" si="70"/>
        <v>0</v>
      </c>
      <c r="Z164" s="116">
        <v>0</v>
      </c>
      <c r="AA164" s="116"/>
      <c r="AB164" s="116">
        <v>0</v>
      </c>
      <c r="AC164" s="242" t="str">
        <f t="shared" si="64"/>
        <v/>
      </c>
      <c r="AD164" s="242" t="str">
        <f t="shared" si="65"/>
        <v/>
      </c>
    </row>
    <row r="165" spans="1:30" x14ac:dyDescent="0.15">
      <c r="A165" s="239" t="str">
        <f t="shared" si="66"/>
        <v>金融学会</v>
      </c>
      <c r="B165" s="254"/>
      <c r="C165" s="275"/>
      <c r="D165" s="231" t="s">
        <v>463</v>
      </c>
      <c r="E165" s="232"/>
      <c r="F165" s="115"/>
      <c r="G165" s="156" t="s">
        <v>265</v>
      </c>
      <c r="H165" s="240">
        <f t="shared" si="71"/>
        <v>8</v>
      </c>
      <c r="I165" s="114">
        <f>L165-'2-总部下划报单预算明细表（填白底格）'!G165</f>
        <v>8</v>
      </c>
      <c r="J165" s="114">
        <f t="shared" si="69"/>
        <v>0</v>
      </c>
      <c r="K165" s="240">
        <f t="shared" si="59"/>
        <v>8</v>
      </c>
      <c r="L165" s="114">
        <f t="shared" si="60"/>
        <v>8</v>
      </c>
      <c r="M165" s="114">
        <f t="shared" si="61"/>
        <v>0</v>
      </c>
      <c r="N165" s="114">
        <f t="shared" si="62"/>
        <v>8</v>
      </c>
      <c r="O165" s="116">
        <v>8</v>
      </c>
      <c r="P165" s="116"/>
      <c r="Q165" s="114">
        <f t="shared" si="72"/>
        <v>0</v>
      </c>
      <c r="R165" s="116"/>
      <c r="S165" s="116"/>
      <c r="T165" s="114">
        <f t="shared" si="63"/>
        <v>0</v>
      </c>
      <c r="U165" s="116">
        <v>0</v>
      </c>
      <c r="V165" s="116"/>
      <c r="W165" s="116"/>
      <c r="X165" s="116"/>
      <c r="Y165" s="114">
        <f t="shared" si="70"/>
        <v>5</v>
      </c>
      <c r="Z165" s="116">
        <v>5</v>
      </c>
      <c r="AA165" s="116"/>
      <c r="AB165" s="116">
        <v>5</v>
      </c>
      <c r="AC165" s="242">
        <f t="shared" si="64"/>
        <v>0.60000000000000009</v>
      </c>
      <c r="AD165" s="242">
        <f t="shared" si="65"/>
        <v>0.60000000000000009</v>
      </c>
    </row>
    <row r="166" spans="1:30" x14ac:dyDescent="0.15">
      <c r="A166" s="239" t="str">
        <f t="shared" si="66"/>
        <v>律师学会</v>
      </c>
      <c r="B166" s="254"/>
      <c r="C166" s="275"/>
      <c r="D166" s="231" t="s">
        <v>464</v>
      </c>
      <c r="E166" s="232"/>
      <c r="F166" s="115"/>
      <c r="G166" s="156" t="s">
        <v>265</v>
      </c>
      <c r="H166" s="240">
        <f t="shared" si="71"/>
        <v>1</v>
      </c>
      <c r="I166" s="114">
        <f>L166-'2-总部下划报单预算明细表（填白底格）'!G166</f>
        <v>1</v>
      </c>
      <c r="J166" s="114">
        <f t="shared" si="69"/>
        <v>0</v>
      </c>
      <c r="K166" s="240">
        <f t="shared" si="59"/>
        <v>1</v>
      </c>
      <c r="L166" s="114">
        <f t="shared" si="60"/>
        <v>1</v>
      </c>
      <c r="M166" s="114">
        <f t="shared" si="61"/>
        <v>0</v>
      </c>
      <c r="N166" s="114">
        <f t="shared" si="62"/>
        <v>1</v>
      </c>
      <c r="O166" s="116">
        <v>1</v>
      </c>
      <c r="P166" s="116"/>
      <c r="Q166" s="114">
        <f t="shared" si="72"/>
        <v>0</v>
      </c>
      <c r="R166" s="116"/>
      <c r="S166" s="116"/>
      <c r="T166" s="114">
        <f t="shared" si="63"/>
        <v>0</v>
      </c>
      <c r="U166" s="116">
        <v>0</v>
      </c>
      <c r="V166" s="116"/>
      <c r="W166" s="116"/>
      <c r="X166" s="116"/>
      <c r="Y166" s="114">
        <f t="shared" si="70"/>
        <v>1</v>
      </c>
      <c r="Z166" s="116">
        <v>1</v>
      </c>
      <c r="AA166" s="116"/>
      <c r="AB166" s="116">
        <v>0.7</v>
      </c>
      <c r="AC166" s="242">
        <f t="shared" si="64"/>
        <v>0</v>
      </c>
      <c r="AD166" s="242">
        <f t="shared" si="65"/>
        <v>0.4285714285714286</v>
      </c>
    </row>
    <row r="167" spans="1:30" x14ac:dyDescent="0.15">
      <c r="A167" s="239" t="str">
        <f t="shared" si="66"/>
        <v>精算学会</v>
      </c>
      <c r="B167" s="254"/>
      <c r="C167" s="275"/>
      <c r="D167" s="231" t="s">
        <v>465</v>
      </c>
      <c r="E167" s="232"/>
      <c r="F167" s="115"/>
      <c r="G167" s="156" t="s">
        <v>265</v>
      </c>
      <c r="H167" s="240">
        <f t="shared" si="71"/>
        <v>0</v>
      </c>
      <c r="I167" s="114">
        <f>L167-'2-总部下划报单预算明细表（填白底格）'!G167</f>
        <v>0</v>
      </c>
      <c r="J167" s="114">
        <f t="shared" si="69"/>
        <v>0</v>
      </c>
      <c r="K167" s="240">
        <f t="shared" si="59"/>
        <v>0</v>
      </c>
      <c r="L167" s="114">
        <f t="shared" si="60"/>
        <v>0</v>
      </c>
      <c r="M167" s="114">
        <f t="shared" si="61"/>
        <v>0</v>
      </c>
      <c r="N167" s="114">
        <f t="shared" si="62"/>
        <v>0</v>
      </c>
      <c r="O167" s="116">
        <v>0</v>
      </c>
      <c r="P167" s="116"/>
      <c r="Q167" s="114">
        <f t="shared" si="72"/>
        <v>0</v>
      </c>
      <c r="R167" s="116"/>
      <c r="S167" s="116"/>
      <c r="T167" s="114">
        <f t="shared" si="63"/>
        <v>0</v>
      </c>
      <c r="U167" s="116">
        <v>0</v>
      </c>
      <c r="V167" s="116"/>
      <c r="W167" s="116"/>
      <c r="X167" s="116"/>
      <c r="Y167" s="114">
        <f t="shared" si="70"/>
        <v>0</v>
      </c>
      <c r="Z167" s="116">
        <v>0</v>
      </c>
      <c r="AA167" s="116"/>
      <c r="AB167" s="116">
        <v>0</v>
      </c>
      <c r="AC167" s="242" t="str">
        <f t="shared" si="64"/>
        <v/>
      </c>
      <c r="AD167" s="242" t="str">
        <f t="shared" si="65"/>
        <v/>
      </c>
    </row>
    <row r="168" spans="1:30" x14ac:dyDescent="0.15">
      <c r="A168" s="239" t="str">
        <f t="shared" si="66"/>
        <v>其它学会</v>
      </c>
      <c r="B168" s="254"/>
      <c r="C168" s="264"/>
      <c r="D168" s="231" t="s">
        <v>466</v>
      </c>
      <c r="E168" s="232"/>
      <c r="F168" s="115"/>
      <c r="G168" s="156" t="s">
        <v>265</v>
      </c>
      <c r="H168" s="240">
        <f t="shared" si="71"/>
        <v>12</v>
      </c>
      <c r="I168" s="114">
        <f>L168-'2-总部下划报单预算明细表（填白底格）'!G168</f>
        <v>12</v>
      </c>
      <c r="J168" s="114">
        <f t="shared" si="69"/>
        <v>0</v>
      </c>
      <c r="K168" s="240">
        <f t="shared" si="59"/>
        <v>12</v>
      </c>
      <c r="L168" s="114">
        <f t="shared" si="60"/>
        <v>12</v>
      </c>
      <c r="M168" s="114">
        <f t="shared" si="61"/>
        <v>0</v>
      </c>
      <c r="N168" s="114">
        <f t="shared" si="62"/>
        <v>12</v>
      </c>
      <c r="O168" s="116">
        <v>12</v>
      </c>
      <c r="P168" s="116"/>
      <c r="Q168" s="114">
        <f t="shared" si="72"/>
        <v>0</v>
      </c>
      <c r="R168" s="116"/>
      <c r="S168" s="116"/>
      <c r="T168" s="114">
        <f t="shared" si="63"/>
        <v>0</v>
      </c>
      <c r="U168" s="116">
        <v>0</v>
      </c>
      <c r="V168" s="116"/>
      <c r="W168" s="116"/>
      <c r="X168" s="116"/>
      <c r="Y168" s="114">
        <f t="shared" si="70"/>
        <v>12</v>
      </c>
      <c r="Z168" s="116">
        <v>12</v>
      </c>
      <c r="AA168" s="116"/>
      <c r="AB168" s="116">
        <v>1.5</v>
      </c>
      <c r="AC168" s="242">
        <f t="shared" si="64"/>
        <v>0</v>
      </c>
      <c r="AD168" s="242">
        <f t="shared" si="65"/>
        <v>7</v>
      </c>
    </row>
    <row r="169" spans="1:30" x14ac:dyDescent="0.15">
      <c r="A169" s="239" t="str">
        <f t="shared" si="66"/>
        <v>法律顾问费咨询费项目小计</v>
      </c>
      <c r="B169" s="254"/>
      <c r="C169" s="267" t="s">
        <v>467</v>
      </c>
      <c r="D169" s="147" t="s">
        <v>468</v>
      </c>
      <c r="E169" s="232"/>
      <c r="F169" s="115"/>
      <c r="G169" s="156" t="s">
        <v>269</v>
      </c>
      <c r="H169" s="240">
        <f t="shared" si="71"/>
        <v>5</v>
      </c>
      <c r="I169" s="114">
        <f>L169-'2-总部下划报单预算明细表（填白底格）'!G169</f>
        <v>5</v>
      </c>
      <c r="J169" s="114">
        <f t="shared" si="69"/>
        <v>0</v>
      </c>
      <c r="K169" s="240">
        <f t="shared" si="59"/>
        <v>5</v>
      </c>
      <c r="L169" s="114">
        <f t="shared" si="60"/>
        <v>5</v>
      </c>
      <c r="M169" s="114">
        <f t="shared" si="61"/>
        <v>0</v>
      </c>
      <c r="N169" s="114">
        <f t="shared" si="62"/>
        <v>5</v>
      </c>
      <c r="O169" s="116">
        <v>5</v>
      </c>
      <c r="P169" s="116"/>
      <c r="Q169" s="114">
        <f t="shared" si="72"/>
        <v>0</v>
      </c>
      <c r="R169" s="116"/>
      <c r="S169" s="116"/>
      <c r="T169" s="114">
        <f t="shared" si="63"/>
        <v>0</v>
      </c>
      <c r="U169" s="116">
        <v>0</v>
      </c>
      <c r="V169" s="116"/>
      <c r="W169" s="116"/>
      <c r="X169" s="116"/>
      <c r="Y169" s="114">
        <f t="shared" si="70"/>
        <v>5</v>
      </c>
      <c r="Z169" s="116">
        <v>5</v>
      </c>
      <c r="AA169" s="116"/>
      <c r="AB169" s="116">
        <v>6.95</v>
      </c>
      <c r="AC169" s="242">
        <f t="shared" si="64"/>
        <v>0</v>
      </c>
      <c r="AD169" s="242">
        <f t="shared" si="65"/>
        <v>-0.28057553956834536</v>
      </c>
    </row>
    <row r="170" spans="1:30" x14ac:dyDescent="0.15">
      <c r="A170" s="239" t="str">
        <f>F170&amp;E170&amp;D170&amp;C170</f>
        <v>其他咨询费</v>
      </c>
      <c r="B170" s="255"/>
      <c r="C170" s="268"/>
      <c r="D170" s="147" t="s">
        <v>469</v>
      </c>
      <c r="E170" s="232"/>
      <c r="F170" s="115"/>
      <c r="G170" s="156" t="s">
        <v>269</v>
      </c>
      <c r="H170" s="240">
        <f t="shared" si="71"/>
        <v>45.000000000000014</v>
      </c>
      <c r="I170" s="114">
        <f>L170-'2-总部下划报单预算明细表（填白底格）'!G170</f>
        <v>45.000000000000014</v>
      </c>
      <c r="J170" s="114">
        <f t="shared" si="69"/>
        <v>0</v>
      </c>
      <c r="K170" s="240">
        <f t="shared" si="59"/>
        <v>132.98000000000002</v>
      </c>
      <c r="L170" s="114">
        <f t="shared" si="60"/>
        <v>132.98000000000002</v>
      </c>
      <c r="M170" s="114">
        <f t="shared" si="61"/>
        <v>0</v>
      </c>
      <c r="N170" s="114">
        <f t="shared" si="62"/>
        <v>40</v>
      </c>
      <c r="O170" s="116">
        <v>40</v>
      </c>
      <c r="P170" s="116"/>
      <c r="Q170" s="114">
        <f t="shared" si="72"/>
        <v>0</v>
      </c>
      <c r="R170" s="116"/>
      <c r="S170" s="116"/>
      <c r="T170" s="114">
        <f t="shared" si="63"/>
        <v>92.980000000000018</v>
      </c>
      <c r="U170" s="116">
        <v>92.980000000000018</v>
      </c>
      <c r="V170" s="116"/>
      <c r="W170" s="116"/>
      <c r="X170" s="116"/>
      <c r="Y170" s="114">
        <f t="shared" si="70"/>
        <v>174.98000000000002</v>
      </c>
      <c r="Z170" s="116">
        <v>174.98000000000002</v>
      </c>
      <c r="AA170" s="116"/>
      <c r="AB170" s="116">
        <v>157.56335399999998</v>
      </c>
      <c r="AC170" s="242">
        <f t="shared" si="64"/>
        <v>-0.24002743170648067</v>
      </c>
      <c r="AD170" s="242">
        <f t="shared" si="65"/>
        <v>-0.1560220278123805</v>
      </c>
    </row>
    <row r="171" spans="1:30" s="148" customFormat="1" ht="14.45" customHeight="1" x14ac:dyDescent="0.15">
      <c r="B171" s="256" t="s">
        <v>530</v>
      </c>
      <c r="C171" s="257"/>
      <c r="D171" s="257"/>
      <c r="E171" s="257"/>
      <c r="F171" s="258"/>
      <c r="G171" s="161"/>
      <c r="H171" s="240">
        <f t="shared" si="71"/>
        <v>0</v>
      </c>
      <c r="I171" s="114">
        <f>L171-'2-总部下划报单预算明细表（填白底格）'!G171</f>
        <v>0</v>
      </c>
      <c r="J171" s="114">
        <f t="shared" si="69"/>
        <v>0</v>
      </c>
      <c r="K171" s="240">
        <f t="shared" si="59"/>
        <v>0</v>
      </c>
      <c r="L171" s="114">
        <f t="shared" si="60"/>
        <v>0</v>
      </c>
      <c r="M171" s="114">
        <f t="shared" si="61"/>
        <v>0</v>
      </c>
      <c r="N171" s="114">
        <f t="shared" si="62"/>
        <v>0</v>
      </c>
      <c r="O171" s="116">
        <v>0</v>
      </c>
      <c r="P171" s="149"/>
      <c r="Q171" s="114">
        <f t="shared" si="72"/>
        <v>0</v>
      </c>
      <c r="R171" s="149"/>
      <c r="S171" s="149"/>
      <c r="T171" s="114">
        <f t="shared" si="63"/>
        <v>0</v>
      </c>
      <c r="U171" s="149">
        <v>0</v>
      </c>
      <c r="V171" s="149"/>
      <c r="W171" s="149"/>
      <c r="X171" s="149"/>
      <c r="Y171" s="114">
        <f t="shared" si="70"/>
        <v>0</v>
      </c>
      <c r="Z171" s="149">
        <v>0</v>
      </c>
      <c r="AA171" s="149"/>
      <c r="AB171" s="149">
        <v>0</v>
      </c>
      <c r="AC171" s="242" t="str">
        <f t="shared" si="64"/>
        <v/>
      </c>
      <c r="AD171" s="242" t="str">
        <f t="shared" si="65"/>
        <v/>
      </c>
    </row>
  </sheetData>
  <sheetProtection autoFilter="0"/>
  <mergeCells count="65">
    <mergeCell ref="Y3:AA3"/>
    <mergeCell ref="X3:X4"/>
    <mergeCell ref="AB3:AB4"/>
    <mergeCell ref="AC3:AC4"/>
    <mergeCell ref="AD3:AD4"/>
    <mergeCell ref="E47:E49"/>
    <mergeCell ref="C41:F41"/>
    <mergeCell ref="D21:D22"/>
    <mergeCell ref="D23:D24"/>
    <mergeCell ref="D25:D26"/>
    <mergeCell ref="W3:W4"/>
    <mergeCell ref="B3:F3"/>
    <mergeCell ref="D8:D9"/>
    <mergeCell ref="D10:D11"/>
    <mergeCell ref="D12:D13"/>
    <mergeCell ref="B5:F5"/>
    <mergeCell ref="C6:F6"/>
    <mergeCell ref="C7:C17"/>
    <mergeCell ref="D7:F7"/>
    <mergeCell ref="B6:B40"/>
    <mergeCell ref="N3:P3"/>
    <mergeCell ref="T3:V3"/>
    <mergeCell ref="K3:M3"/>
    <mergeCell ref="D15:D16"/>
    <mergeCell ref="D19:D20"/>
    <mergeCell ref="D18:F18"/>
    <mergeCell ref="Q3:S3"/>
    <mergeCell ref="H3:J3"/>
    <mergeCell ref="D95:D99"/>
    <mergeCell ref="E95:E97"/>
    <mergeCell ref="C42:C61"/>
    <mergeCell ref="D90:F90"/>
    <mergeCell ref="D53:D60"/>
    <mergeCell ref="C62:C89"/>
    <mergeCell ref="D42:F42"/>
    <mergeCell ref="D43:D45"/>
    <mergeCell ref="C90:C103"/>
    <mergeCell ref="D100:D103"/>
    <mergeCell ref="D47:D52"/>
    <mergeCell ref="D62:F62"/>
    <mergeCell ref="E50:E52"/>
    <mergeCell ref="C18:C29"/>
    <mergeCell ref="C131:C132"/>
    <mergeCell ref="D138:D139"/>
    <mergeCell ref="C113:F113"/>
    <mergeCell ref="C115:C117"/>
    <mergeCell ref="C138:C142"/>
    <mergeCell ref="C118:C120"/>
    <mergeCell ref="C130:F130"/>
    <mergeCell ref="B130:B154"/>
    <mergeCell ref="B113:B129"/>
    <mergeCell ref="B155:B170"/>
    <mergeCell ref="B171:F171"/>
    <mergeCell ref="C104:C112"/>
    <mergeCell ref="D104:F104"/>
    <mergeCell ref="C121:C122"/>
    <mergeCell ref="C125:C126"/>
    <mergeCell ref="B41:B112"/>
    <mergeCell ref="C169:C170"/>
    <mergeCell ref="C155:F155"/>
    <mergeCell ref="C143:C146"/>
    <mergeCell ref="C147:C150"/>
    <mergeCell ref="C163:C168"/>
    <mergeCell ref="D105:D108"/>
    <mergeCell ref="C135:C136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1"/>
  <sheetViews>
    <sheetView topLeftCell="A85" zoomScale="90" zoomScaleNormal="90" workbookViewId="0">
      <selection activeCell="R170" sqref="R170:U170"/>
    </sheetView>
  </sheetViews>
  <sheetFormatPr defaultColWidth="8.875" defaultRowHeight="16.5" x14ac:dyDescent="0.15"/>
  <cols>
    <col min="1" max="1" width="7.75" style="77" customWidth="1"/>
    <col min="2" max="2" width="8.875" style="77" customWidth="1"/>
    <col min="3" max="3" width="14.5" style="77" customWidth="1"/>
    <col min="4" max="4" width="20.875" style="77" customWidth="1"/>
    <col min="5" max="5" width="23.75" style="77" customWidth="1"/>
    <col min="6" max="6" width="14.875" style="77" customWidth="1"/>
    <col min="7" max="7" width="10.875" style="111" customWidth="1"/>
    <col min="8" max="8" width="10" style="111" customWidth="1"/>
    <col min="9" max="9" width="12.5" style="111" customWidth="1"/>
    <col min="10" max="11" width="12.125" style="111" customWidth="1"/>
    <col min="12" max="12" width="10.875" style="77" customWidth="1"/>
    <col min="13" max="13" width="8.875" style="77"/>
    <col min="14" max="14" width="13.5" style="77" customWidth="1"/>
    <col min="15" max="15" width="8.875" style="77"/>
    <col min="16" max="16" width="15.5" style="77" customWidth="1"/>
    <col min="17" max="17" width="10.875" style="77" customWidth="1"/>
    <col min="18" max="18" width="8.875" style="77"/>
    <col min="19" max="19" width="13.5" style="77" customWidth="1"/>
    <col min="20" max="20" width="8.875" style="77"/>
    <col min="21" max="21" width="15.5" style="77" customWidth="1"/>
    <col min="22" max="22" width="8.875" style="77"/>
    <col min="23" max="23" width="9.625" style="77" bestFit="1" customWidth="1"/>
    <col min="24" max="24" width="13.875" style="77" bestFit="1" customWidth="1"/>
    <col min="25" max="25" width="8.875" style="77"/>
    <col min="26" max="26" width="9.625" style="77" bestFit="1" customWidth="1"/>
    <col min="27" max="27" width="13.875" style="77" bestFit="1" customWidth="1"/>
    <col min="28" max="16384" width="8.875" style="77"/>
  </cols>
  <sheetData>
    <row r="1" spans="1:27" ht="18" x14ac:dyDescent="0.15">
      <c r="A1" s="111"/>
      <c r="B1" s="112" t="s">
        <v>574</v>
      </c>
      <c r="C1" s="111"/>
      <c r="D1" s="111"/>
      <c r="E1" s="111"/>
      <c r="F1" s="111"/>
      <c r="J1" s="151"/>
      <c r="K1" s="151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</row>
    <row r="2" spans="1:27" x14ac:dyDescent="0.15">
      <c r="A2" s="111"/>
      <c r="B2" s="307" t="s">
        <v>558</v>
      </c>
      <c r="C2" s="307"/>
      <c r="D2" s="307"/>
      <c r="E2" s="307"/>
      <c r="F2" s="307"/>
      <c r="G2" s="287" t="s">
        <v>575</v>
      </c>
      <c r="H2" s="287"/>
      <c r="I2" s="287"/>
      <c r="J2" s="287"/>
      <c r="K2" s="287"/>
      <c r="L2" s="287" t="s">
        <v>576</v>
      </c>
      <c r="M2" s="287"/>
      <c r="N2" s="287"/>
      <c r="O2" s="287"/>
      <c r="P2" s="287"/>
      <c r="Q2" s="287" t="s">
        <v>639</v>
      </c>
      <c r="R2" s="287"/>
      <c r="S2" s="287"/>
      <c r="T2" s="287"/>
      <c r="U2" s="287"/>
      <c r="V2" s="287" t="s">
        <v>567</v>
      </c>
      <c r="W2" s="287"/>
      <c r="X2" s="287"/>
      <c r="Y2" s="287" t="s">
        <v>693</v>
      </c>
      <c r="Z2" s="287"/>
      <c r="AA2" s="287"/>
    </row>
    <row r="3" spans="1:27" x14ac:dyDescent="0.15">
      <c r="A3" s="111"/>
      <c r="B3" s="319" t="s">
        <v>338</v>
      </c>
      <c r="C3" s="319" t="s">
        <v>339</v>
      </c>
      <c r="D3" s="319" t="s">
        <v>340</v>
      </c>
      <c r="E3" s="319" t="s">
        <v>341</v>
      </c>
      <c r="F3" s="319" t="s">
        <v>342</v>
      </c>
      <c r="G3" s="287" t="s">
        <v>559</v>
      </c>
      <c r="H3" s="287" t="s">
        <v>561</v>
      </c>
      <c r="I3" s="287"/>
      <c r="J3" s="287" t="s">
        <v>562</v>
      </c>
      <c r="K3" s="287"/>
      <c r="L3" s="287" t="s">
        <v>559</v>
      </c>
      <c r="M3" s="287" t="s">
        <v>561</v>
      </c>
      <c r="N3" s="287"/>
      <c r="O3" s="287" t="s">
        <v>562</v>
      </c>
      <c r="P3" s="287"/>
      <c r="Q3" s="287" t="s">
        <v>559</v>
      </c>
      <c r="R3" s="287" t="s">
        <v>561</v>
      </c>
      <c r="S3" s="287"/>
      <c r="T3" s="287" t="s">
        <v>562</v>
      </c>
      <c r="U3" s="287"/>
      <c r="V3" s="287" t="s">
        <v>559</v>
      </c>
      <c r="W3" s="317" t="s">
        <v>561</v>
      </c>
      <c r="X3" s="317" t="s">
        <v>562</v>
      </c>
      <c r="Y3" s="287" t="s">
        <v>559</v>
      </c>
      <c r="Z3" s="317" t="s">
        <v>561</v>
      </c>
      <c r="AA3" s="317" t="s">
        <v>562</v>
      </c>
    </row>
    <row r="4" spans="1:27" x14ac:dyDescent="0.15">
      <c r="A4" s="111"/>
      <c r="B4" s="320"/>
      <c r="C4" s="320"/>
      <c r="D4" s="320"/>
      <c r="E4" s="320"/>
      <c r="F4" s="320"/>
      <c r="G4" s="287"/>
      <c r="H4" s="230" t="s">
        <v>560</v>
      </c>
      <c r="I4" s="230" t="s">
        <v>563</v>
      </c>
      <c r="J4" s="230" t="s">
        <v>560</v>
      </c>
      <c r="K4" s="230" t="s">
        <v>563</v>
      </c>
      <c r="L4" s="287"/>
      <c r="M4" s="230" t="s">
        <v>560</v>
      </c>
      <c r="N4" s="230" t="s">
        <v>563</v>
      </c>
      <c r="O4" s="230" t="s">
        <v>560</v>
      </c>
      <c r="P4" s="230" t="s">
        <v>563</v>
      </c>
      <c r="Q4" s="287"/>
      <c r="R4" s="230" t="s">
        <v>560</v>
      </c>
      <c r="S4" s="230" t="s">
        <v>563</v>
      </c>
      <c r="T4" s="230" t="s">
        <v>560</v>
      </c>
      <c r="U4" s="230" t="s">
        <v>563</v>
      </c>
      <c r="V4" s="287"/>
      <c r="W4" s="318"/>
      <c r="X4" s="318"/>
      <c r="Y4" s="287"/>
      <c r="Z4" s="318"/>
      <c r="AA4" s="318"/>
    </row>
    <row r="5" spans="1:27" x14ac:dyDescent="0.15">
      <c r="A5" s="111"/>
      <c r="B5" s="309" t="s">
        <v>503</v>
      </c>
      <c r="C5" s="310"/>
      <c r="D5" s="310"/>
      <c r="E5" s="310"/>
      <c r="F5" s="311"/>
      <c r="G5" s="114">
        <f>H5+J5</f>
        <v>316.48</v>
      </c>
      <c r="H5" s="114">
        <f>H6+H41+H113+H130+H155+H171</f>
        <v>170</v>
      </c>
      <c r="I5" s="157" t="s">
        <v>564</v>
      </c>
      <c r="J5" s="114">
        <f>J6+J41+J113+J130+J155+J171</f>
        <v>146.48000000000002</v>
      </c>
      <c r="K5" s="157" t="s">
        <v>564</v>
      </c>
      <c r="L5" s="114">
        <f>M5+O5</f>
        <v>316.48</v>
      </c>
      <c r="M5" s="114">
        <f>M6+M41+M113+M130+M155+M171</f>
        <v>170</v>
      </c>
      <c r="N5" s="157" t="s">
        <v>564</v>
      </c>
      <c r="O5" s="114">
        <f>O6+O41+O113+O130+O155+O171</f>
        <v>146.48000000000002</v>
      </c>
      <c r="P5" s="157" t="s">
        <v>564</v>
      </c>
      <c r="Q5" s="114">
        <f>R5+T5</f>
        <v>362.890379</v>
      </c>
      <c r="R5" s="114">
        <f>R6+R41+R113+R130+R155+R171</f>
        <v>164.45760000000001</v>
      </c>
      <c r="S5" s="157" t="s">
        <v>564</v>
      </c>
      <c r="T5" s="114">
        <f>T6+T41+T113+T130+T155+T171</f>
        <v>198.43277899999998</v>
      </c>
      <c r="U5" s="157" t="s">
        <v>564</v>
      </c>
      <c r="V5" s="114">
        <f>IFERROR(G5/L5-1,"")</f>
        <v>0</v>
      </c>
      <c r="W5" s="114">
        <f>IFERROR(H5/M5-1,"")</f>
        <v>0</v>
      </c>
      <c r="X5" s="114">
        <f>IFERROR(J5/O5-1,"")</f>
        <v>0</v>
      </c>
      <c r="Y5" s="114">
        <f>IFERROR(G5/Q5-1,"")</f>
        <v>-0.12789090503829526</v>
      </c>
      <c r="Z5" s="114">
        <f>IFERROR(H5/R5-1,"")</f>
        <v>3.3701087696768051E-2</v>
      </c>
      <c r="AA5" s="114">
        <f>IFERROR(J5/T5-1,"")</f>
        <v>-0.26181550881772397</v>
      </c>
    </row>
    <row r="6" spans="1:27" x14ac:dyDescent="0.15">
      <c r="A6" s="239" t="str">
        <f t="shared" ref="A6:A69" si="0">F6&amp;E6&amp;D6&amp;C6</f>
        <v>人工成本项目合计</v>
      </c>
      <c r="B6" s="312" t="s">
        <v>565</v>
      </c>
      <c r="C6" s="269" t="s">
        <v>215</v>
      </c>
      <c r="D6" s="270"/>
      <c r="E6" s="270"/>
      <c r="F6" s="271"/>
      <c r="G6" s="114">
        <f t="shared" ref="G6:G69" si="1">H6+J6</f>
        <v>0</v>
      </c>
      <c r="H6" s="114">
        <f>H7+H18+SUM(H30:H40)</f>
        <v>0</v>
      </c>
      <c r="I6" s="157" t="s">
        <v>564</v>
      </c>
      <c r="J6" s="114">
        <f>J7+J18+SUM(J30:J40)</f>
        <v>0</v>
      </c>
      <c r="K6" s="157" t="s">
        <v>564</v>
      </c>
      <c r="L6" s="114">
        <f t="shared" ref="L6:L66" si="2">M6+O6</f>
        <v>0</v>
      </c>
      <c r="M6" s="114">
        <f>M7+M18+SUM(M30:M40)</f>
        <v>0</v>
      </c>
      <c r="N6" s="157" t="s">
        <v>564</v>
      </c>
      <c r="O6" s="114">
        <f>O7+O18+SUM(O30:O40)</f>
        <v>0</v>
      </c>
      <c r="P6" s="157" t="s">
        <v>564</v>
      </c>
      <c r="Q6" s="114">
        <f t="shared" ref="Q6:Q66" si="3">R6+T6</f>
        <v>0</v>
      </c>
      <c r="R6" s="114">
        <f>R7+R18+SUM(R30:R40)</f>
        <v>0</v>
      </c>
      <c r="S6" s="157" t="s">
        <v>564</v>
      </c>
      <c r="T6" s="114">
        <f>T7+T18+SUM(T30:T40)</f>
        <v>0</v>
      </c>
      <c r="U6" s="157" t="s">
        <v>564</v>
      </c>
      <c r="V6" s="114" t="str">
        <f t="shared" ref="V6:V8" si="4">IFERROR(G6/L6-1,"")</f>
        <v/>
      </c>
      <c r="W6" s="114" t="str">
        <f t="shared" ref="W6:W8" si="5">IFERROR(H6/M6-1,"")</f>
        <v/>
      </c>
      <c r="X6" s="114" t="str">
        <f t="shared" ref="X6:X8" si="6">IFERROR(J6/O6-1,"")</f>
        <v/>
      </c>
      <c r="Y6" s="114" t="str">
        <f t="shared" ref="Y6:Y69" si="7">IFERROR(G6/Q6-1,"")</f>
        <v/>
      </c>
      <c r="Z6" s="114" t="str">
        <f t="shared" ref="Z6:Z69" si="8">IFERROR(H6/R6-1,"")</f>
        <v/>
      </c>
      <c r="AA6" s="114" t="str">
        <f t="shared" ref="AA6:AA69" si="9">IFERROR(J6/T6-1,"")</f>
        <v/>
      </c>
    </row>
    <row r="7" spans="1:27" x14ac:dyDescent="0.15">
      <c r="A7" s="239" t="str">
        <f t="shared" si="0"/>
        <v>职工工资项目小计职工工资项目小计</v>
      </c>
      <c r="B7" s="254"/>
      <c r="C7" s="304" t="s">
        <v>343</v>
      </c>
      <c r="D7" s="256" t="s">
        <v>343</v>
      </c>
      <c r="E7" s="257"/>
      <c r="F7" s="258"/>
      <c r="G7" s="114">
        <f t="shared" si="1"/>
        <v>0</v>
      </c>
      <c r="H7" s="114">
        <f>SUM(H8:H17)</f>
        <v>0</v>
      </c>
      <c r="I7" s="157" t="s">
        <v>564</v>
      </c>
      <c r="J7" s="114">
        <f>SUM(J8:J17)</f>
        <v>0</v>
      </c>
      <c r="K7" s="157" t="s">
        <v>564</v>
      </c>
      <c r="L7" s="114">
        <f t="shared" si="2"/>
        <v>0</v>
      </c>
      <c r="M7" s="114">
        <f>SUM(M8:M17)</f>
        <v>0</v>
      </c>
      <c r="N7" s="157" t="s">
        <v>564</v>
      </c>
      <c r="O7" s="114">
        <f>SUM(O8:O17)</f>
        <v>0</v>
      </c>
      <c r="P7" s="157" t="s">
        <v>564</v>
      </c>
      <c r="Q7" s="114">
        <f t="shared" si="3"/>
        <v>0</v>
      </c>
      <c r="R7" s="114">
        <f>SUM(R8:R17)</f>
        <v>0</v>
      </c>
      <c r="S7" s="157" t="s">
        <v>564</v>
      </c>
      <c r="T7" s="114">
        <f>SUM(T8:T17)</f>
        <v>0</v>
      </c>
      <c r="U7" s="157" t="s">
        <v>564</v>
      </c>
      <c r="V7" s="114" t="str">
        <f t="shared" si="4"/>
        <v/>
      </c>
      <c r="W7" s="114" t="str">
        <f t="shared" si="5"/>
        <v/>
      </c>
      <c r="X7" s="114" t="str">
        <f t="shared" si="6"/>
        <v/>
      </c>
      <c r="Y7" s="114" t="str">
        <f t="shared" si="7"/>
        <v/>
      </c>
      <c r="Z7" s="114" t="str">
        <f t="shared" si="8"/>
        <v/>
      </c>
      <c r="AA7" s="114" t="str">
        <f t="shared" si="9"/>
        <v/>
      </c>
    </row>
    <row r="8" spans="1:27" x14ac:dyDescent="0.15">
      <c r="A8" s="239" t="str">
        <f t="shared" si="0"/>
        <v>劳动合同用工-工资劳动合同用工职工工资项目小计</v>
      </c>
      <c r="B8" s="254"/>
      <c r="C8" s="305"/>
      <c r="D8" s="308" t="s">
        <v>344</v>
      </c>
      <c r="E8" s="232" t="s">
        <v>345</v>
      </c>
      <c r="F8" s="115"/>
      <c r="G8" s="114">
        <f t="shared" si="1"/>
        <v>0</v>
      </c>
      <c r="H8" s="116"/>
      <c r="I8" s="116"/>
      <c r="J8" s="116"/>
      <c r="K8" s="116"/>
      <c r="L8" s="114">
        <f t="shared" si="2"/>
        <v>0</v>
      </c>
      <c r="M8" s="116"/>
      <c r="N8" s="116"/>
      <c r="O8" s="116"/>
      <c r="P8" s="116"/>
      <c r="Q8" s="114">
        <f t="shared" si="3"/>
        <v>0</v>
      </c>
      <c r="R8" s="116"/>
      <c r="S8" s="116"/>
      <c r="T8" s="116"/>
      <c r="U8" s="116"/>
      <c r="V8" s="114" t="str">
        <f t="shared" si="4"/>
        <v/>
      </c>
      <c r="W8" s="114" t="str">
        <f t="shared" si="5"/>
        <v/>
      </c>
      <c r="X8" s="114" t="str">
        <f t="shared" si="6"/>
        <v/>
      </c>
      <c r="Y8" s="114" t="str">
        <f t="shared" si="7"/>
        <v/>
      </c>
      <c r="Z8" s="114" t="str">
        <f t="shared" si="8"/>
        <v/>
      </c>
      <c r="AA8" s="114" t="str">
        <f t="shared" si="9"/>
        <v/>
      </c>
    </row>
    <row r="9" spans="1:27" x14ac:dyDescent="0.15">
      <c r="A9" s="239" t="str">
        <f t="shared" si="0"/>
        <v>劳动合同用工-货币性福利项目小计</v>
      </c>
      <c r="B9" s="254"/>
      <c r="C9" s="305"/>
      <c r="D9" s="308"/>
      <c r="E9" s="117" t="s">
        <v>346</v>
      </c>
      <c r="F9" s="115"/>
      <c r="G9" s="114">
        <f t="shared" si="1"/>
        <v>0</v>
      </c>
      <c r="H9" s="116"/>
      <c r="I9" s="116"/>
      <c r="J9" s="116"/>
      <c r="K9" s="116"/>
      <c r="L9" s="114">
        <f t="shared" si="2"/>
        <v>0</v>
      </c>
      <c r="M9" s="116"/>
      <c r="N9" s="116"/>
      <c r="O9" s="116"/>
      <c r="P9" s="116"/>
      <c r="Q9" s="114">
        <f t="shared" si="3"/>
        <v>0</v>
      </c>
      <c r="R9" s="116"/>
      <c r="S9" s="116"/>
      <c r="T9" s="116"/>
      <c r="U9" s="116"/>
      <c r="V9" s="114" t="str">
        <f t="shared" ref="V9:V72" si="10">IFERROR(G9/L9-1,"")</f>
        <v/>
      </c>
      <c r="W9" s="114" t="str">
        <f t="shared" ref="W9:W72" si="11">IFERROR(H9/M9-1,"")</f>
        <v/>
      </c>
      <c r="X9" s="114" t="str">
        <f t="shared" ref="X9:X72" si="12">IFERROR(J9/O9-1,"")</f>
        <v/>
      </c>
      <c r="Y9" s="114" t="str">
        <f t="shared" si="7"/>
        <v/>
      </c>
      <c r="Z9" s="114" t="str">
        <f t="shared" si="8"/>
        <v/>
      </c>
      <c r="AA9" s="114" t="str">
        <f t="shared" si="9"/>
        <v/>
      </c>
    </row>
    <row r="10" spans="1:27" x14ac:dyDescent="0.15">
      <c r="A10" s="239" t="str">
        <f t="shared" si="0"/>
        <v>劳务派遣用工-工资劳务派遣用工职工工资项目小计</v>
      </c>
      <c r="B10" s="254"/>
      <c r="C10" s="305"/>
      <c r="D10" s="308" t="s">
        <v>347</v>
      </c>
      <c r="E10" s="231" t="s">
        <v>348</v>
      </c>
      <c r="F10" s="115"/>
      <c r="G10" s="114">
        <f t="shared" si="1"/>
        <v>0</v>
      </c>
      <c r="H10" s="116"/>
      <c r="I10" s="116"/>
      <c r="J10" s="116"/>
      <c r="K10" s="116"/>
      <c r="L10" s="114">
        <f t="shared" si="2"/>
        <v>0</v>
      </c>
      <c r="M10" s="116"/>
      <c r="N10" s="116"/>
      <c r="O10" s="116"/>
      <c r="P10" s="116"/>
      <c r="Q10" s="114">
        <f t="shared" si="3"/>
        <v>0</v>
      </c>
      <c r="R10" s="116"/>
      <c r="S10" s="116"/>
      <c r="T10" s="116"/>
      <c r="U10" s="116"/>
      <c r="V10" s="114" t="str">
        <f>IFERROR(G10/L10-1,"")</f>
        <v/>
      </c>
      <c r="W10" s="114" t="str">
        <f t="shared" si="11"/>
        <v/>
      </c>
      <c r="X10" s="114" t="str">
        <f t="shared" si="12"/>
        <v/>
      </c>
      <c r="Y10" s="114" t="str">
        <f t="shared" si="7"/>
        <v/>
      </c>
      <c r="Z10" s="114" t="str">
        <f t="shared" si="8"/>
        <v/>
      </c>
      <c r="AA10" s="114" t="str">
        <f t="shared" si="9"/>
        <v/>
      </c>
    </row>
    <row r="11" spans="1:27" x14ac:dyDescent="0.15">
      <c r="A11" s="239" t="str">
        <f t="shared" si="0"/>
        <v>劳务派遣用工-货币性福利项目小计</v>
      </c>
      <c r="B11" s="254"/>
      <c r="C11" s="305"/>
      <c r="D11" s="308"/>
      <c r="E11" s="117" t="s">
        <v>349</v>
      </c>
      <c r="F11" s="115"/>
      <c r="G11" s="114">
        <f t="shared" si="1"/>
        <v>0</v>
      </c>
      <c r="H11" s="116"/>
      <c r="I11" s="116"/>
      <c r="J11" s="116"/>
      <c r="K11" s="116"/>
      <c r="L11" s="114">
        <f t="shared" si="2"/>
        <v>0</v>
      </c>
      <c r="M11" s="116"/>
      <c r="N11" s="116"/>
      <c r="O11" s="116"/>
      <c r="P11" s="116"/>
      <c r="Q11" s="114">
        <f t="shared" si="3"/>
        <v>0</v>
      </c>
      <c r="R11" s="116"/>
      <c r="S11" s="116"/>
      <c r="T11" s="116"/>
      <c r="U11" s="116"/>
      <c r="V11" s="114" t="str">
        <f t="shared" si="10"/>
        <v/>
      </c>
      <c r="W11" s="114" t="str">
        <f t="shared" si="11"/>
        <v/>
      </c>
      <c r="X11" s="114" t="str">
        <f t="shared" si="12"/>
        <v/>
      </c>
      <c r="Y11" s="114" t="str">
        <f t="shared" si="7"/>
        <v/>
      </c>
      <c r="Z11" s="114" t="str">
        <f t="shared" si="8"/>
        <v/>
      </c>
      <c r="AA11" s="114" t="str">
        <f t="shared" si="9"/>
        <v/>
      </c>
    </row>
    <row r="12" spans="1:27" x14ac:dyDescent="0.15">
      <c r="A12" s="239" t="str">
        <f t="shared" si="0"/>
        <v>劳务合同及非全日制用工-工资劳务合同及非全日制用工项目小计</v>
      </c>
      <c r="B12" s="254"/>
      <c r="C12" s="305"/>
      <c r="D12" s="308" t="s">
        <v>350</v>
      </c>
      <c r="E12" s="231" t="s">
        <v>351</v>
      </c>
      <c r="F12" s="115"/>
      <c r="G12" s="114">
        <f t="shared" si="1"/>
        <v>0</v>
      </c>
      <c r="H12" s="116"/>
      <c r="I12" s="116"/>
      <c r="J12" s="116"/>
      <c r="K12" s="116"/>
      <c r="L12" s="114">
        <f t="shared" si="2"/>
        <v>0</v>
      </c>
      <c r="M12" s="116"/>
      <c r="N12" s="116"/>
      <c r="O12" s="116"/>
      <c r="P12" s="116"/>
      <c r="Q12" s="114">
        <f t="shared" si="3"/>
        <v>0</v>
      </c>
      <c r="R12" s="116"/>
      <c r="S12" s="116"/>
      <c r="T12" s="116"/>
      <c r="U12" s="116"/>
      <c r="V12" s="114" t="str">
        <f t="shared" si="10"/>
        <v/>
      </c>
      <c r="W12" s="114" t="str">
        <f t="shared" si="11"/>
        <v/>
      </c>
      <c r="X12" s="114" t="str">
        <f t="shared" si="12"/>
        <v/>
      </c>
      <c r="Y12" s="114" t="str">
        <f t="shared" si="7"/>
        <v/>
      </c>
      <c r="Z12" s="114" t="str">
        <f t="shared" si="8"/>
        <v/>
      </c>
      <c r="AA12" s="114" t="str">
        <f t="shared" si="9"/>
        <v/>
      </c>
    </row>
    <row r="13" spans="1:27" x14ac:dyDescent="0.15">
      <c r="A13" s="239" t="str">
        <f t="shared" si="0"/>
        <v>劳务合同及非全日制用工-货币性福利项目小计</v>
      </c>
      <c r="B13" s="254"/>
      <c r="C13" s="305"/>
      <c r="D13" s="308"/>
      <c r="E13" s="118" t="s">
        <v>352</v>
      </c>
      <c r="F13" s="115"/>
      <c r="G13" s="114">
        <f t="shared" si="1"/>
        <v>0</v>
      </c>
      <c r="H13" s="116"/>
      <c r="I13" s="116"/>
      <c r="J13" s="116"/>
      <c r="K13" s="116"/>
      <c r="L13" s="114">
        <f t="shared" si="2"/>
        <v>0</v>
      </c>
      <c r="M13" s="116"/>
      <c r="N13" s="116"/>
      <c r="O13" s="116"/>
      <c r="P13" s="116"/>
      <c r="Q13" s="114">
        <f t="shared" si="3"/>
        <v>0</v>
      </c>
      <c r="R13" s="116"/>
      <c r="S13" s="116"/>
      <c r="T13" s="116"/>
      <c r="U13" s="116"/>
      <c r="V13" s="114" t="str">
        <f t="shared" si="10"/>
        <v/>
      </c>
      <c r="W13" s="114" t="str">
        <f t="shared" si="11"/>
        <v/>
      </c>
      <c r="X13" s="114" t="str">
        <f t="shared" si="12"/>
        <v/>
      </c>
      <c r="Y13" s="114" t="str">
        <f t="shared" si="7"/>
        <v/>
      </c>
      <c r="Z13" s="114" t="str">
        <f t="shared" si="8"/>
        <v/>
      </c>
      <c r="AA13" s="114" t="str">
        <f t="shared" si="9"/>
        <v/>
      </c>
    </row>
    <row r="14" spans="1:27" x14ac:dyDescent="0.15">
      <c r="A14" s="239" t="str">
        <f t="shared" si="0"/>
        <v>交流借调人员补贴</v>
      </c>
      <c r="B14" s="254"/>
      <c r="C14" s="305"/>
      <c r="D14" s="231" t="s">
        <v>201</v>
      </c>
      <c r="E14" s="232"/>
      <c r="F14" s="115"/>
      <c r="G14" s="114">
        <f t="shared" si="1"/>
        <v>0</v>
      </c>
      <c r="H14" s="116"/>
      <c r="I14" s="116"/>
      <c r="J14" s="116"/>
      <c r="K14" s="116"/>
      <c r="L14" s="114">
        <f t="shared" si="2"/>
        <v>0</v>
      </c>
      <c r="M14" s="116"/>
      <c r="N14" s="116"/>
      <c r="O14" s="116"/>
      <c r="P14" s="116"/>
      <c r="Q14" s="114">
        <f t="shared" si="3"/>
        <v>0</v>
      </c>
      <c r="R14" s="116"/>
      <c r="S14" s="116"/>
      <c r="T14" s="116"/>
      <c r="U14" s="116"/>
      <c r="V14" s="114" t="str">
        <f t="shared" si="10"/>
        <v/>
      </c>
      <c r="W14" s="114" t="str">
        <f t="shared" si="11"/>
        <v/>
      </c>
      <c r="X14" s="114" t="str">
        <f t="shared" si="12"/>
        <v/>
      </c>
      <c r="Y14" s="114" t="str">
        <f t="shared" si="7"/>
        <v/>
      </c>
      <c r="Z14" s="114" t="str">
        <f t="shared" si="8"/>
        <v/>
      </c>
      <c r="AA14" s="114" t="str">
        <f t="shared" si="9"/>
        <v/>
      </c>
    </row>
    <row r="15" spans="1:27" x14ac:dyDescent="0.15">
      <c r="A15" s="239" t="str">
        <f t="shared" si="0"/>
        <v>地县公司阶段性奖励项目小计（省本部专用）省地公司阶段性奖励项目小计</v>
      </c>
      <c r="B15" s="254"/>
      <c r="C15" s="305"/>
      <c r="D15" s="263" t="s">
        <v>353</v>
      </c>
      <c r="E15" s="231" t="s">
        <v>203</v>
      </c>
      <c r="F15" s="115"/>
      <c r="G15" s="114">
        <f t="shared" si="1"/>
        <v>0</v>
      </c>
      <c r="H15" s="116"/>
      <c r="I15" s="116"/>
      <c r="J15" s="116"/>
      <c r="K15" s="116"/>
      <c r="L15" s="114">
        <f t="shared" si="2"/>
        <v>0</v>
      </c>
      <c r="M15" s="116"/>
      <c r="N15" s="116"/>
      <c r="O15" s="116"/>
      <c r="P15" s="116"/>
      <c r="Q15" s="114">
        <f t="shared" si="3"/>
        <v>0</v>
      </c>
      <c r="R15" s="116"/>
      <c r="S15" s="116"/>
      <c r="T15" s="116"/>
      <c r="U15" s="116"/>
      <c r="V15" s="114" t="str">
        <f t="shared" si="10"/>
        <v/>
      </c>
      <c r="W15" s="114" t="str">
        <f t="shared" si="11"/>
        <v/>
      </c>
      <c r="X15" s="114" t="str">
        <f t="shared" si="12"/>
        <v/>
      </c>
      <c r="Y15" s="114" t="str">
        <f t="shared" si="7"/>
        <v/>
      </c>
      <c r="Z15" s="114" t="str">
        <f t="shared" si="8"/>
        <v/>
      </c>
      <c r="AA15" s="114" t="str">
        <f t="shared" si="9"/>
        <v/>
      </c>
    </row>
    <row r="16" spans="1:27" x14ac:dyDescent="0.15">
      <c r="A16" s="239" t="str">
        <f t="shared" si="0"/>
        <v>县区支公司阶段性奖励项目小计（地市本部专用）</v>
      </c>
      <c r="B16" s="254"/>
      <c r="C16" s="305"/>
      <c r="D16" s="264"/>
      <c r="E16" s="231" t="s">
        <v>354</v>
      </c>
      <c r="F16" s="115"/>
      <c r="G16" s="114">
        <f t="shared" si="1"/>
        <v>0</v>
      </c>
      <c r="H16" s="116"/>
      <c r="I16" s="116"/>
      <c r="J16" s="116"/>
      <c r="K16" s="116"/>
      <c r="L16" s="114">
        <f t="shared" si="2"/>
        <v>0</v>
      </c>
      <c r="M16" s="116"/>
      <c r="N16" s="116"/>
      <c r="O16" s="116"/>
      <c r="P16" s="116"/>
      <c r="Q16" s="114">
        <f t="shared" si="3"/>
        <v>0</v>
      </c>
      <c r="R16" s="116"/>
      <c r="S16" s="116"/>
      <c r="T16" s="116"/>
      <c r="U16" s="116"/>
      <c r="V16" s="114" t="str">
        <f t="shared" si="10"/>
        <v/>
      </c>
      <c r="W16" s="114" t="str">
        <f t="shared" si="11"/>
        <v/>
      </c>
      <c r="X16" s="114" t="str">
        <f t="shared" si="12"/>
        <v/>
      </c>
      <c r="Y16" s="114" t="str">
        <f t="shared" si="7"/>
        <v/>
      </c>
      <c r="Z16" s="114" t="str">
        <f t="shared" si="8"/>
        <v/>
      </c>
      <c r="AA16" s="114" t="str">
        <f t="shared" si="9"/>
        <v/>
      </c>
    </row>
    <row r="17" spans="1:27" x14ac:dyDescent="0.15">
      <c r="A17" s="239" t="str">
        <f t="shared" si="0"/>
        <v>其他工资</v>
      </c>
      <c r="B17" s="254"/>
      <c r="C17" s="306"/>
      <c r="D17" s="119" t="s">
        <v>355</v>
      </c>
      <c r="E17" s="232"/>
      <c r="F17" s="115"/>
      <c r="G17" s="114">
        <f t="shared" si="1"/>
        <v>0</v>
      </c>
      <c r="H17" s="116"/>
      <c r="I17" s="116"/>
      <c r="J17" s="116"/>
      <c r="K17" s="116"/>
      <c r="L17" s="114">
        <f t="shared" si="2"/>
        <v>0</v>
      </c>
      <c r="M17" s="116"/>
      <c r="N17" s="116"/>
      <c r="O17" s="116"/>
      <c r="P17" s="116"/>
      <c r="Q17" s="114">
        <f t="shared" si="3"/>
        <v>0</v>
      </c>
      <c r="R17" s="116"/>
      <c r="S17" s="116"/>
      <c r="T17" s="116"/>
      <c r="U17" s="116"/>
      <c r="V17" s="114" t="str">
        <f t="shared" si="10"/>
        <v/>
      </c>
      <c r="W17" s="114" t="str">
        <f t="shared" si="11"/>
        <v/>
      </c>
      <c r="X17" s="114" t="str">
        <f t="shared" si="12"/>
        <v/>
      </c>
      <c r="Y17" s="114" t="str">
        <f t="shared" si="7"/>
        <v/>
      </c>
      <c r="Z17" s="114" t="str">
        <f t="shared" si="8"/>
        <v/>
      </c>
      <c r="AA17" s="114" t="str">
        <f t="shared" si="9"/>
        <v/>
      </c>
    </row>
    <row r="18" spans="1:27" x14ac:dyDescent="0.15">
      <c r="A18" s="239" t="str">
        <f t="shared" si="0"/>
        <v>职工福利项目小计职工福利项目小计</v>
      </c>
      <c r="B18" s="254"/>
      <c r="C18" s="304" t="s">
        <v>356</v>
      </c>
      <c r="D18" s="256" t="s">
        <v>356</v>
      </c>
      <c r="E18" s="257"/>
      <c r="F18" s="258"/>
      <c r="G18" s="114">
        <f t="shared" si="1"/>
        <v>0</v>
      </c>
      <c r="H18" s="114">
        <f>SUM(H19:H29)</f>
        <v>0</v>
      </c>
      <c r="I18" s="157" t="s">
        <v>564</v>
      </c>
      <c r="J18" s="114">
        <f>SUM(J19:J29)</f>
        <v>0</v>
      </c>
      <c r="K18" s="157" t="s">
        <v>564</v>
      </c>
      <c r="L18" s="114">
        <f t="shared" si="2"/>
        <v>0</v>
      </c>
      <c r="M18" s="114">
        <f>SUM(M19:M29)</f>
        <v>0</v>
      </c>
      <c r="N18" s="157" t="s">
        <v>564</v>
      </c>
      <c r="O18" s="114">
        <f>SUM(O19:O29)</f>
        <v>0</v>
      </c>
      <c r="P18" s="157" t="s">
        <v>564</v>
      </c>
      <c r="Q18" s="114">
        <f t="shared" si="3"/>
        <v>0</v>
      </c>
      <c r="R18" s="114">
        <f>SUM(R19:R29)</f>
        <v>0</v>
      </c>
      <c r="S18" s="157" t="s">
        <v>564</v>
      </c>
      <c r="T18" s="114">
        <f>SUM(T19:T29)</f>
        <v>0</v>
      </c>
      <c r="U18" s="157" t="s">
        <v>564</v>
      </c>
      <c r="V18" s="114" t="str">
        <f t="shared" si="10"/>
        <v/>
      </c>
      <c r="W18" s="114" t="str">
        <f t="shared" si="11"/>
        <v/>
      </c>
      <c r="X18" s="114" t="str">
        <f t="shared" si="12"/>
        <v/>
      </c>
      <c r="Y18" s="114" t="str">
        <f t="shared" si="7"/>
        <v/>
      </c>
      <c r="Z18" s="114" t="str">
        <f t="shared" si="8"/>
        <v/>
      </c>
      <c r="AA18" s="114" t="str">
        <f t="shared" si="9"/>
        <v/>
      </c>
    </row>
    <row r="19" spans="1:27" x14ac:dyDescent="0.15">
      <c r="A19" s="239" t="str">
        <f t="shared" si="0"/>
        <v>卫生保健生活福利-货币性卫生保健生活福利</v>
      </c>
      <c r="B19" s="254"/>
      <c r="C19" s="305"/>
      <c r="D19" s="308" t="s">
        <v>357</v>
      </c>
      <c r="E19" s="232" t="s">
        <v>358</v>
      </c>
      <c r="F19" s="120"/>
      <c r="G19" s="114">
        <f t="shared" si="1"/>
        <v>0</v>
      </c>
      <c r="H19" s="116"/>
      <c r="I19" s="116"/>
      <c r="J19" s="116"/>
      <c r="K19" s="116"/>
      <c r="L19" s="114">
        <f t="shared" si="2"/>
        <v>0</v>
      </c>
      <c r="M19" s="116"/>
      <c r="N19" s="116"/>
      <c r="O19" s="116"/>
      <c r="P19" s="116"/>
      <c r="Q19" s="114">
        <f t="shared" si="3"/>
        <v>0</v>
      </c>
      <c r="R19" s="116"/>
      <c r="S19" s="116"/>
      <c r="T19" s="116"/>
      <c r="U19" s="116"/>
      <c r="V19" s="114" t="str">
        <f t="shared" si="10"/>
        <v/>
      </c>
      <c r="W19" s="114" t="str">
        <f t="shared" si="11"/>
        <v/>
      </c>
      <c r="X19" s="114" t="str">
        <f t="shared" si="12"/>
        <v/>
      </c>
      <c r="Y19" s="114" t="str">
        <f t="shared" si="7"/>
        <v/>
      </c>
      <c r="Z19" s="114" t="str">
        <f t="shared" si="8"/>
        <v/>
      </c>
      <c r="AA19" s="114" t="str">
        <f t="shared" si="9"/>
        <v/>
      </c>
    </row>
    <row r="20" spans="1:27" x14ac:dyDescent="0.15">
      <c r="A20" s="239" t="str">
        <f t="shared" si="0"/>
        <v>卫生保健生活福利-非货币性</v>
      </c>
      <c r="B20" s="254"/>
      <c r="C20" s="305"/>
      <c r="D20" s="308"/>
      <c r="E20" s="232" t="s">
        <v>478</v>
      </c>
      <c r="F20" s="120"/>
      <c r="G20" s="114">
        <f t="shared" si="1"/>
        <v>0</v>
      </c>
      <c r="H20" s="116"/>
      <c r="I20" s="116"/>
      <c r="J20" s="116"/>
      <c r="K20" s="116"/>
      <c r="L20" s="114">
        <f t="shared" si="2"/>
        <v>0</v>
      </c>
      <c r="M20" s="116"/>
      <c r="N20" s="116"/>
      <c r="O20" s="116"/>
      <c r="P20" s="116"/>
      <c r="Q20" s="114">
        <f t="shared" si="3"/>
        <v>0</v>
      </c>
      <c r="R20" s="116"/>
      <c r="S20" s="116"/>
      <c r="T20" s="116"/>
      <c r="U20" s="116"/>
      <c r="V20" s="114" t="str">
        <f t="shared" si="10"/>
        <v/>
      </c>
      <c r="W20" s="114" t="str">
        <f t="shared" si="11"/>
        <v/>
      </c>
      <c r="X20" s="114" t="str">
        <f t="shared" si="12"/>
        <v/>
      </c>
      <c r="Y20" s="114" t="str">
        <f t="shared" si="7"/>
        <v/>
      </c>
      <c r="Z20" s="114" t="str">
        <f t="shared" si="8"/>
        <v/>
      </c>
      <c r="AA20" s="114" t="str">
        <f t="shared" si="9"/>
        <v/>
      </c>
    </row>
    <row r="21" spans="1:27" x14ac:dyDescent="0.15">
      <c r="A21" s="239" t="str">
        <f t="shared" si="0"/>
        <v>内设福利机构费用-货币性内设福利机构费用</v>
      </c>
      <c r="B21" s="254"/>
      <c r="C21" s="305"/>
      <c r="D21" s="308" t="s">
        <v>359</v>
      </c>
      <c r="E21" s="232" t="s">
        <v>360</v>
      </c>
      <c r="F21" s="120"/>
      <c r="G21" s="114">
        <f t="shared" si="1"/>
        <v>0</v>
      </c>
      <c r="H21" s="116"/>
      <c r="I21" s="116"/>
      <c r="J21" s="116"/>
      <c r="K21" s="116"/>
      <c r="L21" s="114">
        <f t="shared" si="2"/>
        <v>0</v>
      </c>
      <c r="M21" s="116"/>
      <c r="N21" s="116"/>
      <c r="O21" s="116"/>
      <c r="P21" s="116"/>
      <c r="Q21" s="114">
        <f t="shared" si="3"/>
        <v>0</v>
      </c>
      <c r="R21" s="116"/>
      <c r="S21" s="116"/>
      <c r="T21" s="116"/>
      <c r="U21" s="116"/>
      <c r="V21" s="114" t="str">
        <f t="shared" si="10"/>
        <v/>
      </c>
      <c r="W21" s="114" t="str">
        <f t="shared" si="11"/>
        <v/>
      </c>
      <c r="X21" s="114" t="str">
        <f t="shared" si="12"/>
        <v/>
      </c>
      <c r="Y21" s="114" t="str">
        <f t="shared" si="7"/>
        <v/>
      </c>
      <c r="Z21" s="114" t="str">
        <f t="shared" si="8"/>
        <v/>
      </c>
      <c r="AA21" s="114" t="str">
        <f t="shared" si="9"/>
        <v/>
      </c>
    </row>
    <row r="22" spans="1:27" x14ac:dyDescent="0.15">
      <c r="A22" s="239" t="str">
        <f t="shared" si="0"/>
        <v>内设福利机构费用-非货币性</v>
      </c>
      <c r="B22" s="254"/>
      <c r="C22" s="305"/>
      <c r="D22" s="308"/>
      <c r="E22" s="232" t="s">
        <v>361</v>
      </c>
      <c r="F22" s="120"/>
      <c r="G22" s="114">
        <f t="shared" si="1"/>
        <v>0</v>
      </c>
      <c r="H22" s="116"/>
      <c r="I22" s="116"/>
      <c r="J22" s="116"/>
      <c r="K22" s="116"/>
      <c r="L22" s="114">
        <f t="shared" si="2"/>
        <v>0</v>
      </c>
      <c r="M22" s="116"/>
      <c r="N22" s="116"/>
      <c r="O22" s="116"/>
      <c r="P22" s="116"/>
      <c r="Q22" s="114">
        <f t="shared" si="3"/>
        <v>0</v>
      </c>
      <c r="R22" s="116"/>
      <c r="S22" s="116"/>
      <c r="T22" s="116"/>
      <c r="U22" s="116"/>
      <c r="V22" s="114" t="str">
        <f t="shared" si="10"/>
        <v/>
      </c>
      <c r="W22" s="114" t="str">
        <f t="shared" si="11"/>
        <v/>
      </c>
      <c r="X22" s="114" t="str">
        <f t="shared" si="12"/>
        <v/>
      </c>
      <c r="Y22" s="114" t="str">
        <f t="shared" si="7"/>
        <v/>
      </c>
      <c r="Z22" s="114" t="str">
        <f t="shared" si="8"/>
        <v/>
      </c>
      <c r="AA22" s="114" t="str">
        <f t="shared" si="9"/>
        <v/>
      </c>
    </row>
    <row r="23" spans="1:27" x14ac:dyDescent="0.15">
      <c r="A23" s="239" t="str">
        <f t="shared" si="0"/>
        <v>职工困难补助-货币性职工困难补助</v>
      </c>
      <c r="B23" s="254"/>
      <c r="C23" s="305"/>
      <c r="D23" s="313" t="s">
        <v>362</v>
      </c>
      <c r="E23" s="232" t="s">
        <v>363</v>
      </c>
      <c r="F23" s="120"/>
      <c r="G23" s="114">
        <f t="shared" si="1"/>
        <v>0</v>
      </c>
      <c r="H23" s="116"/>
      <c r="I23" s="116"/>
      <c r="J23" s="116"/>
      <c r="K23" s="116"/>
      <c r="L23" s="114">
        <f t="shared" si="2"/>
        <v>0</v>
      </c>
      <c r="M23" s="116"/>
      <c r="N23" s="116"/>
      <c r="O23" s="116"/>
      <c r="P23" s="116"/>
      <c r="Q23" s="114">
        <f t="shared" si="3"/>
        <v>0</v>
      </c>
      <c r="R23" s="116"/>
      <c r="S23" s="116"/>
      <c r="T23" s="116"/>
      <c r="U23" s="116"/>
      <c r="V23" s="114" t="str">
        <f t="shared" si="10"/>
        <v/>
      </c>
      <c r="W23" s="114" t="str">
        <f t="shared" si="11"/>
        <v/>
      </c>
      <c r="X23" s="114" t="str">
        <f t="shared" si="12"/>
        <v/>
      </c>
      <c r="Y23" s="114" t="str">
        <f t="shared" si="7"/>
        <v/>
      </c>
      <c r="Z23" s="114" t="str">
        <f t="shared" si="8"/>
        <v/>
      </c>
      <c r="AA23" s="114" t="str">
        <f t="shared" si="9"/>
        <v/>
      </c>
    </row>
    <row r="24" spans="1:27" x14ac:dyDescent="0.15">
      <c r="A24" s="239" t="str">
        <f t="shared" si="0"/>
        <v>职工困难补助-非货币性</v>
      </c>
      <c r="B24" s="254"/>
      <c r="C24" s="305"/>
      <c r="D24" s="313"/>
      <c r="E24" s="232" t="s">
        <v>364</v>
      </c>
      <c r="F24" s="120"/>
      <c r="G24" s="114">
        <f t="shared" si="1"/>
        <v>0</v>
      </c>
      <c r="H24" s="116"/>
      <c r="I24" s="116"/>
      <c r="J24" s="116"/>
      <c r="K24" s="116"/>
      <c r="L24" s="114">
        <f t="shared" si="2"/>
        <v>0</v>
      </c>
      <c r="M24" s="116"/>
      <c r="N24" s="116"/>
      <c r="O24" s="116"/>
      <c r="P24" s="116"/>
      <c r="Q24" s="114">
        <f t="shared" si="3"/>
        <v>0</v>
      </c>
      <c r="R24" s="116"/>
      <c r="S24" s="116"/>
      <c r="T24" s="116"/>
      <c r="U24" s="116"/>
      <c r="V24" s="114" t="str">
        <f t="shared" si="10"/>
        <v/>
      </c>
      <c r="W24" s="114" t="str">
        <f t="shared" si="11"/>
        <v/>
      </c>
      <c r="X24" s="114" t="str">
        <f t="shared" si="12"/>
        <v/>
      </c>
      <c r="Y24" s="114" t="str">
        <f t="shared" si="7"/>
        <v/>
      </c>
      <c r="Z24" s="114" t="str">
        <f t="shared" si="8"/>
        <v/>
      </c>
      <c r="AA24" s="114" t="str">
        <f t="shared" si="9"/>
        <v/>
      </c>
    </row>
    <row r="25" spans="1:27" x14ac:dyDescent="0.15">
      <c r="A25" s="239" t="str">
        <f t="shared" si="0"/>
        <v>其他职工福利费-货币性其他职工福利费</v>
      </c>
      <c r="B25" s="254"/>
      <c r="C25" s="305"/>
      <c r="D25" s="308" t="s">
        <v>365</v>
      </c>
      <c r="E25" s="232" t="s">
        <v>366</v>
      </c>
      <c r="F25" s="120"/>
      <c r="G25" s="114">
        <f t="shared" si="1"/>
        <v>0</v>
      </c>
      <c r="H25" s="116"/>
      <c r="I25" s="116"/>
      <c r="J25" s="116"/>
      <c r="K25" s="116"/>
      <c r="L25" s="114">
        <f t="shared" si="2"/>
        <v>0</v>
      </c>
      <c r="M25" s="116"/>
      <c r="N25" s="116"/>
      <c r="O25" s="116"/>
      <c r="P25" s="116"/>
      <c r="Q25" s="114">
        <f t="shared" si="3"/>
        <v>0</v>
      </c>
      <c r="R25" s="116"/>
      <c r="S25" s="116"/>
      <c r="T25" s="116"/>
      <c r="U25" s="116"/>
      <c r="V25" s="114" t="str">
        <f t="shared" si="10"/>
        <v/>
      </c>
      <c r="W25" s="114" t="str">
        <f t="shared" si="11"/>
        <v/>
      </c>
      <c r="X25" s="114" t="str">
        <f t="shared" si="12"/>
        <v/>
      </c>
      <c r="Y25" s="114" t="str">
        <f t="shared" si="7"/>
        <v/>
      </c>
      <c r="Z25" s="114" t="str">
        <f t="shared" si="8"/>
        <v/>
      </c>
      <c r="AA25" s="114" t="str">
        <f t="shared" si="9"/>
        <v/>
      </c>
    </row>
    <row r="26" spans="1:27" x14ac:dyDescent="0.15">
      <c r="A26" s="239" t="str">
        <f t="shared" si="0"/>
        <v>其他职工福利费-非货币性</v>
      </c>
      <c r="B26" s="254"/>
      <c r="C26" s="305"/>
      <c r="D26" s="308"/>
      <c r="E26" s="232" t="s">
        <v>367</v>
      </c>
      <c r="F26" s="120"/>
      <c r="G26" s="114">
        <f t="shared" si="1"/>
        <v>0</v>
      </c>
      <c r="H26" s="116"/>
      <c r="I26" s="116"/>
      <c r="J26" s="116"/>
      <c r="K26" s="116"/>
      <c r="L26" s="114">
        <f t="shared" si="2"/>
        <v>0</v>
      </c>
      <c r="M26" s="116"/>
      <c r="N26" s="116"/>
      <c r="O26" s="116"/>
      <c r="P26" s="116"/>
      <c r="Q26" s="114">
        <f t="shared" si="3"/>
        <v>0</v>
      </c>
      <c r="R26" s="116"/>
      <c r="S26" s="116"/>
      <c r="T26" s="116"/>
      <c r="U26" s="116"/>
      <c r="V26" s="114" t="str">
        <f t="shared" si="10"/>
        <v/>
      </c>
      <c r="W26" s="114" t="str">
        <f t="shared" si="11"/>
        <v/>
      </c>
      <c r="X26" s="114" t="str">
        <f t="shared" si="12"/>
        <v/>
      </c>
      <c r="Y26" s="114" t="str">
        <f t="shared" si="7"/>
        <v/>
      </c>
      <c r="Z26" s="114" t="str">
        <f t="shared" si="8"/>
        <v/>
      </c>
      <c r="AA26" s="114" t="str">
        <f t="shared" si="9"/>
        <v/>
      </c>
    </row>
    <row r="27" spans="1:27" x14ac:dyDescent="0.15">
      <c r="A27" s="239" t="str">
        <f t="shared" si="0"/>
        <v>补充医疗保险</v>
      </c>
      <c r="B27" s="254"/>
      <c r="C27" s="305"/>
      <c r="D27" s="232" t="s">
        <v>368</v>
      </c>
      <c r="E27" s="232"/>
      <c r="F27" s="120"/>
      <c r="G27" s="114">
        <f t="shared" si="1"/>
        <v>0</v>
      </c>
      <c r="H27" s="116"/>
      <c r="I27" s="116"/>
      <c r="J27" s="116"/>
      <c r="K27" s="116"/>
      <c r="L27" s="114">
        <f t="shared" si="2"/>
        <v>0</v>
      </c>
      <c r="M27" s="116"/>
      <c r="N27" s="116"/>
      <c r="O27" s="116"/>
      <c r="P27" s="116"/>
      <c r="Q27" s="114">
        <f t="shared" si="3"/>
        <v>0</v>
      </c>
      <c r="R27" s="116"/>
      <c r="S27" s="116"/>
      <c r="T27" s="116"/>
      <c r="U27" s="116"/>
      <c r="V27" s="114" t="str">
        <f t="shared" si="10"/>
        <v/>
      </c>
      <c r="W27" s="114" t="str">
        <f t="shared" si="11"/>
        <v/>
      </c>
      <c r="X27" s="114" t="str">
        <f t="shared" si="12"/>
        <v/>
      </c>
      <c r="Y27" s="114" t="str">
        <f t="shared" si="7"/>
        <v/>
      </c>
      <c r="Z27" s="114" t="str">
        <f t="shared" si="8"/>
        <v/>
      </c>
      <c r="AA27" s="114" t="str">
        <f t="shared" si="9"/>
        <v/>
      </c>
    </row>
    <row r="28" spans="1:27" x14ac:dyDescent="0.15">
      <c r="A28" s="239" t="str">
        <f t="shared" si="0"/>
        <v>企业年金</v>
      </c>
      <c r="B28" s="254"/>
      <c r="C28" s="305"/>
      <c r="D28" s="121" t="s">
        <v>172</v>
      </c>
      <c r="E28" s="232"/>
      <c r="F28" s="120"/>
      <c r="G28" s="114">
        <f t="shared" si="1"/>
        <v>0</v>
      </c>
      <c r="H28" s="116"/>
      <c r="I28" s="116"/>
      <c r="J28" s="116"/>
      <c r="K28" s="116"/>
      <c r="L28" s="114">
        <f t="shared" si="2"/>
        <v>0</v>
      </c>
      <c r="M28" s="116"/>
      <c r="N28" s="116"/>
      <c r="O28" s="116"/>
      <c r="P28" s="116"/>
      <c r="Q28" s="114">
        <f t="shared" si="3"/>
        <v>0</v>
      </c>
      <c r="R28" s="116"/>
      <c r="S28" s="116"/>
      <c r="T28" s="116"/>
      <c r="U28" s="116"/>
      <c r="V28" s="114" t="str">
        <f t="shared" si="10"/>
        <v/>
      </c>
      <c r="W28" s="114" t="str">
        <f t="shared" si="11"/>
        <v/>
      </c>
      <c r="X28" s="114" t="str">
        <f t="shared" si="12"/>
        <v/>
      </c>
      <c r="Y28" s="114" t="str">
        <f t="shared" si="7"/>
        <v/>
      </c>
      <c r="Z28" s="114" t="str">
        <f t="shared" si="8"/>
        <v/>
      </c>
      <c r="AA28" s="114" t="str">
        <f t="shared" si="9"/>
        <v/>
      </c>
    </row>
    <row r="29" spans="1:27" x14ac:dyDescent="0.15">
      <c r="A29" s="239" t="str">
        <f t="shared" si="0"/>
        <v>劳动保险</v>
      </c>
      <c r="B29" s="254"/>
      <c r="C29" s="306"/>
      <c r="D29" s="121" t="s">
        <v>369</v>
      </c>
      <c r="E29" s="232"/>
      <c r="F29" s="120"/>
      <c r="G29" s="114">
        <f t="shared" si="1"/>
        <v>0</v>
      </c>
      <c r="H29" s="116"/>
      <c r="I29" s="116"/>
      <c r="J29" s="116"/>
      <c r="K29" s="116"/>
      <c r="L29" s="114">
        <f t="shared" si="2"/>
        <v>0</v>
      </c>
      <c r="M29" s="116"/>
      <c r="N29" s="116"/>
      <c r="O29" s="116"/>
      <c r="P29" s="116"/>
      <c r="Q29" s="114">
        <f t="shared" si="3"/>
        <v>0</v>
      </c>
      <c r="R29" s="116"/>
      <c r="S29" s="116"/>
      <c r="T29" s="116"/>
      <c r="U29" s="116"/>
      <c r="V29" s="114" t="str">
        <f t="shared" si="10"/>
        <v/>
      </c>
      <c r="W29" s="114" t="str">
        <f t="shared" si="11"/>
        <v/>
      </c>
      <c r="X29" s="114" t="str">
        <f t="shared" si="12"/>
        <v/>
      </c>
      <c r="Y29" s="114" t="str">
        <f t="shared" si="7"/>
        <v/>
      </c>
      <c r="Z29" s="114" t="str">
        <f t="shared" si="8"/>
        <v/>
      </c>
      <c r="AA29" s="114" t="str">
        <f t="shared" si="9"/>
        <v/>
      </c>
    </row>
    <row r="30" spans="1:27" x14ac:dyDescent="0.15">
      <c r="A30" s="239" t="str">
        <f t="shared" si="0"/>
        <v>基本医疗保险</v>
      </c>
      <c r="B30" s="254"/>
      <c r="C30" s="231" t="s">
        <v>195</v>
      </c>
      <c r="D30" s="232"/>
      <c r="E30" s="232"/>
      <c r="F30" s="115"/>
      <c r="G30" s="114">
        <f t="shared" si="1"/>
        <v>0</v>
      </c>
      <c r="H30" s="116"/>
      <c r="I30" s="116"/>
      <c r="J30" s="116"/>
      <c r="K30" s="116"/>
      <c r="L30" s="114">
        <f t="shared" si="2"/>
        <v>0</v>
      </c>
      <c r="M30" s="116"/>
      <c r="N30" s="116"/>
      <c r="O30" s="116"/>
      <c r="P30" s="116"/>
      <c r="Q30" s="114">
        <f t="shared" si="3"/>
        <v>0</v>
      </c>
      <c r="R30" s="116"/>
      <c r="S30" s="116"/>
      <c r="T30" s="116"/>
      <c r="U30" s="116"/>
      <c r="V30" s="114" t="str">
        <f t="shared" si="10"/>
        <v/>
      </c>
      <c r="W30" s="114" t="str">
        <f t="shared" si="11"/>
        <v/>
      </c>
      <c r="X30" s="114" t="str">
        <f t="shared" si="12"/>
        <v/>
      </c>
      <c r="Y30" s="114" t="str">
        <f t="shared" si="7"/>
        <v/>
      </c>
      <c r="Z30" s="114" t="str">
        <f t="shared" si="8"/>
        <v/>
      </c>
      <c r="AA30" s="114" t="str">
        <f t="shared" si="9"/>
        <v/>
      </c>
    </row>
    <row r="31" spans="1:27" x14ac:dyDescent="0.15">
      <c r="A31" s="239" t="str">
        <f t="shared" si="0"/>
        <v>基本养老保险</v>
      </c>
      <c r="B31" s="254"/>
      <c r="C31" s="231" t="s">
        <v>193</v>
      </c>
      <c r="D31" s="232"/>
      <c r="E31" s="232"/>
      <c r="F31" s="115"/>
      <c r="G31" s="114">
        <f t="shared" si="1"/>
        <v>0</v>
      </c>
      <c r="H31" s="116"/>
      <c r="I31" s="116"/>
      <c r="J31" s="116"/>
      <c r="K31" s="116"/>
      <c r="L31" s="114">
        <f t="shared" si="2"/>
        <v>0</v>
      </c>
      <c r="M31" s="116"/>
      <c r="N31" s="116"/>
      <c r="O31" s="116"/>
      <c r="P31" s="116"/>
      <c r="Q31" s="114">
        <f t="shared" si="3"/>
        <v>0</v>
      </c>
      <c r="R31" s="116"/>
      <c r="S31" s="116"/>
      <c r="T31" s="116"/>
      <c r="U31" s="116"/>
      <c r="V31" s="114" t="str">
        <f t="shared" si="10"/>
        <v/>
      </c>
      <c r="W31" s="114" t="str">
        <f t="shared" si="11"/>
        <v/>
      </c>
      <c r="X31" s="114" t="str">
        <f t="shared" si="12"/>
        <v/>
      </c>
      <c r="Y31" s="114" t="str">
        <f t="shared" si="7"/>
        <v/>
      </c>
      <c r="Z31" s="114" t="str">
        <f t="shared" si="8"/>
        <v/>
      </c>
      <c r="AA31" s="114" t="str">
        <f t="shared" si="9"/>
        <v/>
      </c>
    </row>
    <row r="32" spans="1:27" x14ac:dyDescent="0.15">
      <c r="A32" s="239" t="str">
        <f t="shared" si="0"/>
        <v>失业保险</v>
      </c>
      <c r="B32" s="254"/>
      <c r="C32" s="231" t="s">
        <v>191</v>
      </c>
      <c r="D32" s="232"/>
      <c r="E32" s="232"/>
      <c r="F32" s="115"/>
      <c r="G32" s="114">
        <f t="shared" si="1"/>
        <v>0</v>
      </c>
      <c r="H32" s="116"/>
      <c r="I32" s="116"/>
      <c r="J32" s="116"/>
      <c r="K32" s="116"/>
      <c r="L32" s="114">
        <f t="shared" si="2"/>
        <v>0</v>
      </c>
      <c r="M32" s="116"/>
      <c r="N32" s="116"/>
      <c r="O32" s="116"/>
      <c r="P32" s="116"/>
      <c r="Q32" s="114">
        <f t="shared" si="3"/>
        <v>0</v>
      </c>
      <c r="R32" s="116"/>
      <c r="S32" s="116"/>
      <c r="T32" s="116"/>
      <c r="U32" s="116"/>
      <c r="V32" s="114" t="str">
        <f t="shared" si="10"/>
        <v/>
      </c>
      <c r="W32" s="114" t="str">
        <f t="shared" si="11"/>
        <v/>
      </c>
      <c r="X32" s="114" t="str">
        <f t="shared" si="12"/>
        <v/>
      </c>
      <c r="Y32" s="114" t="str">
        <f t="shared" si="7"/>
        <v/>
      </c>
      <c r="Z32" s="114" t="str">
        <f t="shared" si="8"/>
        <v/>
      </c>
      <c r="AA32" s="114" t="str">
        <f t="shared" si="9"/>
        <v/>
      </c>
    </row>
    <row r="33" spans="1:27" x14ac:dyDescent="0.15">
      <c r="A33" s="239" t="str">
        <f t="shared" si="0"/>
        <v>工伤保险</v>
      </c>
      <c r="B33" s="254"/>
      <c r="C33" s="231" t="s">
        <v>189</v>
      </c>
      <c r="D33" s="232"/>
      <c r="E33" s="232"/>
      <c r="F33" s="115"/>
      <c r="G33" s="114">
        <f t="shared" si="1"/>
        <v>0</v>
      </c>
      <c r="H33" s="116"/>
      <c r="I33" s="116"/>
      <c r="J33" s="116"/>
      <c r="K33" s="116"/>
      <c r="L33" s="114">
        <f t="shared" si="2"/>
        <v>0</v>
      </c>
      <c r="M33" s="116"/>
      <c r="N33" s="116"/>
      <c r="O33" s="116"/>
      <c r="P33" s="116"/>
      <c r="Q33" s="114">
        <f t="shared" si="3"/>
        <v>0</v>
      </c>
      <c r="R33" s="116"/>
      <c r="S33" s="116"/>
      <c r="T33" s="116"/>
      <c r="U33" s="116"/>
      <c r="V33" s="114" t="str">
        <f t="shared" si="10"/>
        <v/>
      </c>
      <c r="W33" s="114" t="str">
        <f t="shared" si="11"/>
        <v/>
      </c>
      <c r="X33" s="114" t="str">
        <f t="shared" si="12"/>
        <v/>
      </c>
      <c r="Y33" s="114" t="str">
        <f t="shared" si="7"/>
        <v/>
      </c>
      <c r="Z33" s="114" t="str">
        <f t="shared" si="8"/>
        <v/>
      </c>
      <c r="AA33" s="114" t="str">
        <f t="shared" si="9"/>
        <v/>
      </c>
    </row>
    <row r="34" spans="1:27" x14ac:dyDescent="0.15">
      <c r="A34" s="239" t="str">
        <f t="shared" si="0"/>
        <v>生育保险</v>
      </c>
      <c r="B34" s="254"/>
      <c r="C34" s="231" t="s">
        <v>187</v>
      </c>
      <c r="D34" s="232"/>
      <c r="E34" s="232"/>
      <c r="F34" s="115"/>
      <c r="G34" s="114">
        <f t="shared" si="1"/>
        <v>0</v>
      </c>
      <c r="H34" s="116"/>
      <c r="I34" s="116"/>
      <c r="J34" s="116"/>
      <c r="K34" s="116"/>
      <c r="L34" s="114">
        <f t="shared" si="2"/>
        <v>0</v>
      </c>
      <c r="M34" s="116"/>
      <c r="N34" s="116"/>
      <c r="O34" s="116"/>
      <c r="P34" s="116"/>
      <c r="Q34" s="114">
        <f t="shared" si="3"/>
        <v>0</v>
      </c>
      <c r="R34" s="116"/>
      <c r="S34" s="116"/>
      <c r="T34" s="116"/>
      <c r="U34" s="116"/>
      <c r="V34" s="114" t="str">
        <f t="shared" si="10"/>
        <v/>
      </c>
      <c r="W34" s="114" t="str">
        <f t="shared" si="11"/>
        <v/>
      </c>
      <c r="X34" s="114" t="str">
        <f t="shared" si="12"/>
        <v/>
      </c>
      <c r="Y34" s="114" t="str">
        <f t="shared" si="7"/>
        <v/>
      </c>
      <c r="Z34" s="114" t="str">
        <f t="shared" si="8"/>
        <v/>
      </c>
      <c r="AA34" s="114" t="str">
        <f t="shared" si="9"/>
        <v/>
      </c>
    </row>
    <row r="35" spans="1:27" x14ac:dyDescent="0.15">
      <c r="A35" s="239" t="str">
        <f t="shared" si="0"/>
        <v>住房公积金</v>
      </c>
      <c r="B35" s="254"/>
      <c r="C35" s="231" t="s">
        <v>185</v>
      </c>
      <c r="D35" s="232"/>
      <c r="E35" s="232"/>
      <c r="F35" s="115"/>
      <c r="G35" s="114">
        <f t="shared" si="1"/>
        <v>0</v>
      </c>
      <c r="H35" s="116"/>
      <c r="I35" s="116"/>
      <c r="J35" s="116"/>
      <c r="K35" s="116"/>
      <c r="L35" s="114">
        <f t="shared" si="2"/>
        <v>0</v>
      </c>
      <c r="M35" s="116"/>
      <c r="N35" s="116"/>
      <c r="O35" s="116"/>
      <c r="P35" s="116"/>
      <c r="Q35" s="114">
        <f t="shared" si="3"/>
        <v>0</v>
      </c>
      <c r="R35" s="116"/>
      <c r="S35" s="116"/>
      <c r="T35" s="116"/>
      <c r="U35" s="116"/>
      <c r="V35" s="114" t="str">
        <f t="shared" si="10"/>
        <v/>
      </c>
      <c r="W35" s="114" t="str">
        <f t="shared" si="11"/>
        <v/>
      </c>
      <c r="X35" s="114" t="str">
        <f t="shared" si="12"/>
        <v/>
      </c>
      <c r="Y35" s="114" t="str">
        <f t="shared" si="7"/>
        <v/>
      </c>
      <c r="Z35" s="114" t="str">
        <f t="shared" si="8"/>
        <v/>
      </c>
      <c r="AA35" s="114" t="str">
        <f t="shared" si="9"/>
        <v/>
      </c>
    </row>
    <row r="36" spans="1:27" x14ac:dyDescent="0.15">
      <c r="A36" s="239" t="str">
        <f t="shared" si="0"/>
        <v>工会经费项目小计</v>
      </c>
      <c r="B36" s="254"/>
      <c r="C36" s="231" t="s">
        <v>370</v>
      </c>
      <c r="D36" s="232"/>
      <c r="E36" s="232"/>
      <c r="F36" s="115"/>
      <c r="G36" s="114">
        <f t="shared" si="1"/>
        <v>0</v>
      </c>
      <c r="H36" s="116"/>
      <c r="I36" s="116"/>
      <c r="J36" s="116"/>
      <c r="K36" s="116"/>
      <c r="L36" s="114">
        <f t="shared" si="2"/>
        <v>0</v>
      </c>
      <c r="M36" s="116"/>
      <c r="N36" s="116"/>
      <c r="O36" s="116"/>
      <c r="P36" s="116"/>
      <c r="Q36" s="114">
        <f t="shared" si="3"/>
        <v>0</v>
      </c>
      <c r="R36" s="116"/>
      <c r="S36" s="116"/>
      <c r="T36" s="116"/>
      <c r="U36" s="116"/>
      <c r="V36" s="114" t="str">
        <f t="shared" si="10"/>
        <v/>
      </c>
      <c r="W36" s="114" t="str">
        <f t="shared" si="11"/>
        <v/>
      </c>
      <c r="X36" s="114" t="str">
        <f t="shared" si="12"/>
        <v/>
      </c>
      <c r="Y36" s="114" t="str">
        <f t="shared" si="7"/>
        <v/>
      </c>
      <c r="Z36" s="114" t="str">
        <f t="shared" si="8"/>
        <v/>
      </c>
      <c r="AA36" s="114" t="str">
        <f t="shared" si="9"/>
        <v/>
      </c>
    </row>
    <row r="37" spans="1:27" x14ac:dyDescent="0.15">
      <c r="A37" s="239" t="str">
        <f t="shared" si="0"/>
        <v>辞退福利</v>
      </c>
      <c r="B37" s="254"/>
      <c r="C37" s="232" t="s">
        <v>163</v>
      </c>
      <c r="D37" s="232"/>
      <c r="E37" s="232"/>
      <c r="F37" s="115"/>
      <c r="G37" s="114">
        <f t="shared" si="1"/>
        <v>0</v>
      </c>
      <c r="H37" s="116"/>
      <c r="I37" s="116"/>
      <c r="J37" s="116"/>
      <c r="K37" s="116"/>
      <c r="L37" s="114">
        <f t="shared" si="2"/>
        <v>0</v>
      </c>
      <c r="M37" s="116"/>
      <c r="N37" s="116"/>
      <c r="O37" s="116"/>
      <c r="P37" s="116"/>
      <c r="Q37" s="114">
        <f t="shared" si="3"/>
        <v>0</v>
      </c>
      <c r="R37" s="116"/>
      <c r="S37" s="116"/>
      <c r="T37" s="116"/>
      <c r="U37" s="116"/>
      <c r="V37" s="114" t="str">
        <f t="shared" si="10"/>
        <v/>
      </c>
      <c r="W37" s="114" t="str">
        <f t="shared" si="11"/>
        <v/>
      </c>
      <c r="X37" s="114" t="str">
        <f t="shared" si="12"/>
        <v/>
      </c>
      <c r="Y37" s="114" t="str">
        <f t="shared" si="7"/>
        <v/>
      </c>
      <c r="Z37" s="114" t="str">
        <f t="shared" si="8"/>
        <v/>
      </c>
      <c r="AA37" s="114" t="str">
        <f t="shared" si="9"/>
        <v/>
      </c>
    </row>
    <row r="38" spans="1:27" x14ac:dyDescent="0.15">
      <c r="A38" s="239" t="str">
        <f t="shared" si="0"/>
        <v>股份支付</v>
      </c>
      <c r="B38" s="254"/>
      <c r="C38" s="122" t="s">
        <v>161</v>
      </c>
      <c r="D38" s="122"/>
      <c r="E38" s="122"/>
      <c r="F38" s="120"/>
      <c r="G38" s="114">
        <f t="shared" si="1"/>
        <v>0</v>
      </c>
      <c r="H38" s="116"/>
      <c r="I38" s="116"/>
      <c r="J38" s="116"/>
      <c r="K38" s="116"/>
      <c r="L38" s="114">
        <f t="shared" si="2"/>
        <v>0</v>
      </c>
      <c r="M38" s="116"/>
      <c r="N38" s="116"/>
      <c r="O38" s="116"/>
      <c r="P38" s="116"/>
      <c r="Q38" s="114">
        <f t="shared" si="3"/>
        <v>0</v>
      </c>
      <c r="R38" s="116"/>
      <c r="S38" s="116"/>
      <c r="T38" s="116"/>
      <c r="U38" s="116"/>
      <c r="V38" s="114" t="str">
        <f t="shared" si="10"/>
        <v/>
      </c>
      <c r="W38" s="114" t="str">
        <f t="shared" si="11"/>
        <v/>
      </c>
      <c r="X38" s="114" t="str">
        <f t="shared" si="12"/>
        <v/>
      </c>
      <c r="Y38" s="114" t="str">
        <f t="shared" si="7"/>
        <v/>
      </c>
      <c r="Z38" s="114" t="str">
        <f t="shared" si="8"/>
        <v/>
      </c>
      <c r="AA38" s="114" t="str">
        <f t="shared" si="9"/>
        <v/>
      </c>
    </row>
    <row r="39" spans="1:27" x14ac:dyDescent="0.15">
      <c r="A39" s="239" t="str">
        <f t="shared" si="0"/>
        <v>劳动保护费非工装</v>
      </c>
      <c r="B39" s="254"/>
      <c r="C39" s="232" t="s">
        <v>159</v>
      </c>
      <c r="D39" s="232"/>
      <c r="E39" s="232"/>
      <c r="F39" s="115"/>
      <c r="G39" s="114">
        <f t="shared" si="1"/>
        <v>0</v>
      </c>
      <c r="H39" s="116"/>
      <c r="I39" s="116"/>
      <c r="J39" s="116"/>
      <c r="K39" s="116"/>
      <c r="L39" s="114">
        <f t="shared" si="2"/>
        <v>0</v>
      </c>
      <c r="M39" s="116"/>
      <c r="N39" s="116"/>
      <c r="O39" s="116"/>
      <c r="P39" s="116"/>
      <c r="Q39" s="114">
        <f t="shared" si="3"/>
        <v>0</v>
      </c>
      <c r="R39" s="116"/>
      <c r="S39" s="116"/>
      <c r="T39" s="116"/>
      <c r="U39" s="116"/>
      <c r="V39" s="114" t="str">
        <f t="shared" si="10"/>
        <v/>
      </c>
      <c r="W39" s="114" t="str">
        <f t="shared" si="11"/>
        <v/>
      </c>
      <c r="X39" s="114" t="str">
        <f t="shared" si="12"/>
        <v/>
      </c>
      <c r="Y39" s="114" t="str">
        <f t="shared" si="7"/>
        <v/>
      </c>
      <c r="Z39" s="114" t="str">
        <f t="shared" si="8"/>
        <v/>
      </c>
      <c r="AA39" s="114" t="str">
        <f t="shared" si="9"/>
        <v/>
      </c>
    </row>
    <row r="40" spans="1:27" x14ac:dyDescent="0.15">
      <c r="A40" s="239" t="str">
        <f t="shared" si="0"/>
        <v>劳动保护费工装</v>
      </c>
      <c r="B40" s="255"/>
      <c r="C40" s="232" t="s">
        <v>157</v>
      </c>
      <c r="D40" s="232"/>
      <c r="E40" s="232"/>
      <c r="F40" s="115"/>
      <c r="G40" s="114">
        <f t="shared" si="1"/>
        <v>0</v>
      </c>
      <c r="H40" s="116"/>
      <c r="I40" s="116"/>
      <c r="J40" s="116"/>
      <c r="K40" s="116"/>
      <c r="L40" s="114">
        <f t="shared" si="2"/>
        <v>0</v>
      </c>
      <c r="M40" s="116"/>
      <c r="N40" s="116"/>
      <c r="O40" s="116"/>
      <c r="P40" s="116"/>
      <c r="Q40" s="114">
        <f t="shared" si="3"/>
        <v>0</v>
      </c>
      <c r="R40" s="116"/>
      <c r="S40" s="116"/>
      <c r="T40" s="116"/>
      <c r="U40" s="116"/>
      <c r="V40" s="114" t="str">
        <f t="shared" si="10"/>
        <v/>
      </c>
      <c r="W40" s="114" t="str">
        <f t="shared" si="11"/>
        <v/>
      </c>
      <c r="X40" s="114" t="str">
        <f t="shared" si="12"/>
        <v/>
      </c>
      <c r="Y40" s="114" t="str">
        <f t="shared" si="7"/>
        <v/>
      </c>
      <c r="Z40" s="114" t="str">
        <f t="shared" si="8"/>
        <v/>
      </c>
      <c r="AA40" s="114" t="str">
        <f t="shared" si="9"/>
        <v/>
      </c>
    </row>
    <row r="41" spans="1:27" x14ac:dyDescent="0.15">
      <c r="A41" s="239" t="str">
        <f t="shared" si="0"/>
        <v>资产相关类项目合计</v>
      </c>
      <c r="B41" s="259" t="s">
        <v>154</v>
      </c>
      <c r="C41" s="295" t="s">
        <v>154</v>
      </c>
      <c r="D41" s="296"/>
      <c r="E41" s="296"/>
      <c r="F41" s="297"/>
      <c r="G41" s="114">
        <f t="shared" si="1"/>
        <v>228.5</v>
      </c>
      <c r="H41" s="114">
        <f>H42+H62+H90+H104</f>
        <v>170</v>
      </c>
      <c r="I41" s="157" t="s">
        <v>564</v>
      </c>
      <c r="J41" s="114">
        <f>J42+J62+J90+J104</f>
        <v>58.5</v>
      </c>
      <c r="K41" s="157" t="s">
        <v>564</v>
      </c>
      <c r="L41" s="114">
        <f t="shared" si="2"/>
        <v>228.5</v>
      </c>
      <c r="M41" s="114">
        <f>M42+M62+M90+M104</f>
        <v>170</v>
      </c>
      <c r="N41" s="157" t="s">
        <v>564</v>
      </c>
      <c r="O41" s="114">
        <f>O42+O62+O90+O104</f>
        <v>58.5</v>
      </c>
      <c r="P41" s="157" t="s">
        <v>564</v>
      </c>
      <c r="Q41" s="114">
        <f t="shared" si="3"/>
        <v>224.7176</v>
      </c>
      <c r="R41" s="114">
        <f>R42+R62+R90+R104</f>
        <v>164.45760000000001</v>
      </c>
      <c r="S41" s="157" t="s">
        <v>564</v>
      </c>
      <c r="T41" s="114">
        <f>T42+T62+T90+T104</f>
        <v>60.26</v>
      </c>
      <c r="U41" s="157" t="s">
        <v>564</v>
      </c>
      <c r="V41" s="114">
        <f t="shared" si="10"/>
        <v>0</v>
      </c>
      <c r="W41" s="114">
        <f t="shared" si="11"/>
        <v>0</v>
      </c>
      <c r="X41" s="114">
        <f t="shared" si="12"/>
        <v>0</v>
      </c>
      <c r="Y41" s="114">
        <f t="shared" si="7"/>
        <v>1.6831792436373449E-2</v>
      </c>
      <c r="Z41" s="114">
        <f t="shared" si="8"/>
        <v>3.3701087696768051E-2</v>
      </c>
      <c r="AA41" s="114">
        <f t="shared" si="9"/>
        <v>-2.9206770660471282E-2</v>
      </c>
    </row>
    <row r="42" spans="1:27" x14ac:dyDescent="0.15">
      <c r="A42" s="239" t="str">
        <f t="shared" si="0"/>
        <v>房产类项目小计房产类项目小计</v>
      </c>
      <c r="B42" s="260"/>
      <c r="C42" s="291" t="s">
        <v>470</v>
      </c>
      <c r="D42" s="295" t="s">
        <v>470</v>
      </c>
      <c r="E42" s="296"/>
      <c r="F42" s="297"/>
      <c r="G42" s="114">
        <f t="shared" si="1"/>
        <v>0</v>
      </c>
      <c r="H42" s="114">
        <f>SUM(H43:H61)</f>
        <v>0</v>
      </c>
      <c r="I42" s="157" t="s">
        <v>564</v>
      </c>
      <c r="J42" s="114">
        <f>SUM(J43:J61)</f>
        <v>0</v>
      </c>
      <c r="K42" s="157" t="s">
        <v>564</v>
      </c>
      <c r="L42" s="114">
        <f t="shared" si="2"/>
        <v>0</v>
      </c>
      <c r="M42" s="114">
        <f>SUM(M43:M61)</f>
        <v>0</v>
      </c>
      <c r="N42" s="157" t="s">
        <v>564</v>
      </c>
      <c r="O42" s="114">
        <f>SUM(O43:O61)</f>
        <v>0</v>
      </c>
      <c r="P42" s="157" t="s">
        <v>564</v>
      </c>
      <c r="Q42" s="114">
        <f t="shared" si="3"/>
        <v>0</v>
      </c>
      <c r="R42" s="114">
        <f>SUM(R43:R61)</f>
        <v>0</v>
      </c>
      <c r="S42" s="157" t="s">
        <v>564</v>
      </c>
      <c r="T42" s="114">
        <f>SUM(T43:T61)</f>
        <v>0</v>
      </c>
      <c r="U42" s="157" t="s">
        <v>564</v>
      </c>
      <c r="V42" s="114" t="str">
        <f t="shared" si="10"/>
        <v/>
      </c>
      <c r="W42" s="114" t="str">
        <f t="shared" si="11"/>
        <v/>
      </c>
      <c r="X42" s="114" t="str">
        <f t="shared" si="12"/>
        <v/>
      </c>
      <c r="Y42" s="114" t="str">
        <f t="shared" si="7"/>
        <v/>
      </c>
      <c r="Z42" s="114" t="str">
        <f t="shared" si="8"/>
        <v/>
      </c>
      <c r="AA42" s="114" t="str">
        <f t="shared" si="9"/>
        <v/>
      </c>
    </row>
    <row r="43" spans="1:27" x14ac:dyDescent="0.15">
      <c r="A43" s="239" t="str">
        <f t="shared" si="0"/>
        <v>工程维修项目房屋修缮费</v>
      </c>
      <c r="B43" s="260"/>
      <c r="C43" s="291"/>
      <c r="D43" s="298" t="s">
        <v>371</v>
      </c>
      <c r="E43" s="123" t="s">
        <v>372</v>
      </c>
      <c r="F43" s="124"/>
      <c r="G43" s="114">
        <f t="shared" si="1"/>
        <v>0</v>
      </c>
      <c r="H43" s="116"/>
      <c r="I43" s="116"/>
      <c r="J43" s="116"/>
      <c r="K43" s="116"/>
      <c r="L43" s="114">
        <f t="shared" si="2"/>
        <v>0</v>
      </c>
      <c r="M43" s="116"/>
      <c r="N43" s="116"/>
      <c r="O43" s="116"/>
      <c r="P43" s="116"/>
      <c r="Q43" s="114">
        <f t="shared" si="3"/>
        <v>0</v>
      </c>
      <c r="R43" s="116"/>
      <c r="S43" s="116"/>
      <c r="T43" s="116"/>
      <c r="U43" s="116"/>
      <c r="V43" s="114" t="str">
        <f t="shared" si="10"/>
        <v/>
      </c>
      <c r="W43" s="114" t="str">
        <f t="shared" si="11"/>
        <v/>
      </c>
      <c r="X43" s="114" t="str">
        <f t="shared" si="12"/>
        <v/>
      </c>
      <c r="Y43" s="114" t="str">
        <f t="shared" si="7"/>
        <v/>
      </c>
      <c r="Z43" s="114" t="str">
        <f t="shared" si="8"/>
        <v/>
      </c>
      <c r="AA43" s="114" t="str">
        <f t="shared" si="9"/>
        <v/>
      </c>
    </row>
    <row r="44" spans="1:27" x14ac:dyDescent="0.15">
      <c r="A44" s="239" t="str">
        <f t="shared" si="0"/>
        <v>日常零星维修</v>
      </c>
      <c r="B44" s="260"/>
      <c r="C44" s="291"/>
      <c r="D44" s="299"/>
      <c r="E44" s="123" t="s">
        <v>373</v>
      </c>
      <c r="F44" s="124"/>
      <c r="G44" s="114">
        <f t="shared" si="1"/>
        <v>0</v>
      </c>
      <c r="H44" s="116"/>
      <c r="I44" s="116"/>
      <c r="J44" s="116"/>
      <c r="K44" s="116"/>
      <c r="L44" s="114">
        <f t="shared" si="2"/>
        <v>0</v>
      </c>
      <c r="M44" s="116"/>
      <c r="N44" s="116"/>
      <c r="O44" s="116"/>
      <c r="P44" s="116"/>
      <c r="Q44" s="114">
        <f t="shared" si="3"/>
        <v>0</v>
      </c>
      <c r="R44" s="116"/>
      <c r="S44" s="116"/>
      <c r="T44" s="116"/>
      <c r="U44" s="116"/>
      <c r="V44" s="114" t="str">
        <f t="shared" si="10"/>
        <v/>
      </c>
      <c r="W44" s="114" t="str">
        <f t="shared" si="11"/>
        <v/>
      </c>
      <c r="X44" s="114" t="str">
        <f t="shared" si="12"/>
        <v/>
      </c>
      <c r="Y44" s="114" t="str">
        <f t="shared" si="7"/>
        <v/>
      </c>
      <c r="Z44" s="114" t="str">
        <f t="shared" si="8"/>
        <v/>
      </c>
      <c r="AA44" s="114" t="str">
        <f t="shared" si="9"/>
        <v/>
      </c>
    </row>
    <row r="45" spans="1:27" x14ac:dyDescent="0.15">
      <c r="A45" s="239" t="str">
        <f t="shared" si="0"/>
        <v>其他房屋修缮</v>
      </c>
      <c r="B45" s="260"/>
      <c r="C45" s="291"/>
      <c r="D45" s="300"/>
      <c r="E45" s="123" t="s">
        <v>374</v>
      </c>
      <c r="F45" s="124"/>
      <c r="G45" s="114">
        <f t="shared" si="1"/>
        <v>0</v>
      </c>
      <c r="H45" s="116"/>
      <c r="I45" s="116"/>
      <c r="J45" s="116"/>
      <c r="K45" s="116"/>
      <c r="L45" s="114">
        <f t="shared" si="2"/>
        <v>0</v>
      </c>
      <c r="M45" s="116"/>
      <c r="N45" s="116"/>
      <c r="O45" s="116"/>
      <c r="P45" s="116"/>
      <c r="Q45" s="114">
        <f t="shared" si="3"/>
        <v>0</v>
      </c>
      <c r="R45" s="116"/>
      <c r="S45" s="116"/>
      <c r="T45" s="116"/>
      <c r="U45" s="116"/>
      <c r="V45" s="114" t="str">
        <f t="shared" si="10"/>
        <v/>
      </c>
      <c r="W45" s="114" t="str">
        <f t="shared" si="11"/>
        <v/>
      </c>
      <c r="X45" s="114" t="str">
        <f t="shared" si="12"/>
        <v/>
      </c>
      <c r="Y45" s="114" t="str">
        <f t="shared" si="7"/>
        <v/>
      </c>
      <c r="Z45" s="114" t="str">
        <f t="shared" si="8"/>
        <v/>
      </c>
      <c r="AA45" s="114" t="str">
        <f t="shared" si="9"/>
        <v/>
      </c>
    </row>
    <row r="46" spans="1:27" x14ac:dyDescent="0.15">
      <c r="A46" s="239" t="str">
        <f t="shared" si="0"/>
        <v>房屋折旧</v>
      </c>
      <c r="B46" s="260"/>
      <c r="C46" s="291"/>
      <c r="D46" s="125" t="s">
        <v>149</v>
      </c>
      <c r="E46" s="126"/>
      <c r="F46" s="124"/>
      <c r="G46" s="114">
        <f t="shared" si="1"/>
        <v>0</v>
      </c>
      <c r="H46" s="116"/>
      <c r="I46" s="116"/>
      <c r="J46" s="116"/>
      <c r="K46" s="116"/>
      <c r="L46" s="114">
        <f t="shared" si="2"/>
        <v>0</v>
      </c>
      <c r="M46" s="116"/>
      <c r="N46" s="116"/>
      <c r="O46" s="116"/>
      <c r="P46" s="116"/>
      <c r="Q46" s="114">
        <f t="shared" si="3"/>
        <v>0</v>
      </c>
      <c r="R46" s="116"/>
      <c r="S46" s="116"/>
      <c r="T46" s="116"/>
      <c r="U46" s="116"/>
      <c r="V46" s="114" t="str">
        <f t="shared" si="10"/>
        <v/>
      </c>
      <c r="W46" s="114" t="str">
        <f t="shared" si="11"/>
        <v/>
      </c>
      <c r="X46" s="114" t="str">
        <f t="shared" si="12"/>
        <v/>
      </c>
      <c r="Y46" s="114" t="str">
        <f t="shared" si="7"/>
        <v/>
      </c>
      <c r="Z46" s="114" t="str">
        <f t="shared" si="8"/>
        <v/>
      </c>
      <c r="AA46" s="114" t="str">
        <f t="shared" si="9"/>
        <v/>
      </c>
    </row>
    <row r="47" spans="1:27" x14ac:dyDescent="0.15">
      <c r="A47" s="239" t="str">
        <f t="shared" si="0"/>
        <v>房屋-一般租赁-营业办公用房租赁房屋-一般租赁房屋租赁费</v>
      </c>
      <c r="B47" s="260"/>
      <c r="C47" s="291"/>
      <c r="D47" s="292" t="s">
        <v>144</v>
      </c>
      <c r="E47" s="301" t="s">
        <v>375</v>
      </c>
      <c r="F47" s="127" t="s">
        <v>516</v>
      </c>
      <c r="G47" s="114">
        <f t="shared" si="1"/>
        <v>0</v>
      </c>
      <c r="H47" s="116"/>
      <c r="I47" s="116"/>
      <c r="J47" s="116"/>
      <c r="K47" s="116"/>
      <c r="L47" s="114">
        <f t="shared" si="2"/>
        <v>0</v>
      </c>
      <c r="M47" s="116"/>
      <c r="N47" s="116"/>
      <c r="O47" s="116"/>
      <c r="P47" s="116"/>
      <c r="Q47" s="114">
        <f t="shared" si="3"/>
        <v>0</v>
      </c>
      <c r="R47" s="116"/>
      <c r="S47" s="116"/>
      <c r="T47" s="116"/>
      <c r="U47" s="116"/>
      <c r="V47" s="114" t="str">
        <f t="shared" si="10"/>
        <v/>
      </c>
      <c r="W47" s="114" t="str">
        <f t="shared" si="11"/>
        <v/>
      </c>
      <c r="X47" s="114" t="str">
        <f t="shared" si="12"/>
        <v/>
      </c>
      <c r="Y47" s="114" t="str">
        <f t="shared" si="7"/>
        <v/>
      </c>
      <c r="Z47" s="114" t="str">
        <f t="shared" si="8"/>
        <v/>
      </c>
      <c r="AA47" s="114" t="str">
        <f t="shared" si="9"/>
        <v/>
      </c>
    </row>
    <row r="48" spans="1:27" x14ac:dyDescent="0.15">
      <c r="A48" s="239" t="str">
        <f t="shared" si="0"/>
        <v>房屋-一般租赁-车位租赁费</v>
      </c>
      <c r="B48" s="260"/>
      <c r="C48" s="291"/>
      <c r="D48" s="293"/>
      <c r="E48" s="302"/>
      <c r="F48" s="127" t="s">
        <v>517</v>
      </c>
      <c r="G48" s="114">
        <f t="shared" si="1"/>
        <v>0</v>
      </c>
      <c r="H48" s="116"/>
      <c r="I48" s="116"/>
      <c r="J48" s="116"/>
      <c r="K48" s="116"/>
      <c r="L48" s="114">
        <f t="shared" si="2"/>
        <v>0</v>
      </c>
      <c r="M48" s="116"/>
      <c r="N48" s="116"/>
      <c r="O48" s="116"/>
      <c r="P48" s="116"/>
      <c r="Q48" s="114">
        <f t="shared" si="3"/>
        <v>0</v>
      </c>
      <c r="R48" s="116"/>
      <c r="S48" s="116"/>
      <c r="T48" s="116"/>
      <c r="U48" s="116"/>
      <c r="V48" s="114" t="str">
        <f t="shared" si="10"/>
        <v/>
      </c>
      <c r="W48" s="114" t="str">
        <f t="shared" si="11"/>
        <v/>
      </c>
      <c r="X48" s="114" t="str">
        <f t="shared" si="12"/>
        <v/>
      </c>
      <c r="Y48" s="114" t="str">
        <f t="shared" si="7"/>
        <v/>
      </c>
      <c r="Z48" s="114" t="str">
        <f t="shared" si="8"/>
        <v/>
      </c>
      <c r="AA48" s="114" t="str">
        <f t="shared" si="9"/>
        <v/>
      </c>
    </row>
    <row r="49" spans="1:27" x14ac:dyDescent="0.15">
      <c r="A49" s="239" t="str">
        <f t="shared" si="0"/>
        <v>房屋-一般租赁-其他房屋租赁</v>
      </c>
      <c r="B49" s="260"/>
      <c r="C49" s="291"/>
      <c r="D49" s="293"/>
      <c r="E49" s="303"/>
      <c r="F49" s="128" t="s">
        <v>518</v>
      </c>
      <c r="G49" s="114">
        <f t="shared" si="1"/>
        <v>0</v>
      </c>
      <c r="H49" s="116"/>
      <c r="I49" s="116"/>
      <c r="J49" s="116"/>
      <c r="K49" s="116"/>
      <c r="L49" s="114">
        <f t="shared" si="2"/>
        <v>0</v>
      </c>
      <c r="M49" s="116"/>
      <c r="N49" s="116"/>
      <c r="O49" s="116"/>
      <c r="P49" s="116"/>
      <c r="Q49" s="114">
        <f t="shared" si="3"/>
        <v>0</v>
      </c>
      <c r="R49" s="116"/>
      <c r="S49" s="116"/>
      <c r="T49" s="116"/>
      <c r="U49" s="116"/>
      <c r="V49" s="114" t="str">
        <f t="shared" si="10"/>
        <v/>
      </c>
      <c r="W49" s="114" t="str">
        <f t="shared" si="11"/>
        <v/>
      </c>
      <c r="X49" s="114" t="str">
        <f t="shared" si="12"/>
        <v/>
      </c>
      <c r="Y49" s="114" t="str">
        <f t="shared" si="7"/>
        <v/>
      </c>
      <c r="Z49" s="114" t="str">
        <f t="shared" si="8"/>
        <v/>
      </c>
      <c r="AA49" s="114" t="str">
        <f t="shared" si="9"/>
        <v/>
      </c>
    </row>
    <row r="50" spans="1:27" x14ac:dyDescent="0.15">
      <c r="A50" s="239" t="str">
        <f t="shared" si="0"/>
        <v>房屋-短期或低价值租赁-营业办公用房租赁房屋-短期或低价值租赁</v>
      </c>
      <c r="B50" s="260"/>
      <c r="C50" s="291"/>
      <c r="D50" s="293"/>
      <c r="E50" s="301" t="s">
        <v>376</v>
      </c>
      <c r="F50" s="127" t="s">
        <v>519</v>
      </c>
      <c r="G50" s="114">
        <f t="shared" si="1"/>
        <v>0</v>
      </c>
      <c r="H50" s="116"/>
      <c r="I50" s="116"/>
      <c r="J50" s="116"/>
      <c r="K50" s="116"/>
      <c r="L50" s="114">
        <f t="shared" si="2"/>
        <v>0</v>
      </c>
      <c r="M50" s="116"/>
      <c r="N50" s="116"/>
      <c r="O50" s="116"/>
      <c r="P50" s="116"/>
      <c r="Q50" s="114">
        <f t="shared" si="3"/>
        <v>0</v>
      </c>
      <c r="R50" s="116"/>
      <c r="S50" s="116"/>
      <c r="T50" s="116"/>
      <c r="U50" s="116"/>
      <c r="V50" s="114" t="str">
        <f t="shared" si="10"/>
        <v/>
      </c>
      <c r="W50" s="114" t="str">
        <f t="shared" si="11"/>
        <v/>
      </c>
      <c r="X50" s="114" t="str">
        <f t="shared" si="12"/>
        <v/>
      </c>
      <c r="Y50" s="114" t="str">
        <f t="shared" si="7"/>
        <v/>
      </c>
      <c r="Z50" s="114" t="str">
        <f t="shared" si="8"/>
        <v/>
      </c>
      <c r="AA50" s="114" t="str">
        <f t="shared" si="9"/>
        <v/>
      </c>
    </row>
    <row r="51" spans="1:27" x14ac:dyDescent="0.15">
      <c r="A51" s="239" t="str">
        <f t="shared" si="0"/>
        <v>房屋-短期或低价值租赁-车位租赁费</v>
      </c>
      <c r="B51" s="260"/>
      <c r="C51" s="291"/>
      <c r="D51" s="293"/>
      <c r="E51" s="302"/>
      <c r="F51" s="127" t="s">
        <v>520</v>
      </c>
      <c r="G51" s="114">
        <f t="shared" si="1"/>
        <v>0</v>
      </c>
      <c r="H51" s="116"/>
      <c r="I51" s="116"/>
      <c r="J51" s="116"/>
      <c r="K51" s="116"/>
      <c r="L51" s="114">
        <f t="shared" si="2"/>
        <v>0</v>
      </c>
      <c r="M51" s="116"/>
      <c r="N51" s="116"/>
      <c r="O51" s="116"/>
      <c r="P51" s="116"/>
      <c r="Q51" s="114">
        <f t="shared" si="3"/>
        <v>0</v>
      </c>
      <c r="R51" s="116"/>
      <c r="S51" s="116"/>
      <c r="T51" s="116"/>
      <c r="U51" s="116"/>
      <c r="V51" s="114" t="str">
        <f t="shared" si="10"/>
        <v/>
      </c>
      <c r="W51" s="114" t="str">
        <f t="shared" si="11"/>
        <v/>
      </c>
      <c r="X51" s="114" t="str">
        <f t="shared" si="12"/>
        <v/>
      </c>
      <c r="Y51" s="114" t="str">
        <f t="shared" si="7"/>
        <v/>
      </c>
      <c r="Z51" s="114" t="str">
        <f t="shared" si="8"/>
        <v/>
      </c>
      <c r="AA51" s="114" t="str">
        <f t="shared" si="9"/>
        <v/>
      </c>
    </row>
    <row r="52" spans="1:27" x14ac:dyDescent="0.15">
      <c r="A52" s="239" t="str">
        <f t="shared" si="0"/>
        <v>房屋-短期或低价值租赁-其他房屋租赁</v>
      </c>
      <c r="B52" s="260"/>
      <c r="C52" s="291"/>
      <c r="D52" s="294"/>
      <c r="E52" s="303"/>
      <c r="F52" s="128" t="s">
        <v>521</v>
      </c>
      <c r="G52" s="114">
        <f t="shared" si="1"/>
        <v>0</v>
      </c>
      <c r="H52" s="116"/>
      <c r="I52" s="116"/>
      <c r="J52" s="116"/>
      <c r="K52" s="116"/>
      <c r="L52" s="114">
        <f t="shared" si="2"/>
        <v>0</v>
      </c>
      <c r="M52" s="116"/>
      <c r="N52" s="116"/>
      <c r="O52" s="116"/>
      <c r="P52" s="116"/>
      <c r="Q52" s="114">
        <f t="shared" si="3"/>
        <v>0</v>
      </c>
      <c r="R52" s="116"/>
      <c r="S52" s="116"/>
      <c r="T52" s="116"/>
      <c r="U52" s="116"/>
      <c r="V52" s="114" t="str">
        <f t="shared" si="10"/>
        <v/>
      </c>
      <c r="W52" s="114" t="str">
        <f t="shared" si="11"/>
        <v/>
      </c>
      <c r="X52" s="114" t="str">
        <f t="shared" si="12"/>
        <v/>
      </c>
      <c r="Y52" s="114" t="str">
        <f t="shared" si="7"/>
        <v/>
      </c>
      <c r="Z52" s="114" t="str">
        <f t="shared" si="8"/>
        <v/>
      </c>
      <c r="AA52" s="114" t="str">
        <f t="shared" si="9"/>
        <v/>
      </c>
    </row>
    <row r="53" spans="1:27" x14ac:dyDescent="0.15">
      <c r="A53" s="239" t="str">
        <f t="shared" si="0"/>
        <v>水费日常运行费</v>
      </c>
      <c r="B53" s="260"/>
      <c r="C53" s="291"/>
      <c r="D53" s="292" t="s">
        <v>377</v>
      </c>
      <c r="E53" s="123" t="s">
        <v>140</v>
      </c>
      <c r="F53" s="124"/>
      <c r="G53" s="114">
        <f t="shared" si="1"/>
        <v>0</v>
      </c>
      <c r="H53" s="116"/>
      <c r="I53" s="116"/>
      <c r="J53" s="116"/>
      <c r="K53" s="116"/>
      <c r="L53" s="114">
        <f t="shared" si="2"/>
        <v>0</v>
      </c>
      <c r="M53" s="116"/>
      <c r="N53" s="116"/>
      <c r="O53" s="116"/>
      <c r="P53" s="116"/>
      <c r="Q53" s="114">
        <f t="shared" si="3"/>
        <v>0</v>
      </c>
      <c r="R53" s="116"/>
      <c r="S53" s="116"/>
      <c r="T53" s="116"/>
      <c r="U53" s="116"/>
      <c r="V53" s="114" t="str">
        <f t="shared" si="10"/>
        <v/>
      </c>
      <c r="W53" s="114" t="str">
        <f t="shared" si="11"/>
        <v/>
      </c>
      <c r="X53" s="114" t="str">
        <f t="shared" si="12"/>
        <v/>
      </c>
      <c r="Y53" s="114" t="str">
        <f t="shared" si="7"/>
        <v/>
      </c>
      <c r="Z53" s="114" t="str">
        <f t="shared" si="8"/>
        <v/>
      </c>
      <c r="AA53" s="114" t="str">
        <f t="shared" si="9"/>
        <v/>
      </c>
    </row>
    <row r="54" spans="1:27" x14ac:dyDescent="0.15">
      <c r="A54" s="239" t="str">
        <f t="shared" si="0"/>
        <v>电费</v>
      </c>
      <c r="B54" s="260"/>
      <c r="C54" s="291"/>
      <c r="D54" s="293"/>
      <c r="E54" s="123" t="s">
        <v>138</v>
      </c>
      <c r="F54" s="124"/>
      <c r="G54" s="114">
        <f t="shared" si="1"/>
        <v>0</v>
      </c>
      <c r="H54" s="116"/>
      <c r="I54" s="116"/>
      <c r="J54" s="116"/>
      <c r="K54" s="116"/>
      <c r="L54" s="114">
        <f t="shared" si="2"/>
        <v>0</v>
      </c>
      <c r="M54" s="116"/>
      <c r="N54" s="116"/>
      <c r="O54" s="116"/>
      <c r="P54" s="116"/>
      <c r="Q54" s="114">
        <f t="shared" si="3"/>
        <v>0</v>
      </c>
      <c r="R54" s="116"/>
      <c r="S54" s="116"/>
      <c r="T54" s="116"/>
      <c r="U54" s="116"/>
      <c r="V54" s="114" t="str">
        <f t="shared" si="10"/>
        <v/>
      </c>
      <c r="W54" s="114" t="str">
        <f t="shared" si="11"/>
        <v/>
      </c>
      <c r="X54" s="114" t="str">
        <f t="shared" si="12"/>
        <v/>
      </c>
      <c r="Y54" s="114" t="str">
        <f t="shared" si="7"/>
        <v/>
      </c>
      <c r="Z54" s="114" t="str">
        <f t="shared" si="8"/>
        <v/>
      </c>
      <c r="AA54" s="114" t="str">
        <f t="shared" si="9"/>
        <v/>
      </c>
    </row>
    <row r="55" spans="1:27" x14ac:dyDescent="0.15">
      <c r="A55" s="239" t="str">
        <f t="shared" si="0"/>
        <v>燃气费</v>
      </c>
      <c r="B55" s="260"/>
      <c r="C55" s="291"/>
      <c r="D55" s="293"/>
      <c r="E55" s="234" t="s">
        <v>378</v>
      </c>
      <c r="F55" s="124"/>
      <c r="G55" s="114">
        <f t="shared" si="1"/>
        <v>0</v>
      </c>
      <c r="H55" s="116"/>
      <c r="I55" s="116"/>
      <c r="J55" s="116"/>
      <c r="K55" s="116"/>
      <c r="L55" s="114">
        <f t="shared" si="2"/>
        <v>0</v>
      </c>
      <c r="M55" s="116"/>
      <c r="N55" s="116"/>
      <c r="O55" s="116"/>
      <c r="P55" s="116"/>
      <c r="Q55" s="114">
        <f t="shared" si="3"/>
        <v>0</v>
      </c>
      <c r="R55" s="116"/>
      <c r="S55" s="116"/>
      <c r="T55" s="116"/>
      <c r="U55" s="116"/>
      <c r="V55" s="114" t="str">
        <f t="shared" si="10"/>
        <v/>
      </c>
      <c r="W55" s="114" t="str">
        <f t="shared" si="11"/>
        <v/>
      </c>
      <c r="X55" s="114" t="str">
        <f t="shared" si="12"/>
        <v/>
      </c>
      <c r="Y55" s="114" t="str">
        <f t="shared" si="7"/>
        <v/>
      </c>
      <c r="Z55" s="114" t="str">
        <f t="shared" si="8"/>
        <v/>
      </c>
      <c r="AA55" s="114" t="str">
        <f t="shared" si="9"/>
        <v/>
      </c>
    </row>
    <row r="56" spans="1:27" x14ac:dyDescent="0.15">
      <c r="A56" s="239" t="str">
        <f t="shared" si="0"/>
        <v>房屋保险费</v>
      </c>
      <c r="B56" s="260"/>
      <c r="C56" s="291"/>
      <c r="D56" s="293"/>
      <c r="E56" s="234" t="s">
        <v>125</v>
      </c>
      <c r="F56" s="124"/>
      <c r="G56" s="114">
        <f t="shared" si="1"/>
        <v>0</v>
      </c>
      <c r="H56" s="116"/>
      <c r="I56" s="116"/>
      <c r="J56" s="116"/>
      <c r="K56" s="116"/>
      <c r="L56" s="114">
        <f t="shared" si="2"/>
        <v>0</v>
      </c>
      <c r="M56" s="116"/>
      <c r="N56" s="116"/>
      <c r="O56" s="116"/>
      <c r="P56" s="116"/>
      <c r="Q56" s="114">
        <f t="shared" si="3"/>
        <v>0</v>
      </c>
      <c r="R56" s="116"/>
      <c r="S56" s="116"/>
      <c r="T56" s="116"/>
      <c r="U56" s="116"/>
      <c r="V56" s="114" t="str">
        <f t="shared" si="10"/>
        <v/>
      </c>
      <c r="W56" s="114" t="str">
        <f t="shared" si="11"/>
        <v/>
      </c>
      <c r="X56" s="114" t="str">
        <f t="shared" si="12"/>
        <v/>
      </c>
      <c r="Y56" s="114" t="str">
        <f t="shared" si="7"/>
        <v/>
      </c>
      <c r="Z56" s="114" t="str">
        <f t="shared" si="8"/>
        <v/>
      </c>
      <c r="AA56" s="114" t="str">
        <f t="shared" si="9"/>
        <v/>
      </c>
    </row>
    <row r="57" spans="1:27" x14ac:dyDescent="0.15">
      <c r="A57" s="239" t="str">
        <f t="shared" si="0"/>
        <v>绿化费</v>
      </c>
      <c r="B57" s="260"/>
      <c r="C57" s="291"/>
      <c r="D57" s="293"/>
      <c r="E57" s="123" t="s">
        <v>379</v>
      </c>
      <c r="F57" s="124"/>
      <c r="G57" s="114">
        <f t="shared" si="1"/>
        <v>0</v>
      </c>
      <c r="H57" s="116"/>
      <c r="I57" s="116"/>
      <c r="J57" s="116"/>
      <c r="K57" s="116"/>
      <c r="L57" s="114">
        <f t="shared" si="2"/>
        <v>0</v>
      </c>
      <c r="M57" s="116"/>
      <c r="N57" s="116"/>
      <c r="O57" s="116"/>
      <c r="P57" s="116"/>
      <c r="Q57" s="114">
        <f t="shared" si="3"/>
        <v>0</v>
      </c>
      <c r="R57" s="116"/>
      <c r="S57" s="116"/>
      <c r="T57" s="116"/>
      <c r="U57" s="116"/>
      <c r="V57" s="114" t="str">
        <f t="shared" si="10"/>
        <v/>
      </c>
      <c r="W57" s="114" t="str">
        <f t="shared" si="11"/>
        <v/>
      </c>
      <c r="X57" s="114" t="str">
        <f t="shared" si="12"/>
        <v/>
      </c>
      <c r="Y57" s="114" t="str">
        <f t="shared" si="7"/>
        <v/>
      </c>
      <c r="Z57" s="114" t="str">
        <f t="shared" si="8"/>
        <v/>
      </c>
      <c r="AA57" s="114" t="str">
        <f t="shared" si="9"/>
        <v/>
      </c>
    </row>
    <row r="58" spans="1:27" x14ac:dyDescent="0.15">
      <c r="A58" s="239" t="str">
        <f t="shared" si="0"/>
        <v>取暖降温费</v>
      </c>
      <c r="B58" s="260"/>
      <c r="C58" s="291"/>
      <c r="D58" s="293"/>
      <c r="E58" s="124" t="s">
        <v>127</v>
      </c>
      <c r="F58" s="124"/>
      <c r="G58" s="114">
        <f t="shared" si="1"/>
        <v>0</v>
      </c>
      <c r="H58" s="116"/>
      <c r="I58" s="116"/>
      <c r="J58" s="116"/>
      <c r="K58" s="116"/>
      <c r="L58" s="114">
        <f t="shared" si="2"/>
        <v>0</v>
      </c>
      <c r="M58" s="116"/>
      <c r="N58" s="116"/>
      <c r="O58" s="116"/>
      <c r="P58" s="116"/>
      <c r="Q58" s="114">
        <f t="shared" si="3"/>
        <v>0</v>
      </c>
      <c r="R58" s="116"/>
      <c r="S58" s="116"/>
      <c r="T58" s="116"/>
      <c r="U58" s="116"/>
      <c r="V58" s="114" t="str">
        <f t="shared" si="10"/>
        <v/>
      </c>
      <c r="W58" s="114" t="str">
        <f t="shared" si="11"/>
        <v/>
      </c>
      <c r="X58" s="114" t="str">
        <f t="shared" si="12"/>
        <v/>
      </c>
      <c r="Y58" s="114" t="str">
        <f t="shared" si="7"/>
        <v/>
      </c>
      <c r="Z58" s="114" t="str">
        <f t="shared" si="8"/>
        <v/>
      </c>
      <c r="AA58" s="114" t="str">
        <f t="shared" si="9"/>
        <v/>
      </c>
    </row>
    <row r="59" spans="1:27" x14ac:dyDescent="0.15">
      <c r="A59" s="239" t="str">
        <f t="shared" si="0"/>
        <v>物业管理费项目小计</v>
      </c>
      <c r="B59" s="260"/>
      <c r="C59" s="291"/>
      <c r="D59" s="293"/>
      <c r="E59" s="124" t="s">
        <v>380</v>
      </c>
      <c r="F59" s="124"/>
      <c r="G59" s="114">
        <f t="shared" si="1"/>
        <v>0</v>
      </c>
      <c r="H59" s="116"/>
      <c r="I59" s="116"/>
      <c r="J59" s="116"/>
      <c r="K59" s="116"/>
      <c r="L59" s="114">
        <f t="shared" si="2"/>
        <v>0</v>
      </c>
      <c r="M59" s="116"/>
      <c r="N59" s="116"/>
      <c r="O59" s="116"/>
      <c r="P59" s="116"/>
      <c r="Q59" s="114">
        <f t="shared" si="3"/>
        <v>0</v>
      </c>
      <c r="R59" s="116"/>
      <c r="S59" s="116"/>
      <c r="T59" s="116"/>
      <c r="U59" s="116"/>
      <c r="V59" s="114" t="str">
        <f t="shared" si="10"/>
        <v/>
      </c>
      <c r="W59" s="114" t="str">
        <f t="shared" si="11"/>
        <v/>
      </c>
      <c r="X59" s="114" t="str">
        <f t="shared" si="12"/>
        <v/>
      </c>
      <c r="Y59" s="114" t="str">
        <f t="shared" si="7"/>
        <v/>
      </c>
      <c r="Z59" s="114" t="str">
        <f t="shared" si="8"/>
        <v/>
      </c>
      <c r="AA59" s="114" t="str">
        <f t="shared" si="9"/>
        <v/>
      </c>
    </row>
    <row r="60" spans="1:27" x14ac:dyDescent="0.15">
      <c r="A60" s="239" t="str">
        <f t="shared" si="0"/>
        <v>安全防卫费</v>
      </c>
      <c r="B60" s="260"/>
      <c r="C60" s="291"/>
      <c r="D60" s="294"/>
      <c r="E60" s="129" t="s">
        <v>123</v>
      </c>
      <c r="F60" s="124"/>
      <c r="G60" s="114">
        <f t="shared" si="1"/>
        <v>0</v>
      </c>
      <c r="H60" s="116"/>
      <c r="I60" s="116"/>
      <c r="J60" s="116"/>
      <c r="K60" s="116"/>
      <c r="L60" s="114">
        <f t="shared" si="2"/>
        <v>0</v>
      </c>
      <c r="M60" s="116"/>
      <c r="N60" s="116"/>
      <c r="O60" s="116"/>
      <c r="P60" s="116"/>
      <c r="Q60" s="114">
        <f t="shared" si="3"/>
        <v>0</v>
      </c>
      <c r="R60" s="116"/>
      <c r="S60" s="116"/>
      <c r="T60" s="116"/>
      <c r="U60" s="116"/>
      <c r="V60" s="114" t="str">
        <f t="shared" si="10"/>
        <v/>
      </c>
      <c r="W60" s="114" t="str">
        <f t="shared" si="11"/>
        <v/>
      </c>
      <c r="X60" s="114" t="str">
        <f t="shared" si="12"/>
        <v/>
      </c>
      <c r="Y60" s="114" t="str">
        <f t="shared" si="7"/>
        <v/>
      </c>
      <c r="Z60" s="114" t="str">
        <f t="shared" si="8"/>
        <v/>
      </c>
      <c r="AA60" s="114" t="str">
        <f t="shared" si="9"/>
        <v/>
      </c>
    </row>
    <row r="61" spans="1:27" x14ac:dyDescent="0.15">
      <c r="A61" s="239" t="str">
        <f t="shared" si="0"/>
        <v>无形资产摊销-土地使用权</v>
      </c>
      <c r="B61" s="260"/>
      <c r="C61" s="291"/>
      <c r="D61" s="125" t="s">
        <v>147</v>
      </c>
      <c r="E61" s="234"/>
      <c r="F61" s="124"/>
      <c r="G61" s="114">
        <f t="shared" si="1"/>
        <v>0</v>
      </c>
      <c r="H61" s="116"/>
      <c r="I61" s="116"/>
      <c r="J61" s="116"/>
      <c r="K61" s="116"/>
      <c r="L61" s="114">
        <f t="shared" si="2"/>
        <v>0</v>
      </c>
      <c r="M61" s="116"/>
      <c r="N61" s="116"/>
      <c r="O61" s="116"/>
      <c r="P61" s="116"/>
      <c r="Q61" s="114">
        <f t="shared" si="3"/>
        <v>0</v>
      </c>
      <c r="R61" s="116"/>
      <c r="S61" s="116"/>
      <c r="T61" s="116"/>
      <c r="U61" s="116"/>
      <c r="V61" s="114" t="str">
        <f t="shared" si="10"/>
        <v/>
      </c>
      <c r="W61" s="114" t="str">
        <f t="shared" si="11"/>
        <v/>
      </c>
      <c r="X61" s="114" t="str">
        <f t="shared" si="12"/>
        <v/>
      </c>
      <c r="Y61" s="114" t="str">
        <f t="shared" si="7"/>
        <v/>
      </c>
      <c r="Z61" s="114" t="str">
        <f t="shared" si="8"/>
        <v/>
      </c>
      <c r="AA61" s="114" t="str">
        <f t="shared" si="9"/>
        <v/>
      </c>
    </row>
    <row r="62" spans="1:27" x14ac:dyDescent="0.15">
      <c r="A62" s="239" t="str">
        <f t="shared" si="0"/>
        <v>车辆类项目小计车辆类项目小计</v>
      </c>
      <c r="B62" s="260"/>
      <c r="C62" s="259" t="s">
        <v>471</v>
      </c>
      <c r="D62" s="262" t="s">
        <v>471</v>
      </c>
      <c r="E62" s="262"/>
      <c r="F62" s="262"/>
      <c r="G62" s="114">
        <f t="shared" si="1"/>
        <v>0</v>
      </c>
      <c r="H62" s="114">
        <f t="shared" ref="H62" si="13">SUM(H63:H89)-H69-H78-H89</f>
        <v>0</v>
      </c>
      <c r="I62" s="157" t="s">
        <v>564</v>
      </c>
      <c r="J62" s="114">
        <f t="shared" ref="J62" si="14">SUM(J63:J89)-J69-J78-J89</f>
        <v>0</v>
      </c>
      <c r="K62" s="157" t="s">
        <v>564</v>
      </c>
      <c r="L62" s="114">
        <f t="shared" si="2"/>
        <v>0</v>
      </c>
      <c r="M62" s="114">
        <f t="shared" ref="M62" si="15">SUM(M63:M89)-M69-M78-M89</f>
        <v>0</v>
      </c>
      <c r="N62" s="157" t="s">
        <v>564</v>
      </c>
      <c r="O62" s="114">
        <f t="shared" ref="O62" si="16">SUM(O63:O89)-O69-O78-O89</f>
        <v>0</v>
      </c>
      <c r="P62" s="157" t="s">
        <v>564</v>
      </c>
      <c r="Q62" s="114">
        <f t="shared" si="3"/>
        <v>0</v>
      </c>
      <c r="R62" s="114">
        <f t="shared" ref="R62" si="17">SUM(R63:R89)-R69-R78-R89</f>
        <v>0</v>
      </c>
      <c r="S62" s="157" t="s">
        <v>564</v>
      </c>
      <c r="T62" s="114">
        <f t="shared" ref="T62" si="18">SUM(T63:T89)-T69-T78-T89</f>
        <v>0</v>
      </c>
      <c r="U62" s="157" t="s">
        <v>564</v>
      </c>
      <c r="V62" s="114" t="str">
        <f t="shared" si="10"/>
        <v/>
      </c>
      <c r="W62" s="114" t="str">
        <f t="shared" si="11"/>
        <v/>
      </c>
      <c r="X62" s="114" t="str">
        <f t="shared" si="12"/>
        <v/>
      </c>
      <c r="Y62" s="114" t="str">
        <f t="shared" si="7"/>
        <v/>
      </c>
      <c r="Z62" s="114" t="str">
        <f t="shared" si="8"/>
        <v/>
      </c>
      <c r="AA62" s="114" t="str">
        <f t="shared" si="9"/>
        <v/>
      </c>
    </row>
    <row r="63" spans="1:27" x14ac:dyDescent="0.15">
      <c r="A63" s="239" t="str">
        <f t="shared" si="0"/>
        <v>公务用车-折旧公务用车项目小计</v>
      </c>
      <c r="B63" s="260"/>
      <c r="C63" s="260"/>
      <c r="D63" s="234" t="s">
        <v>497</v>
      </c>
      <c r="E63" s="234" t="s">
        <v>114</v>
      </c>
      <c r="F63" s="124"/>
      <c r="G63" s="114">
        <f t="shared" si="1"/>
        <v>0</v>
      </c>
      <c r="H63" s="116"/>
      <c r="I63" s="116"/>
      <c r="J63" s="116"/>
      <c r="K63" s="116"/>
      <c r="L63" s="114">
        <f t="shared" si="2"/>
        <v>0</v>
      </c>
      <c r="M63" s="116"/>
      <c r="N63" s="116"/>
      <c r="O63" s="116"/>
      <c r="P63" s="116"/>
      <c r="Q63" s="114">
        <f t="shared" si="3"/>
        <v>0</v>
      </c>
      <c r="R63" s="116"/>
      <c r="S63" s="116"/>
      <c r="T63" s="116"/>
      <c r="U63" s="116"/>
      <c r="V63" s="114" t="str">
        <f t="shared" si="10"/>
        <v/>
      </c>
      <c r="W63" s="114" t="str">
        <f t="shared" si="11"/>
        <v/>
      </c>
      <c r="X63" s="114" t="str">
        <f t="shared" si="12"/>
        <v/>
      </c>
      <c r="Y63" s="114" t="str">
        <f t="shared" si="7"/>
        <v/>
      </c>
      <c r="Z63" s="114" t="str">
        <f t="shared" si="8"/>
        <v/>
      </c>
      <c r="AA63" s="114" t="str">
        <f t="shared" si="9"/>
        <v/>
      </c>
    </row>
    <row r="64" spans="1:27" x14ac:dyDescent="0.15">
      <c r="A64" s="239" t="str">
        <f t="shared" si="0"/>
        <v>公务用车-油费公务用车项目小计</v>
      </c>
      <c r="B64" s="260"/>
      <c r="C64" s="260"/>
      <c r="D64" s="234" t="s">
        <v>497</v>
      </c>
      <c r="E64" s="234" t="s">
        <v>109</v>
      </c>
      <c r="F64" s="124"/>
      <c r="G64" s="114">
        <f t="shared" si="1"/>
        <v>0</v>
      </c>
      <c r="H64" s="116"/>
      <c r="I64" s="116"/>
      <c r="J64" s="116"/>
      <c r="K64" s="116"/>
      <c r="L64" s="114">
        <f t="shared" si="2"/>
        <v>0</v>
      </c>
      <c r="M64" s="116"/>
      <c r="N64" s="116"/>
      <c r="O64" s="116"/>
      <c r="P64" s="116"/>
      <c r="Q64" s="114">
        <f t="shared" si="3"/>
        <v>0</v>
      </c>
      <c r="R64" s="116"/>
      <c r="S64" s="116"/>
      <c r="T64" s="116"/>
      <c r="U64" s="116"/>
      <c r="V64" s="114" t="str">
        <f t="shared" si="10"/>
        <v/>
      </c>
      <c r="W64" s="114" t="str">
        <f t="shared" si="11"/>
        <v/>
      </c>
      <c r="X64" s="114" t="str">
        <f t="shared" si="12"/>
        <v/>
      </c>
      <c r="Y64" s="114" t="str">
        <f t="shared" si="7"/>
        <v/>
      </c>
      <c r="Z64" s="114" t="str">
        <f t="shared" si="8"/>
        <v/>
      </c>
      <c r="AA64" s="114" t="str">
        <f t="shared" si="9"/>
        <v/>
      </c>
    </row>
    <row r="65" spans="1:27" x14ac:dyDescent="0.15">
      <c r="A65" s="239" t="str">
        <f t="shared" si="0"/>
        <v>公务用车-路桥、停车费及其他公务用车项目小计</v>
      </c>
      <c r="B65" s="260"/>
      <c r="C65" s="260"/>
      <c r="D65" s="234" t="s">
        <v>497</v>
      </c>
      <c r="E65" s="234" t="s">
        <v>107</v>
      </c>
      <c r="F65" s="234"/>
      <c r="G65" s="114">
        <f t="shared" si="1"/>
        <v>0</v>
      </c>
      <c r="H65" s="116"/>
      <c r="I65" s="116"/>
      <c r="J65" s="116"/>
      <c r="K65" s="116"/>
      <c r="L65" s="114">
        <f t="shared" si="2"/>
        <v>0</v>
      </c>
      <c r="M65" s="116"/>
      <c r="N65" s="116"/>
      <c r="O65" s="116"/>
      <c r="P65" s="116"/>
      <c r="Q65" s="114">
        <f t="shared" si="3"/>
        <v>0</v>
      </c>
      <c r="R65" s="116"/>
      <c r="S65" s="116"/>
      <c r="T65" s="116"/>
      <c r="U65" s="116"/>
      <c r="V65" s="114" t="str">
        <f t="shared" si="10"/>
        <v/>
      </c>
      <c r="W65" s="114" t="str">
        <f t="shared" si="11"/>
        <v/>
      </c>
      <c r="X65" s="114" t="str">
        <f t="shared" si="12"/>
        <v/>
      </c>
      <c r="Y65" s="114" t="str">
        <f t="shared" si="7"/>
        <v/>
      </c>
      <c r="Z65" s="114" t="str">
        <f t="shared" si="8"/>
        <v/>
      </c>
      <c r="AA65" s="114" t="str">
        <f t="shared" si="9"/>
        <v/>
      </c>
    </row>
    <row r="66" spans="1:27" x14ac:dyDescent="0.15">
      <c r="A66" s="239" t="str">
        <f t="shared" si="0"/>
        <v>公务用车-修理费公务用车项目小计</v>
      </c>
      <c r="B66" s="260"/>
      <c r="C66" s="260"/>
      <c r="D66" s="234" t="s">
        <v>497</v>
      </c>
      <c r="E66" s="123" t="s">
        <v>111</v>
      </c>
      <c r="F66" s="124"/>
      <c r="G66" s="114">
        <f t="shared" si="1"/>
        <v>0</v>
      </c>
      <c r="H66" s="116"/>
      <c r="I66" s="116"/>
      <c r="J66" s="116"/>
      <c r="K66" s="116"/>
      <c r="L66" s="114">
        <f t="shared" si="2"/>
        <v>0</v>
      </c>
      <c r="M66" s="116"/>
      <c r="N66" s="116"/>
      <c r="O66" s="116"/>
      <c r="P66" s="116"/>
      <c r="Q66" s="114">
        <f t="shared" si="3"/>
        <v>0</v>
      </c>
      <c r="R66" s="116"/>
      <c r="S66" s="116"/>
      <c r="T66" s="116"/>
      <c r="U66" s="116"/>
      <c r="V66" s="114" t="str">
        <f t="shared" si="10"/>
        <v/>
      </c>
      <c r="W66" s="114" t="str">
        <f t="shared" si="11"/>
        <v/>
      </c>
      <c r="X66" s="114" t="str">
        <f t="shared" si="12"/>
        <v/>
      </c>
      <c r="Y66" s="114" t="str">
        <f t="shared" si="7"/>
        <v/>
      </c>
      <c r="Z66" s="114" t="str">
        <f t="shared" si="8"/>
        <v/>
      </c>
      <c r="AA66" s="114" t="str">
        <f t="shared" si="9"/>
        <v/>
      </c>
    </row>
    <row r="67" spans="1:27" x14ac:dyDescent="0.15">
      <c r="A67" s="239" t="str">
        <f t="shared" si="0"/>
        <v>公务用车-年检费公务用车项目小计</v>
      </c>
      <c r="B67" s="260"/>
      <c r="C67" s="260"/>
      <c r="D67" s="234" t="s">
        <v>497</v>
      </c>
      <c r="E67" s="234" t="s">
        <v>101</v>
      </c>
      <c r="F67" s="234"/>
      <c r="G67" s="114">
        <f>H67+J67</f>
        <v>0</v>
      </c>
      <c r="H67" s="116"/>
      <c r="I67" s="116"/>
      <c r="J67" s="116"/>
      <c r="K67" s="116"/>
      <c r="L67" s="114">
        <f>M67+O67</f>
        <v>0</v>
      </c>
      <c r="M67" s="116"/>
      <c r="N67" s="116"/>
      <c r="O67" s="116"/>
      <c r="P67" s="116"/>
      <c r="Q67" s="114">
        <f>R67+T67</f>
        <v>0</v>
      </c>
      <c r="R67" s="116"/>
      <c r="S67" s="116"/>
      <c r="T67" s="116"/>
      <c r="U67" s="116"/>
      <c r="V67" s="114" t="str">
        <f t="shared" si="10"/>
        <v/>
      </c>
      <c r="W67" s="114" t="str">
        <f t="shared" si="11"/>
        <v/>
      </c>
      <c r="X67" s="114" t="str">
        <f t="shared" si="12"/>
        <v/>
      </c>
      <c r="Y67" s="114" t="str">
        <f t="shared" si="7"/>
        <v/>
      </c>
      <c r="Z67" s="114" t="str">
        <f t="shared" si="8"/>
        <v/>
      </c>
      <c r="AA67" s="114" t="str">
        <f t="shared" si="9"/>
        <v/>
      </c>
    </row>
    <row r="68" spans="1:27" x14ac:dyDescent="0.15">
      <c r="A68" s="239" t="str">
        <f t="shared" si="0"/>
        <v>公务用车-保险费公务用车项目小计</v>
      </c>
      <c r="B68" s="260"/>
      <c r="C68" s="260"/>
      <c r="D68" s="234" t="s">
        <v>497</v>
      </c>
      <c r="E68" s="234" t="s">
        <v>105</v>
      </c>
      <c r="F68" s="124"/>
      <c r="G68" s="114">
        <f t="shared" si="1"/>
        <v>0</v>
      </c>
      <c r="H68" s="116"/>
      <c r="I68" s="116"/>
      <c r="J68" s="116"/>
      <c r="K68" s="116"/>
      <c r="L68" s="114">
        <f t="shared" ref="L68:L71" si="19">M68+O68</f>
        <v>0</v>
      </c>
      <c r="M68" s="116"/>
      <c r="N68" s="116"/>
      <c r="O68" s="116"/>
      <c r="P68" s="116"/>
      <c r="Q68" s="114">
        <f t="shared" ref="Q68:Q71" si="20">R68+T68</f>
        <v>0</v>
      </c>
      <c r="R68" s="116"/>
      <c r="S68" s="116"/>
      <c r="T68" s="116"/>
      <c r="U68" s="116"/>
      <c r="V68" s="114" t="str">
        <f t="shared" si="10"/>
        <v/>
      </c>
      <c r="W68" s="114" t="str">
        <f t="shared" si="11"/>
        <v/>
      </c>
      <c r="X68" s="114" t="str">
        <f t="shared" si="12"/>
        <v/>
      </c>
      <c r="Y68" s="114" t="str">
        <f t="shared" si="7"/>
        <v/>
      </c>
      <c r="Z68" s="114" t="str">
        <f t="shared" si="8"/>
        <v/>
      </c>
      <c r="AA68" s="114" t="str">
        <f t="shared" si="9"/>
        <v/>
      </c>
    </row>
    <row r="69" spans="1:27" x14ac:dyDescent="0.15">
      <c r="A69" s="239" t="str">
        <f t="shared" si="0"/>
        <v>公务用车-车船税公务用车项目小计</v>
      </c>
      <c r="B69" s="260"/>
      <c r="C69" s="260"/>
      <c r="D69" s="234" t="s">
        <v>497</v>
      </c>
      <c r="E69" s="234" t="s">
        <v>103</v>
      </c>
      <c r="F69" s="124"/>
      <c r="G69" s="114">
        <f t="shared" si="1"/>
        <v>0</v>
      </c>
      <c r="H69" s="116"/>
      <c r="I69" s="116"/>
      <c r="J69" s="116"/>
      <c r="K69" s="116"/>
      <c r="L69" s="114">
        <f t="shared" si="19"/>
        <v>0</v>
      </c>
      <c r="M69" s="116"/>
      <c r="N69" s="116"/>
      <c r="O69" s="116"/>
      <c r="P69" s="116"/>
      <c r="Q69" s="114">
        <f t="shared" si="20"/>
        <v>0</v>
      </c>
      <c r="R69" s="116"/>
      <c r="S69" s="116"/>
      <c r="T69" s="116"/>
      <c r="U69" s="116"/>
      <c r="V69" s="114" t="str">
        <f t="shared" si="10"/>
        <v/>
      </c>
      <c r="W69" s="114" t="str">
        <f t="shared" si="11"/>
        <v/>
      </c>
      <c r="X69" s="114" t="str">
        <f t="shared" si="12"/>
        <v/>
      </c>
      <c r="Y69" s="114" t="str">
        <f t="shared" si="7"/>
        <v/>
      </c>
      <c r="Z69" s="114" t="str">
        <f t="shared" si="8"/>
        <v/>
      </c>
      <c r="AA69" s="114" t="str">
        <f t="shared" si="9"/>
        <v/>
      </c>
    </row>
    <row r="70" spans="1:27" x14ac:dyDescent="0.15">
      <c r="A70" s="239" t="str">
        <f t="shared" ref="A70:A133" si="21">F70&amp;E70&amp;D70&amp;C70</f>
        <v>理赔服务用车-折旧理赔服务用车项目小计</v>
      </c>
      <c r="B70" s="260"/>
      <c r="C70" s="260"/>
      <c r="D70" s="234" t="s">
        <v>381</v>
      </c>
      <c r="E70" s="234" t="s">
        <v>382</v>
      </c>
      <c r="F70" s="124"/>
      <c r="G70" s="114">
        <f t="shared" ref="G70:G133" si="22">H70+J70</f>
        <v>0</v>
      </c>
      <c r="H70" s="116"/>
      <c r="I70" s="116"/>
      <c r="J70" s="116"/>
      <c r="K70" s="116"/>
      <c r="L70" s="114">
        <f t="shared" si="19"/>
        <v>0</v>
      </c>
      <c r="M70" s="116"/>
      <c r="N70" s="116"/>
      <c r="O70" s="116"/>
      <c r="P70" s="116"/>
      <c r="Q70" s="114">
        <f t="shared" si="20"/>
        <v>0</v>
      </c>
      <c r="R70" s="116"/>
      <c r="S70" s="116"/>
      <c r="T70" s="116"/>
      <c r="U70" s="116"/>
      <c r="V70" s="114" t="str">
        <f t="shared" si="10"/>
        <v/>
      </c>
      <c r="W70" s="114" t="str">
        <f t="shared" si="11"/>
        <v/>
      </c>
      <c r="X70" s="114" t="str">
        <f t="shared" si="12"/>
        <v/>
      </c>
      <c r="Y70" s="114" t="str">
        <f t="shared" ref="Y70:Y133" si="23">IFERROR(G70/Q70-1,"")</f>
        <v/>
      </c>
      <c r="Z70" s="114" t="str">
        <f t="shared" ref="Z70:Z133" si="24">IFERROR(H70/R70-1,"")</f>
        <v/>
      </c>
      <c r="AA70" s="114" t="str">
        <f t="shared" ref="AA70:AA133" si="25">IFERROR(J70/T70-1,"")</f>
        <v/>
      </c>
    </row>
    <row r="71" spans="1:27" x14ac:dyDescent="0.15">
      <c r="A71" s="239" t="str">
        <f t="shared" si="21"/>
        <v>理赔服务用车-一般租赁理赔服务用车项目小计</v>
      </c>
      <c r="B71" s="260"/>
      <c r="C71" s="260"/>
      <c r="D71" s="234" t="s">
        <v>381</v>
      </c>
      <c r="E71" s="130" t="s">
        <v>383</v>
      </c>
      <c r="F71" s="127"/>
      <c r="G71" s="114">
        <f t="shared" si="22"/>
        <v>0</v>
      </c>
      <c r="H71" s="116"/>
      <c r="I71" s="116"/>
      <c r="J71" s="116"/>
      <c r="K71" s="116"/>
      <c r="L71" s="114">
        <f t="shared" si="19"/>
        <v>0</v>
      </c>
      <c r="M71" s="116"/>
      <c r="N71" s="116"/>
      <c r="O71" s="116"/>
      <c r="P71" s="116"/>
      <c r="Q71" s="114">
        <f t="shared" si="20"/>
        <v>0</v>
      </c>
      <c r="R71" s="116"/>
      <c r="S71" s="116"/>
      <c r="T71" s="116"/>
      <c r="U71" s="116"/>
      <c r="V71" s="114" t="str">
        <f t="shared" si="10"/>
        <v/>
      </c>
      <c r="W71" s="114" t="str">
        <f t="shared" si="11"/>
        <v/>
      </c>
      <c r="X71" s="114" t="str">
        <f t="shared" si="12"/>
        <v/>
      </c>
      <c r="Y71" s="114" t="str">
        <f t="shared" si="23"/>
        <v/>
      </c>
      <c r="Z71" s="114" t="str">
        <f t="shared" si="24"/>
        <v/>
      </c>
      <c r="AA71" s="114" t="str">
        <f t="shared" si="25"/>
        <v/>
      </c>
    </row>
    <row r="72" spans="1:27" x14ac:dyDescent="0.15">
      <c r="A72" s="239" t="str">
        <f t="shared" si="21"/>
        <v>理赔服务用车-短期或低价值租赁理赔服务用车项目小计</v>
      </c>
      <c r="B72" s="260"/>
      <c r="C72" s="260"/>
      <c r="D72" s="234" t="s">
        <v>381</v>
      </c>
      <c r="E72" s="130" t="s">
        <v>387</v>
      </c>
      <c r="F72" s="124"/>
      <c r="G72" s="114">
        <f>H72+J72</f>
        <v>0</v>
      </c>
      <c r="H72" s="116"/>
      <c r="I72" s="116"/>
      <c r="J72" s="116"/>
      <c r="K72" s="116"/>
      <c r="L72" s="114">
        <f>M72+O72</f>
        <v>0</v>
      </c>
      <c r="M72" s="116"/>
      <c r="N72" s="116"/>
      <c r="O72" s="116"/>
      <c r="P72" s="116"/>
      <c r="Q72" s="114">
        <f>R72+T72</f>
        <v>0</v>
      </c>
      <c r="R72" s="116"/>
      <c r="S72" s="116"/>
      <c r="T72" s="116"/>
      <c r="U72" s="116"/>
      <c r="V72" s="114" t="str">
        <f t="shared" si="10"/>
        <v/>
      </c>
      <c r="W72" s="114" t="str">
        <f t="shared" si="11"/>
        <v/>
      </c>
      <c r="X72" s="114" t="str">
        <f t="shared" si="12"/>
        <v/>
      </c>
      <c r="Y72" s="114" t="str">
        <f t="shared" si="23"/>
        <v/>
      </c>
      <c r="Z72" s="114" t="str">
        <f t="shared" si="24"/>
        <v/>
      </c>
      <c r="AA72" s="114" t="str">
        <f t="shared" si="25"/>
        <v/>
      </c>
    </row>
    <row r="73" spans="1:27" x14ac:dyDescent="0.15">
      <c r="A73" s="239" t="str">
        <f t="shared" si="21"/>
        <v>理赔服务用车-油费理赔服务用车项目小计</v>
      </c>
      <c r="B73" s="260"/>
      <c r="C73" s="260"/>
      <c r="D73" s="131" t="s">
        <v>381</v>
      </c>
      <c r="E73" s="234" t="s">
        <v>384</v>
      </c>
      <c r="F73" s="124"/>
      <c r="G73" s="114">
        <f t="shared" si="22"/>
        <v>0</v>
      </c>
      <c r="H73" s="116"/>
      <c r="I73" s="116"/>
      <c r="J73" s="116"/>
      <c r="K73" s="116"/>
      <c r="L73" s="114">
        <f t="shared" ref="L73:L75" si="26">M73+O73</f>
        <v>0</v>
      </c>
      <c r="M73" s="116"/>
      <c r="N73" s="116"/>
      <c r="O73" s="116"/>
      <c r="P73" s="116"/>
      <c r="Q73" s="114">
        <f t="shared" ref="Q73:Q75" si="27">R73+T73</f>
        <v>0</v>
      </c>
      <c r="R73" s="116"/>
      <c r="S73" s="116"/>
      <c r="T73" s="116"/>
      <c r="U73" s="116"/>
      <c r="V73" s="114" t="str">
        <f t="shared" ref="V73:V136" si="28">IFERROR(G73/L73-1,"")</f>
        <v/>
      </c>
      <c r="W73" s="114" t="str">
        <f t="shared" ref="W73:W136" si="29">IFERROR(H73/M73-1,"")</f>
        <v/>
      </c>
      <c r="X73" s="114" t="str">
        <f t="shared" ref="X73:X136" si="30">IFERROR(J73/O73-1,"")</f>
        <v/>
      </c>
      <c r="Y73" s="114" t="str">
        <f t="shared" si="23"/>
        <v/>
      </c>
      <c r="Z73" s="114" t="str">
        <f t="shared" si="24"/>
        <v/>
      </c>
      <c r="AA73" s="114" t="str">
        <f t="shared" si="25"/>
        <v/>
      </c>
    </row>
    <row r="74" spans="1:27" x14ac:dyDescent="0.15">
      <c r="A74" s="239" t="str">
        <f t="shared" si="21"/>
        <v>理赔服务用车-路桥、停车费及其他理赔服务用车项目小计</v>
      </c>
      <c r="B74" s="260"/>
      <c r="C74" s="260"/>
      <c r="D74" s="131" t="s">
        <v>381</v>
      </c>
      <c r="E74" s="234" t="s">
        <v>385</v>
      </c>
      <c r="F74" s="124"/>
      <c r="G74" s="114">
        <f t="shared" si="22"/>
        <v>0</v>
      </c>
      <c r="H74" s="116"/>
      <c r="I74" s="116"/>
      <c r="J74" s="116"/>
      <c r="K74" s="116"/>
      <c r="L74" s="114">
        <f t="shared" si="26"/>
        <v>0</v>
      </c>
      <c r="M74" s="116"/>
      <c r="N74" s="116"/>
      <c r="O74" s="116"/>
      <c r="P74" s="116"/>
      <c r="Q74" s="114">
        <f t="shared" si="27"/>
        <v>0</v>
      </c>
      <c r="R74" s="116"/>
      <c r="S74" s="116"/>
      <c r="T74" s="116"/>
      <c r="U74" s="116"/>
      <c r="V74" s="114" t="str">
        <f t="shared" si="28"/>
        <v/>
      </c>
      <c r="W74" s="114" t="str">
        <f t="shared" si="29"/>
        <v/>
      </c>
      <c r="X74" s="114" t="str">
        <f t="shared" si="30"/>
        <v/>
      </c>
      <c r="Y74" s="114" t="str">
        <f t="shared" si="23"/>
        <v/>
      </c>
      <c r="Z74" s="114" t="str">
        <f t="shared" si="24"/>
        <v/>
      </c>
      <c r="AA74" s="114" t="str">
        <f t="shared" si="25"/>
        <v/>
      </c>
    </row>
    <row r="75" spans="1:27" x14ac:dyDescent="0.15">
      <c r="A75" s="239" t="str">
        <f t="shared" si="21"/>
        <v>理赔服务用车-修理费理赔服务用车项目小计</v>
      </c>
      <c r="B75" s="260"/>
      <c r="C75" s="260"/>
      <c r="D75" s="234" t="s">
        <v>381</v>
      </c>
      <c r="E75" s="123" t="s">
        <v>388</v>
      </c>
      <c r="F75" s="124"/>
      <c r="G75" s="114">
        <f t="shared" si="22"/>
        <v>0</v>
      </c>
      <c r="H75" s="116"/>
      <c r="I75" s="116"/>
      <c r="J75" s="116"/>
      <c r="K75" s="116"/>
      <c r="L75" s="114">
        <f t="shared" si="26"/>
        <v>0</v>
      </c>
      <c r="M75" s="116"/>
      <c r="N75" s="116"/>
      <c r="O75" s="116"/>
      <c r="P75" s="116"/>
      <c r="Q75" s="114">
        <f t="shared" si="27"/>
        <v>0</v>
      </c>
      <c r="R75" s="116"/>
      <c r="S75" s="116"/>
      <c r="T75" s="116"/>
      <c r="U75" s="116"/>
      <c r="V75" s="114" t="str">
        <f t="shared" si="28"/>
        <v/>
      </c>
      <c r="W75" s="114" t="str">
        <f t="shared" si="29"/>
        <v/>
      </c>
      <c r="X75" s="114" t="str">
        <f t="shared" si="30"/>
        <v/>
      </c>
      <c r="Y75" s="114" t="str">
        <f t="shared" si="23"/>
        <v/>
      </c>
      <c r="Z75" s="114" t="str">
        <f t="shared" si="24"/>
        <v/>
      </c>
      <c r="AA75" s="114" t="str">
        <f t="shared" si="25"/>
        <v/>
      </c>
    </row>
    <row r="76" spans="1:27" x14ac:dyDescent="0.15">
      <c r="A76" s="239" t="str">
        <f t="shared" si="21"/>
        <v>理赔服务用车-年检费理赔服务用车项目小计</v>
      </c>
      <c r="B76" s="260"/>
      <c r="C76" s="260"/>
      <c r="D76" s="131" t="s">
        <v>381</v>
      </c>
      <c r="E76" s="234" t="s">
        <v>386</v>
      </c>
      <c r="F76" s="124"/>
      <c r="G76" s="114">
        <f>H76+J76</f>
        <v>0</v>
      </c>
      <c r="H76" s="116"/>
      <c r="I76" s="116"/>
      <c r="J76" s="116"/>
      <c r="K76" s="116"/>
      <c r="L76" s="114">
        <f>M76+O76</f>
        <v>0</v>
      </c>
      <c r="M76" s="116"/>
      <c r="N76" s="116"/>
      <c r="O76" s="116"/>
      <c r="P76" s="116"/>
      <c r="Q76" s="114">
        <f>R76+T76</f>
        <v>0</v>
      </c>
      <c r="R76" s="116"/>
      <c r="S76" s="116"/>
      <c r="T76" s="116"/>
      <c r="U76" s="116"/>
      <c r="V76" s="114" t="str">
        <f t="shared" si="28"/>
        <v/>
      </c>
      <c r="W76" s="114" t="str">
        <f t="shared" si="29"/>
        <v/>
      </c>
      <c r="X76" s="114" t="str">
        <f t="shared" si="30"/>
        <v/>
      </c>
      <c r="Y76" s="114" t="str">
        <f t="shared" si="23"/>
        <v/>
      </c>
      <c r="Z76" s="114" t="str">
        <f t="shared" si="24"/>
        <v/>
      </c>
      <c r="AA76" s="114" t="str">
        <f t="shared" si="25"/>
        <v/>
      </c>
    </row>
    <row r="77" spans="1:27" x14ac:dyDescent="0.15">
      <c r="A77" s="239" t="str">
        <f t="shared" si="21"/>
        <v>理赔服务用车-保险费理赔服务用车项目小计</v>
      </c>
      <c r="B77" s="260"/>
      <c r="C77" s="260"/>
      <c r="D77" s="234" t="s">
        <v>381</v>
      </c>
      <c r="E77" s="234" t="s">
        <v>389</v>
      </c>
      <c r="F77" s="124"/>
      <c r="G77" s="114">
        <f t="shared" si="22"/>
        <v>0</v>
      </c>
      <c r="H77" s="116"/>
      <c r="I77" s="116"/>
      <c r="J77" s="116"/>
      <c r="K77" s="116"/>
      <c r="L77" s="114">
        <f t="shared" ref="L77:L79" si="31">M77+O77</f>
        <v>0</v>
      </c>
      <c r="M77" s="116"/>
      <c r="N77" s="116"/>
      <c r="O77" s="116"/>
      <c r="P77" s="116"/>
      <c r="Q77" s="114">
        <f t="shared" ref="Q77:Q79" si="32">R77+T77</f>
        <v>0</v>
      </c>
      <c r="R77" s="116"/>
      <c r="S77" s="116"/>
      <c r="T77" s="116"/>
      <c r="U77" s="116"/>
      <c r="V77" s="114" t="str">
        <f t="shared" si="28"/>
        <v/>
      </c>
      <c r="W77" s="114" t="str">
        <f t="shared" si="29"/>
        <v/>
      </c>
      <c r="X77" s="114" t="str">
        <f t="shared" si="30"/>
        <v/>
      </c>
      <c r="Y77" s="114" t="str">
        <f t="shared" si="23"/>
        <v/>
      </c>
      <c r="Z77" s="114" t="str">
        <f t="shared" si="24"/>
        <v/>
      </c>
      <c r="AA77" s="114" t="str">
        <f t="shared" si="25"/>
        <v/>
      </c>
    </row>
    <row r="78" spans="1:27" x14ac:dyDescent="0.15">
      <c r="A78" s="239" t="str">
        <f t="shared" si="21"/>
        <v>理赔服务用车-车船税理赔服务用车项目小计</v>
      </c>
      <c r="B78" s="260"/>
      <c r="C78" s="260"/>
      <c r="D78" s="234" t="s">
        <v>381</v>
      </c>
      <c r="E78" s="234" t="s">
        <v>390</v>
      </c>
      <c r="F78" s="234"/>
      <c r="G78" s="114">
        <f t="shared" si="22"/>
        <v>0</v>
      </c>
      <c r="H78" s="116"/>
      <c r="I78" s="116"/>
      <c r="J78" s="116"/>
      <c r="K78" s="116"/>
      <c r="L78" s="114">
        <f t="shared" si="31"/>
        <v>0</v>
      </c>
      <c r="M78" s="116"/>
      <c r="N78" s="116"/>
      <c r="O78" s="116"/>
      <c r="P78" s="116"/>
      <c r="Q78" s="114">
        <f t="shared" si="32"/>
        <v>0</v>
      </c>
      <c r="R78" s="116"/>
      <c r="S78" s="116"/>
      <c r="T78" s="116"/>
      <c r="U78" s="116"/>
      <c r="V78" s="114" t="str">
        <f t="shared" si="28"/>
        <v/>
      </c>
      <c r="W78" s="114" t="str">
        <f t="shared" si="29"/>
        <v/>
      </c>
      <c r="X78" s="114" t="str">
        <f t="shared" si="30"/>
        <v/>
      </c>
      <c r="Y78" s="114" t="str">
        <f t="shared" si="23"/>
        <v/>
      </c>
      <c r="Z78" s="114" t="str">
        <f t="shared" si="24"/>
        <v/>
      </c>
      <c r="AA78" s="114" t="str">
        <f t="shared" si="25"/>
        <v/>
      </c>
    </row>
    <row r="79" spans="1:27" x14ac:dyDescent="0.15">
      <c r="A79" s="239" t="str">
        <f t="shared" si="21"/>
        <v>临时用车--一般租赁临时用车项目小计</v>
      </c>
      <c r="B79" s="260"/>
      <c r="C79" s="260"/>
      <c r="D79" s="234" t="s">
        <v>391</v>
      </c>
      <c r="E79" s="130" t="s">
        <v>392</v>
      </c>
      <c r="F79" s="130"/>
      <c r="G79" s="114">
        <f t="shared" si="22"/>
        <v>0</v>
      </c>
      <c r="H79" s="116"/>
      <c r="I79" s="116"/>
      <c r="J79" s="116"/>
      <c r="K79" s="116"/>
      <c r="L79" s="114">
        <f t="shared" si="31"/>
        <v>0</v>
      </c>
      <c r="M79" s="116"/>
      <c r="N79" s="116"/>
      <c r="O79" s="116"/>
      <c r="P79" s="116"/>
      <c r="Q79" s="114">
        <f t="shared" si="32"/>
        <v>0</v>
      </c>
      <c r="R79" s="116"/>
      <c r="S79" s="116"/>
      <c r="T79" s="116"/>
      <c r="U79" s="116"/>
      <c r="V79" s="114" t="str">
        <f t="shared" si="28"/>
        <v/>
      </c>
      <c r="W79" s="114" t="str">
        <f t="shared" si="29"/>
        <v/>
      </c>
      <c r="X79" s="114" t="str">
        <f t="shared" si="30"/>
        <v/>
      </c>
      <c r="Y79" s="114" t="str">
        <f t="shared" si="23"/>
        <v/>
      </c>
      <c r="Z79" s="114" t="str">
        <f t="shared" si="24"/>
        <v/>
      </c>
      <c r="AA79" s="114" t="str">
        <f t="shared" si="25"/>
        <v/>
      </c>
    </row>
    <row r="80" spans="1:27" x14ac:dyDescent="0.15">
      <c r="A80" s="239" t="str">
        <f t="shared" si="21"/>
        <v>临时用车--短期或低价值租赁临时用车项目小计</v>
      </c>
      <c r="B80" s="260"/>
      <c r="C80" s="260"/>
      <c r="D80" s="234" t="s">
        <v>391</v>
      </c>
      <c r="E80" s="130" t="s">
        <v>394</v>
      </c>
      <c r="F80" s="124"/>
      <c r="G80" s="114">
        <f>H80+J80</f>
        <v>0</v>
      </c>
      <c r="H80" s="116"/>
      <c r="I80" s="116"/>
      <c r="J80" s="116"/>
      <c r="K80" s="116"/>
      <c r="L80" s="114">
        <f>M80+O80</f>
        <v>0</v>
      </c>
      <c r="M80" s="116"/>
      <c r="N80" s="116"/>
      <c r="O80" s="116"/>
      <c r="P80" s="116"/>
      <c r="Q80" s="114">
        <f>R80+T80</f>
        <v>0</v>
      </c>
      <c r="R80" s="116"/>
      <c r="S80" s="116"/>
      <c r="T80" s="116"/>
      <c r="U80" s="116"/>
      <c r="V80" s="114" t="str">
        <f t="shared" si="28"/>
        <v/>
      </c>
      <c r="W80" s="114" t="str">
        <f t="shared" si="29"/>
        <v/>
      </c>
      <c r="X80" s="114" t="str">
        <f t="shared" si="30"/>
        <v/>
      </c>
      <c r="Y80" s="114" t="str">
        <f t="shared" si="23"/>
        <v/>
      </c>
      <c r="Z80" s="114" t="str">
        <f t="shared" si="24"/>
        <v/>
      </c>
      <c r="AA80" s="114" t="str">
        <f t="shared" si="25"/>
        <v/>
      </c>
    </row>
    <row r="81" spans="1:27" x14ac:dyDescent="0.15">
      <c r="A81" s="239" t="str">
        <f t="shared" si="21"/>
        <v>临时用车-车辆油费临时用车项目小计</v>
      </c>
      <c r="B81" s="260"/>
      <c r="C81" s="260"/>
      <c r="D81" s="131" t="s">
        <v>393</v>
      </c>
      <c r="E81" s="234" t="s">
        <v>91</v>
      </c>
      <c r="F81" s="124"/>
      <c r="G81" s="114">
        <f t="shared" si="22"/>
        <v>0</v>
      </c>
      <c r="H81" s="116"/>
      <c r="I81" s="116"/>
      <c r="J81" s="116"/>
      <c r="K81" s="116"/>
      <c r="L81" s="114">
        <f t="shared" ref="L81:L86" si="33">M81+O81</f>
        <v>0</v>
      </c>
      <c r="M81" s="116"/>
      <c r="N81" s="116"/>
      <c r="O81" s="116"/>
      <c r="P81" s="116"/>
      <c r="Q81" s="114">
        <f t="shared" ref="Q81:Q86" si="34">R81+T81</f>
        <v>0</v>
      </c>
      <c r="R81" s="116"/>
      <c r="S81" s="116"/>
      <c r="T81" s="116"/>
      <c r="U81" s="116"/>
      <c r="V81" s="114" t="str">
        <f t="shared" si="28"/>
        <v/>
      </c>
      <c r="W81" s="114" t="str">
        <f t="shared" si="29"/>
        <v/>
      </c>
      <c r="X81" s="114" t="str">
        <f t="shared" si="30"/>
        <v/>
      </c>
      <c r="Y81" s="114" t="str">
        <f t="shared" si="23"/>
        <v/>
      </c>
      <c r="Z81" s="114" t="str">
        <f t="shared" si="24"/>
        <v/>
      </c>
      <c r="AA81" s="114" t="str">
        <f t="shared" si="25"/>
        <v/>
      </c>
    </row>
    <row r="82" spans="1:27" x14ac:dyDescent="0.15">
      <c r="A82" s="239" t="str">
        <f t="shared" si="21"/>
        <v>临时用车-车辆路桥、停车费及其他临时用车项目小计</v>
      </c>
      <c r="B82" s="260"/>
      <c r="C82" s="260"/>
      <c r="D82" s="131" t="s">
        <v>393</v>
      </c>
      <c r="E82" s="234" t="s">
        <v>88</v>
      </c>
      <c r="F82" s="124"/>
      <c r="G82" s="114">
        <f t="shared" si="22"/>
        <v>0</v>
      </c>
      <c r="H82" s="116"/>
      <c r="I82" s="116"/>
      <c r="J82" s="116"/>
      <c r="K82" s="116"/>
      <c r="L82" s="114">
        <f t="shared" si="33"/>
        <v>0</v>
      </c>
      <c r="M82" s="116"/>
      <c r="N82" s="116"/>
      <c r="O82" s="116"/>
      <c r="P82" s="116"/>
      <c r="Q82" s="114">
        <f t="shared" si="34"/>
        <v>0</v>
      </c>
      <c r="R82" s="116"/>
      <c r="S82" s="116"/>
      <c r="T82" s="116"/>
      <c r="U82" s="116"/>
      <c r="V82" s="114" t="str">
        <f t="shared" si="28"/>
        <v/>
      </c>
      <c r="W82" s="114" t="str">
        <f t="shared" si="29"/>
        <v/>
      </c>
      <c r="X82" s="114" t="str">
        <f t="shared" si="30"/>
        <v/>
      </c>
      <c r="Y82" s="114" t="str">
        <f t="shared" si="23"/>
        <v/>
      </c>
      <c r="Z82" s="114" t="str">
        <f t="shared" si="24"/>
        <v/>
      </c>
      <c r="AA82" s="114" t="str">
        <f t="shared" si="25"/>
        <v/>
      </c>
    </row>
    <row r="83" spans="1:27" x14ac:dyDescent="0.15">
      <c r="A83" s="239" t="str">
        <f t="shared" si="21"/>
        <v>临时用车-车辆修理费临时用车项目小计</v>
      </c>
      <c r="B83" s="260"/>
      <c r="C83" s="260"/>
      <c r="D83" s="234" t="s">
        <v>391</v>
      </c>
      <c r="E83" s="123" t="s">
        <v>94</v>
      </c>
      <c r="F83" s="124"/>
      <c r="G83" s="114">
        <f t="shared" si="22"/>
        <v>0</v>
      </c>
      <c r="H83" s="116"/>
      <c r="I83" s="116"/>
      <c r="J83" s="116"/>
      <c r="K83" s="116"/>
      <c r="L83" s="114">
        <f t="shared" si="33"/>
        <v>0</v>
      </c>
      <c r="M83" s="116"/>
      <c r="N83" s="116"/>
      <c r="O83" s="116"/>
      <c r="P83" s="116"/>
      <c r="Q83" s="114">
        <f t="shared" si="34"/>
        <v>0</v>
      </c>
      <c r="R83" s="116"/>
      <c r="S83" s="116"/>
      <c r="T83" s="116"/>
      <c r="U83" s="116"/>
      <c r="V83" s="114" t="str">
        <f t="shared" si="28"/>
        <v/>
      </c>
      <c r="W83" s="114" t="str">
        <f t="shared" si="29"/>
        <v/>
      </c>
      <c r="X83" s="114" t="str">
        <f t="shared" si="30"/>
        <v/>
      </c>
      <c r="Y83" s="114" t="str">
        <f t="shared" si="23"/>
        <v/>
      </c>
      <c r="Z83" s="114" t="str">
        <f t="shared" si="24"/>
        <v/>
      </c>
      <c r="AA83" s="114" t="str">
        <f t="shared" si="25"/>
        <v/>
      </c>
    </row>
    <row r="84" spans="1:27" x14ac:dyDescent="0.15">
      <c r="A84" s="239" t="str">
        <f t="shared" si="21"/>
        <v>三农服务车-油费三农服务车项目小计</v>
      </c>
      <c r="B84" s="260"/>
      <c r="C84" s="260"/>
      <c r="D84" s="131" t="s">
        <v>395</v>
      </c>
      <c r="E84" s="234" t="s">
        <v>396</v>
      </c>
      <c r="F84" s="124"/>
      <c r="G84" s="114">
        <f t="shared" si="22"/>
        <v>0</v>
      </c>
      <c r="H84" s="116"/>
      <c r="I84" s="116"/>
      <c r="J84" s="116"/>
      <c r="K84" s="116"/>
      <c r="L84" s="114">
        <f t="shared" si="33"/>
        <v>0</v>
      </c>
      <c r="M84" s="116"/>
      <c r="N84" s="116"/>
      <c r="O84" s="116"/>
      <c r="P84" s="116"/>
      <c r="Q84" s="114">
        <f t="shared" si="34"/>
        <v>0</v>
      </c>
      <c r="R84" s="116"/>
      <c r="S84" s="116"/>
      <c r="T84" s="116"/>
      <c r="U84" s="116"/>
      <c r="V84" s="114" t="str">
        <f t="shared" si="28"/>
        <v/>
      </c>
      <c r="W84" s="114" t="str">
        <f t="shared" si="29"/>
        <v/>
      </c>
      <c r="X84" s="114" t="str">
        <f t="shared" si="30"/>
        <v/>
      </c>
      <c r="Y84" s="114" t="str">
        <f t="shared" si="23"/>
        <v/>
      </c>
      <c r="Z84" s="114" t="str">
        <f t="shared" si="24"/>
        <v/>
      </c>
      <c r="AA84" s="114" t="str">
        <f t="shared" si="25"/>
        <v/>
      </c>
    </row>
    <row r="85" spans="1:27" x14ac:dyDescent="0.15">
      <c r="A85" s="239" t="str">
        <f t="shared" si="21"/>
        <v>三农服务车-路桥、停车费及其他三农服务车项目小计</v>
      </c>
      <c r="B85" s="260"/>
      <c r="C85" s="260"/>
      <c r="D85" s="131" t="s">
        <v>395</v>
      </c>
      <c r="E85" s="234" t="s">
        <v>397</v>
      </c>
      <c r="F85" s="124"/>
      <c r="G85" s="114">
        <f t="shared" si="22"/>
        <v>0</v>
      </c>
      <c r="H85" s="116"/>
      <c r="I85" s="116"/>
      <c r="J85" s="116"/>
      <c r="K85" s="116"/>
      <c r="L85" s="114">
        <f t="shared" si="33"/>
        <v>0</v>
      </c>
      <c r="M85" s="116"/>
      <c r="N85" s="116"/>
      <c r="O85" s="116"/>
      <c r="P85" s="116"/>
      <c r="Q85" s="114">
        <f t="shared" si="34"/>
        <v>0</v>
      </c>
      <c r="R85" s="116"/>
      <c r="S85" s="116"/>
      <c r="T85" s="116"/>
      <c r="U85" s="116"/>
      <c r="V85" s="114" t="str">
        <f t="shared" si="28"/>
        <v/>
      </c>
      <c r="W85" s="114" t="str">
        <f t="shared" si="29"/>
        <v/>
      </c>
      <c r="X85" s="114" t="str">
        <f t="shared" si="30"/>
        <v/>
      </c>
      <c r="Y85" s="114" t="str">
        <f t="shared" si="23"/>
        <v/>
      </c>
      <c r="Z85" s="114" t="str">
        <f t="shared" si="24"/>
        <v/>
      </c>
      <c r="AA85" s="114" t="str">
        <f t="shared" si="25"/>
        <v/>
      </c>
    </row>
    <row r="86" spans="1:27" x14ac:dyDescent="0.15">
      <c r="A86" s="239" t="str">
        <f t="shared" si="21"/>
        <v>三农服务车-修理费三农服务车项目小计</v>
      </c>
      <c r="B86" s="260"/>
      <c r="C86" s="260"/>
      <c r="D86" s="234" t="s">
        <v>399</v>
      </c>
      <c r="E86" s="123" t="s">
        <v>400</v>
      </c>
      <c r="F86" s="124"/>
      <c r="G86" s="114">
        <f t="shared" si="22"/>
        <v>0</v>
      </c>
      <c r="H86" s="116"/>
      <c r="I86" s="116"/>
      <c r="J86" s="116"/>
      <c r="K86" s="116"/>
      <c r="L86" s="114">
        <f t="shared" si="33"/>
        <v>0</v>
      </c>
      <c r="M86" s="116"/>
      <c r="N86" s="116"/>
      <c r="O86" s="116"/>
      <c r="P86" s="116"/>
      <c r="Q86" s="114">
        <f t="shared" si="34"/>
        <v>0</v>
      </c>
      <c r="R86" s="116"/>
      <c r="S86" s="116"/>
      <c r="T86" s="116"/>
      <c r="U86" s="116"/>
      <c r="V86" s="114" t="str">
        <f t="shared" si="28"/>
        <v/>
      </c>
      <c r="W86" s="114" t="str">
        <f t="shared" si="29"/>
        <v/>
      </c>
      <c r="X86" s="114" t="str">
        <f t="shared" si="30"/>
        <v/>
      </c>
      <c r="Y86" s="114" t="str">
        <f t="shared" si="23"/>
        <v/>
      </c>
      <c r="Z86" s="114" t="str">
        <f t="shared" si="24"/>
        <v/>
      </c>
      <c r="AA86" s="114" t="str">
        <f t="shared" si="25"/>
        <v/>
      </c>
    </row>
    <row r="87" spans="1:27" x14ac:dyDescent="0.15">
      <c r="A87" s="239" t="str">
        <f t="shared" si="21"/>
        <v>三农服务车-年检费三农服务车项目小计</v>
      </c>
      <c r="B87" s="260"/>
      <c r="C87" s="260"/>
      <c r="D87" s="131" t="s">
        <v>395</v>
      </c>
      <c r="E87" s="234" t="s">
        <v>398</v>
      </c>
      <c r="F87" s="124"/>
      <c r="G87" s="114">
        <f>H87+J87</f>
        <v>0</v>
      </c>
      <c r="H87" s="116"/>
      <c r="I87" s="116"/>
      <c r="J87" s="116"/>
      <c r="K87" s="116"/>
      <c r="L87" s="114">
        <f>M87+O87</f>
        <v>0</v>
      </c>
      <c r="M87" s="116"/>
      <c r="N87" s="116"/>
      <c r="O87" s="116"/>
      <c r="P87" s="116"/>
      <c r="Q87" s="114">
        <f>R87+T87</f>
        <v>0</v>
      </c>
      <c r="R87" s="116"/>
      <c r="S87" s="116"/>
      <c r="T87" s="116"/>
      <c r="U87" s="116"/>
      <c r="V87" s="114" t="str">
        <f t="shared" si="28"/>
        <v/>
      </c>
      <c r="W87" s="114" t="str">
        <f t="shared" si="29"/>
        <v/>
      </c>
      <c r="X87" s="114" t="str">
        <f t="shared" si="30"/>
        <v/>
      </c>
      <c r="Y87" s="114" t="str">
        <f t="shared" si="23"/>
        <v/>
      </c>
      <c r="Z87" s="114" t="str">
        <f t="shared" si="24"/>
        <v/>
      </c>
      <c r="AA87" s="114" t="str">
        <f t="shared" si="25"/>
        <v/>
      </c>
    </row>
    <row r="88" spans="1:27" x14ac:dyDescent="0.15">
      <c r="A88" s="239" t="str">
        <f t="shared" si="21"/>
        <v>三农服务车-保险费三农服务车项目小计</v>
      </c>
      <c r="B88" s="260"/>
      <c r="C88" s="260"/>
      <c r="D88" s="234" t="s">
        <v>399</v>
      </c>
      <c r="E88" s="234" t="s">
        <v>401</v>
      </c>
      <c r="F88" s="124"/>
      <c r="G88" s="114">
        <f t="shared" si="22"/>
        <v>0</v>
      </c>
      <c r="H88" s="116"/>
      <c r="I88" s="116"/>
      <c r="J88" s="116"/>
      <c r="K88" s="116"/>
      <c r="L88" s="114">
        <f t="shared" ref="L88:L151" si="35">M88+O88</f>
        <v>0</v>
      </c>
      <c r="M88" s="116"/>
      <c r="N88" s="116"/>
      <c r="O88" s="116"/>
      <c r="P88" s="116"/>
      <c r="Q88" s="114">
        <f t="shared" ref="Q88:Q151" si="36">R88+T88</f>
        <v>0</v>
      </c>
      <c r="R88" s="116"/>
      <c r="S88" s="116"/>
      <c r="T88" s="116"/>
      <c r="U88" s="116"/>
      <c r="V88" s="114" t="str">
        <f t="shared" si="28"/>
        <v/>
      </c>
      <c r="W88" s="114" t="str">
        <f t="shared" si="29"/>
        <v/>
      </c>
      <c r="X88" s="114" t="str">
        <f t="shared" si="30"/>
        <v/>
      </c>
      <c r="Y88" s="114" t="str">
        <f t="shared" si="23"/>
        <v/>
      </c>
      <c r="Z88" s="114" t="str">
        <f t="shared" si="24"/>
        <v/>
      </c>
      <c r="AA88" s="114" t="str">
        <f t="shared" si="25"/>
        <v/>
      </c>
    </row>
    <row r="89" spans="1:27" x14ac:dyDescent="0.15">
      <c r="A89" s="239" t="str">
        <f t="shared" si="21"/>
        <v>三农服务车-车船税三农服务车项目小计</v>
      </c>
      <c r="B89" s="260"/>
      <c r="C89" s="261"/>
      <c r="D89" s="234" t="s">
        <v>399</v>
      </c>
      <c r="E89" s="234" t="s">
        <v>402</v>
      </c>
      <c r="F89" s="124"/>
      <c r="G89" s="114">
        <f t="shared" si="22"/>
        <v>0</v>
      </c>
      <c r="H89" s="116"/>
      <c r="I89" s="116"/>
      <c r="J89" s="116"/>
      <c r="K89" s="116"/>
      <c r="L89" s="114">
        <f t="shared" si="35"/>
        <v>0</v>
      </c>
      <c r="M89" s="116"/>
      <c r="N89" s="116"/>
      <c r="O89" s="116"/>
      <c r="P89" s="116"/>
      <c r="Q89" s="114">
        <f t="shared" si="36"/>
        <v>0</v>
      </c>
      <c r="R89" s="116"/>
      <c r="S89" s="116"/>
      <c r="T89" s="116"/>
      <c r="U89" s="116"/>
      <c r="V89" s="114" t="str">
        <f t="shared" si="28"/>
        <v/>
      </c>
      <c r="W89" s="114" t="str">
        <f t="shared" si="29"/>
        <v/>
      </c>
      <c r="X89" s="114" t="str">
        <f t="shared" si="30"/>
        <v/>
      </c>
      <c r="Y89" s="114" t="str">
        <f t="shared" si="23"/>
        <v/>
      </c>
      <c r="Z89" s="114" t="str">
        <f t="shared" si="24"/>
        <v/>
      </c>
      <c r="AA89" s="114" t="str">
        <f t="shared" si="25"/>
        <v/>
      </c>
    </row>
    <row r="90" spans="1:27" x14ac:dyDescent="0.15">
      <c r="A90" s="239" t="str">
        <f t="shared" si="21"/>
        <v>电子设备类项目小计电子设备类项目小计</v>
      </c>
      <c r="B90" s="260"/>
      <c r="C90" s="259" t="s">
        <v>403</v>
      </c>
      <c r="D90" s="262" t="s">
        <v>472</v>
      </c>
      <c r="E90" s="262"/>
      <c r="F90" s="262"/>
      <c r="G90" s="114">
        <f t="shared" si="22"/>
        <v>228.5</v>
      </c>
      <c r="H90" s="114">
        <f>SUM(H91:H103)</f>
        <v>170</v>
      </c>
      <c r="I90" s="157" t="s">
        <v>564</v>
      </c>
      <c r="J90" s="114">
        <f>SUM(J91:J103)</f>
        <v>58.5</v>
      </c>
      <c r="K90" s="157" t="s">
        <v>564</v>
      </c>
      <c r="L90" s="114">
        <f t="shared" si="35"/>
        <v>228.5</v>
      </c>
      <c r="M90" s="114">
        <f>SUM(M91:M103)</f>
        <v>170</v>
      </c>
      <c r="N90" s="157" t="s">
        <v>564</v>
      </c>
      <c r="O90" s="114">
        <f>SUM(O91:O103)</f>
        <v>58.5</v>
      </c>
      <c r="P90" s="157" t="s">
        <v>564</v>
      </c>
      <c r="Q90" s="114">
        <f t="shared" si="36"/>
        <v>224.7176</v>
      </c>
      <c r="R90" s="114">
        <f>SUM(R91:R103)</f>
        <v>164.45760000000001</v>
      </c>
      <c r="S90" s="157" t="s">
        <v>564</v>
      </c>
      <c r="T90" s="114">
        <f>SUM(T91:T103)</f>
        <v>60.26</v>
      </c>
      <c r="U90" s="157" t="s">
        <v>564</v>
      </c>
      <c r="V90" s="114">
        <f t="shared" si="28"/>
        <v>0</v>
      </c>
      <c r="W90" s="114">
        <f t="shared" si="29"/>
        <v>0</v>
      </c>
      <c r="X90" s="114">
        <f t="shared" si="30"/>
        <v>0</v>
      </c>
      <c r="Y90" s="114">
        <f t="shared" si="23"/>
        <v>1.6831792436373449E-2</v>
      </c>
      <c r="Z90" s="114">
        <f t="shared" si="24"/>
        <v>3.3701087696768051E-2</v>
      </c>
      <c r="AA90" s="114">
        <f t="shared" si="25"/>
        <v>-2.9206770660471282E-2</v>
      </c>
    </row>
    <row r="91" spans="1:27" x14ac:dyDescent="0.15">
      <c r="A91" s="239" t="str">
        <f t="shared" si="21"/>
        <v>电子设备折旧</v>
      </c>
      <c r="B91" s="260"/>
      <c r="C91" s="260"/>
      <c r="D91" s="234" t="s">
        <v>404</v>
      </c>
      <c r="E91" s="234"/>
      <c r="F91" s="124"/>
      <c r="G91" s="114">
        <f t="shared" si="22"/>
        <v>0</v>
      </c>
      <c r="H91" s="116"/>
      <c r="I91" s="116"/>
      <c r="J91" s="116"/>
      <c r="K91" s="116"/>
      <c r="L91" s="114">
        <f t="shared" si="35"/>
        <v>0</v>
      </c>
      <c r="M91" s="116"/>
      <c r="N91" s="116"/>
      <c r="O91" s="116"/>
      <c r="P91" s="116"/>
      <c r="Q91" s="114">
        <f t="shared" si="36"/>
        <v>0</v>
      </c>
      <c r="R91" s="116"/>
      <c r="S91" s="116"/>
      <c r="T91" s="116"/>
      <c r="U91" s="116"/>
      <c r="V91" s="114" t="str">
        <f t="shared" si="28"/>
        <v/>
      </c>
      <c r="W91" s="114" t="str">
        <f t="shared" si="29"/>
        <v/>
      </c>
      <c r="X91" s="114" t="str">
        <f t="shared" si="30"/>
        <v/>
      </c>
      <c r="Y91" s="114" t="str">
        <f t="shared" si="23"/>
        <v/>
      </c>
      <c r="Z91" s="114" t="str">
        <f t="shared" si="24"/>
        <v/>
      </c>
      <c r="AA91" s="114" t="str">
        <f t="shared" si="25"/>
        <v/>
      </c>
    </row>
    <row r="92" spans="1:27" x14ac:dyDescent="0.15">
      <c r="A92" s="239" t="str">
        <f t="shared" si="21"/>
        <v>无形资产摊销-软件系统</v>
      </c>
      <c r="B92" s="260"/>
      <c r="C92" s="260"/>
      <c r="D92" s="234" t="s">
        <v>82</v>
      </c>
      <c r="E92" s="234"/>
      <c r="F92" s="124"/>
      <c r="G92" s="114">
        <f t="shared" si="22"/>
        <v>0</v>
      </c>
      <c r="H92" s="116"/>
      <c r="I92" s="116"/>
      <c r="J92" s="116"/>
      <c r="K92" s="116"/>
      <c r="L92" s="114">
        <f t="shared" si="35"/>
        <v>0</v>
      </c>
      <c r="M92" s="116"/>
      <c r="N92" s="116"/>
      <c r="O92" s="116"/>
      <c r="P92" s="116"/>
      <c r="Q92" s="114">
        <f t="shared" si="36"/>
        <v>0</v>
      </c>
      <c r="R92" s="116"/>
      <c r="S92" s="116"/>
      <c r="T92" s="116"/>
      <c r="U92" s="116"/>
      <c r="V92" s="114" t="str">
        <f t="shared" si="28"/>
        <v/>
      </c>
      <c r="W92" s="114" t="str">
        <f t="shared" si="29"/>
        <v/>
      </c>
      <c r="X92" s="114" t="str">
        <f t="shared" si="30"/>
        <v/>
      </c>
      <c r="Y92" s="114" t="str">
        <f t="shared" si="23"/>
        <v/>
      </c>
      <c r="Z92" s="114" t="str">
        <f t="shared" si="24"/>
        <v/>
      </c>
      <c r="AA92" s="114" t="str">
        <f t="shared" si="25"/>
        <v/>
      </c>
    </row>
    <row r="93" spans="1:27" x14ac:dyDescent="0.15">
      <c r="A93" s="239" t="str">
        <f t="shared" si="21"/>
        <v>电子设备保险费</v>
      </c>
      <c r="B93" s="260"/>
      <c r="C93" s="260"/>
      <c r="D93" s="123" t="s">
        <v>78</v>
      </c>
      <c r="E93" s="234"/>
      <c r="F93" s="124"/>
      <c r="G93" s="114">
        <f t="shared" si="22"/>
        <v>0</v>
      </c>
      <c r="H93" s="116"/>
      <c r="I93" s="116"/>
      <c r="J93" s="116"/>
      <c r="K93" s="116"/>
      <c r="L93" s="114">
        <f t="shared" si="35"/>
        <v>0</v>
      </c>
      <c r="M93" s="116"/>
      <c r="N93" s="116"/>
      <c r="O93" s="116"/>
      <c r="P93" s="116"/>
      <c r="Q93" s="114">
        <f t="shared" si="36"/>
        <v>0</v>
      </c>
      <c r="R93" s="116"/>
      <c r="S93" s="116"/>
      <c r="T93" s="116"/>
      <c r="U93" s="116"/>
      <c r="V93" s="114" t="str">
        <f t="shared" si="28"/>
        <v/>
      </c>
      <c r="W93" s="114" t="str">
        <f t="shared" si="29"/>
        <v/>
      </c>
      <c r="X93" s="114" t="str">
        <f t="shared" si="30"/>
        <v/>
      </c>
      <c r="Y93" s="114" t="str">
        <f t="shared" si="23"/>
        <v/>
      </c>
      <c r="Z93" s="114" t="str">
        <f t="shared" si="24"/>
        <v/>
      </c>
      <c r="AA93" s="114" t="str">
        <f t="shared" si="25"/>
        <v/>
      </c>
    </row>
    <row r="94" spans="1:27" x14ac:dyDescent="0.15">
      <c r="A94" s="239" t="str">
        <f t="shared" si="21"/>
        <v>电子设备维修费</v>
      </c>
      <c r="B94" s="260"/>
      <c r="C94" s="260"/>
      <c r="D94" s="123" t="s">
        <v>79</v>
      </c>
      <c r="E94" s="234"/>
      <c r="F94" s="124"/>
      <c r="G94" s="114">
        <f t="shared" si="22"/>
        <v>0</v>
      </c>
      <c r="H94" s="116"/>
      <c r="I94" s="116"/>
      <c r="J94" s="116"/>
      <c r="K94" s="116"/>
      <c r="L94" s="114">
        <f t="shared" si="35"/>
        <v>0</v>
      </c>
      <c r="M94" s="116"/>
      <c r="N94" s="116"/>
      <c r="O94" s="116"/>
      <c r="P94" s="116"/>
      <c r="Q94" s="114">
        <f t="shared" si="36"/>
        <v>0</v>
      </c>
      <c r="R94" s="116"/>
      <c r="S94" s="116"/>
      <c r="T94" s="116"/>
      <c r="U94" s="116"/>
      <c r="V94" s="114" t="str">
        <f t="shared" si="28"/>
        <v/>
      </c>
      <c r="W94" s="114" t="str">
        <f t="shared" si="29"/>
        <v/>
      </c>
      <c r="X94" s="114" t="str">
        <f t="shared" si="30"/>
        <v/>
      </c>
      <c r="Y94" s="114" t="str">
        <f t="shared" si="23"/>
        <v/>
      </c>
      <c r="Z94" s="114" t="str">
        <f t="shared" si="24"/>
        <v/>
      </c>
      <c r="AA94" s="114" t="str">
        <f t="shared" si="25"/>
        <v/>
      </c>
    </row>
    <row r="95" spans="1:27" x14ac:dyDescent="0.15">
      <c r="A95" s="239" t="str">
        <f t="shared" si="21"/>
        <v>电子耗材-办公或生产终端的配件电子耗材项目小计电子设备运转费项目小计</v>
      </c>
      <c r="B95" s="260"/>
      <c r="C95" s="260"/>
      <c r="D95" s="288" t="s">
        <v>405</v>
      </c>
      <c r="E95" s="288" t="s">
        <v>406</v>
      </c>
      <c r="F95" s="132" t="s">
        <v>407</v>
      </c>
      <c r="G95" s="114">
        <f t="shared" si="22"/>
        <v>0</v>
      </c>
      <c r="H95" s="116"/>
      <c r="I95" s="116"/>
      <c r="J95" s="116"/>
      <c r="K95" s="116"/>
      <c r="L95" s="114">
        <f t="shared" si="35"/>
        <v>0</v>
      </c>
      <c r="M95" s="116"/>
      <c r="N95" s="116"/>
      <c r="O95" s="116"/>
      <c r="P95" s="116"/>
      <c r="Q95" s="114">
        <f t="shared" si="36"/>
        <v>0</v>
      </c>
      <c r="R95" s="116"/>
      <c r="S95" s="116"/>
      <c r="T95" s="116"/>
      <c r="U95" s="116"/>
      <c r="V95" s="114" t="str">
        <f t="shared" si="28"/>
        <v/>
      </c>
      <c r="W95" s="114" t="str">
        <f t="shared" si="29"/>
        <v/>
      </c>
      <c r="X95" s="114" t="str">
        <f t="shared" si="30"/>
        <v/>
      </c>
      <c r="Y95" s="114" t="str">
        <f t="shared" si="23"/>
        <v/>
      </c>
      <c r="Z95" s="114" t="str">
        <f t="shared" si="24"/>
        <v/>
      </c>
      <c r="AA95" s="114" t="str">
        <f t="shared" si="25"/>
        <v/>
      </c>
    </row>
    <row r="96" spans="1:27" x14ac:dyDescent="0.15">
      <c r="A96" s="239" t="str">
        <f t="shared" si="21"/>
        <v>电子耗材-打印纸</v>
      </c>
      <c r="B96" s="260"/>
      <c r="C96" s="260"/>
      <c r="D96" s="289"/>
      <c r="E96" s="289"/>
      <c r="F96" s="132" t="s">
        <v>408</v>
      </c>
      <c r="G96" s="114">
        <f t="shared" si="22"/>
        <v>0</v>
      </c>
      <c r="H96" s="116"/>
      <c r="I96" s="116"/>
      <c r="J96" s="116"/>
      <c r="K96" s="116"/>
      <c r="L96" s="114">
        <f t="shared" si="35"/>
        <v>0</v>
      </c>
      <c r="M96" s="116"/>
      <c r="N96" s="116"/>
      <c r="O96" s="116"/>
      <c r="P96" s="116"/>
      <c r="Q96" s="114">
        <f t="shared" si="36"/>
        <v>0</v>
      </c>
      <c r="R96" s="116"/>
      <c r="S96" s="116"/>
      <c r="T96" s="116"/>
      <c r="U96" s="116"/>
      <c r="V96" s="114" t="str">
        <f t="shared" si="28"/>
        <v/>
      </c>
      <c r="W96" s="114" t="str">
        <f t="shared" si="29"/>
        <v/>
      </c>
      <c r="X96" s="114" t="str">
        <f t="shared" si="30"/>
        <v/>
      </c>
      <c r="Y96" s="114" t="str">
        <f t="shared" si="23"/>
        <v/>
      </c>
      <c r="Z96" s="114" t="str">
        <f t="shared" si="24"/>
        <v/>
      </c>
      <c r="AA96" s="114" t="str">
        <f t="shared" si="25"/>
        <v/>
      </c>
    </row>
    <row r="97" spans="1:27" ht="82.5" x14ac:dyDescent="0.15">
      <c r="A97" s="239" t="str">
        <f t="shared" si="21"/>
        <v>电子耗材-硒鼓、墨盒、粉仓、色带及小额电子设备（VRCLicense、VRCUkey)</v>
      </c>
      <c r="B97" s="260"/>
      <c r="C97" s="260"/>
      <c r="D97" s="289"/>
      <c r="E97" s="290"/>
      <c r="F97" s="133" t="s">
        <v>409</v>
      </c>
      <c r="G97" s="114">
        <f t="shared" si="22"/>
        <v>0</v>
      </c>
      <c r="H97" s="116"/>
      <c r="I97" s="116"/>
      <c r="J97" s="116"/>
      <c r="K97" s="116"/>
      <c r="L97" s="114">
        <f t="shared" si="35"/>
        <v>0</v>
      </c>
      <c r="M97" s="116"/>
      <c r="N97" s="116"/>
      <c r="O97" s="116"/>
      <c r="P97" s="116"/>
      <c r="Q97" s="114">
        <f t="shared" si="36"/>
        <v>0</v>
      </c>
      <c r="R97" s="116"/>
      <c r="S97" s="116"/>
      <c r="T97" s="116"/>
      <c r="U97" s="116"/>
      <c r="V97" s="114" t="str">
        <f t="shared" si="28"/>
        <v/>
      </c>
      <c r="W97" s="114" t="str">
        <f t="shared" si="29"/>
        <v/>
      </c>
      <c r="X97" s="114" t="str">
        <f t="shared" si="30"/>
        <v/>
      </c>
      <c r="Y97" s="114" t="str">
        <f t="shared" si="23"/>
        <v/>
      </c>
      <c r="Z97" s="114" t="str">
        <f t="shared" si="24"/>
        <v/>
      </c>
      <c r="AA97" s="114" t="str">
        <f t="shared" si="25"/>
        <v/>
      </c>
    </row>
    <row r="98" spans="1:27" x14ac:dyDescent="0.15">
      <c r="A98" s="239" t="str">
        <f t="shared" si="21"/>
        <v>硬件设备维护项目小计</v>
      </c>
      <c r="B98" s="260"/>
      <c r="C98" s="260"/>
      <c r="D98" s="289"/>
      <c r="E98" s="134" t="s">
        <v>410</v>
      </c>
      <c r="F98" s="132"/>
      <c r="G98" s="114">
        <f t="shared" si="22"/>
        <v>30</v>
      </c>
      <c r="H98" s="116">
        <v>30</v>
      </c>
      <c r="I98" s="246" t="s">
        <v>700</v>
      </c>
      <c r="J98" s="116">
        <v>0</v>
      </c>
      <c r="K98" s="116"/>
      <c r="L98" s="114">
        <f t="shared" si="35"/>
        <v>30</v>
      </c>
      <c r="M98" s="116">
        <v>30</v>
      </c>
      <c r="N98" s="246" t="s">
        <v>700</v>
      </c>
      <c r="O98" s="116">
        <v>0</v>
      </c>
      <c r="P98" s="116"/>
      <c r="Q98" s="114">
        <f t="shared" si="36"/>
        <v>20.239999999999998</v>
      </c>
      <c r="R98" s="116">
        <v>20.239999999999998</v>
      </c>
      <c r="S98" s="246" t="s">
        <v>699</v>
      </c>
      <c r="T98" s="116">
        <v>0</v>
      </c>
      <c r="U98" s="116"/>
      <c r="V98" s="114">
        <f t="shared" si="28"/>
        <v>0</v>
      </c>
      <c r="W98" s="114">
        <f t="shared" si="29"/>
        <v>0</v>
      </c>
      <c r="X98" s="114" t="str">
        <f t="shared" si="30"/>
        <v/>
      </c>
      <c r="Y98" s="114">
        <f t="shared" si="23"/>
        <v>0.48221343873517797</v>
      </c>
      <c r="Z98" s="114">
        <f t="shared" si="24"/>
        <v>0.48221343873517797</v>
      </c>
      <c r="AA98" s="114" t="str">
        <f t="shared" si="25"/>
        <v/>
      </c>
    </row>
    <row r="99" spans="1:27" x14ac:dyDescent="0.15">
      <c r="A99" s="239" t="str">
        <f t="shared" si="21"/>
        <v>软件维护项目小计</v>
      </c>
      <c r="B99" s="260"/>
      <c r="C99" s="260"/>
      <c r="D99" s="289"/>
      <c r="E99" s="134" t="s">
        <v>411</v>
      </c>
      <c r="F99" s="132"/>
      <c r="G99" s="114">
        <f t="shared" si="22"/>
        <v>198.5</v>
      </c>
      <c r="H99" s="116">
        <v>140</v>
      </c>
      <c r="I99" s="246" t="s">
        <v>701</v>
      </c>
      <c r="J99" s="116">
        <v>58.5</v>
      </c>
      <c r="K99" s="246" t="s">
        <v>701</v>
      </c>
      <c r="L99" s="114">
        <f t="shared" si="35"/>
        <v>198.5</v>
      </c>
      <c r="M99" s="116">
        <v>140</v>
      </c>
      <c r="N99" s="246" t="s">
        <v>701</v>
      </c>
      <c r="O99" s="116">
        <v>58.5</v>
      </c>
      <c r="P99" s="246" t="s">
        <v>701</v>
      </c>
      <c r="Q99" s="114">
        <f t="shared" si="36"/>
        <v>204.4776</v>
      </c>
      <c r="R99" s="116">
        <v>144.2176</v>
      </c>
      <c r="S99" s="246" t="s">
        <v>702</v>
      </c>
      <c r="T99" s="116">
        <v>60.26</v>
      </c>
      <c r="U99" s="246" t="s">
        <v>702</v>
      </c>
      <c r="V99" s="114">
        <f t="shared" si="28"/>
        <v>0</v>
      </c>
      <c r="W99" s="114">
        <f t="shared" si="29"/>
        <v>0</v>
      </c>
      <c r="X99" s="114">
        <f t="shared" si="30"/>
        <v>0</v>
      </c>
      <c r="Y99" s="114">
        <f t="shared" si="23"/>
        <v>-2.9233519955242038E-2</v>
      </c>
      <c r="Z99" s="114">
        <f t="shared" si="24"/>
        <v>-2.9244696902458567E-2</v>
      </c>
      <c r="AA99" s="114">
        <f t="shared" si="25"/>
        <v>-2.9206770660471282E-2</v>
      </c>
    </row>
    <row r="100" spans="1:27" x14ac:dyDescent="0.15">
      <c r="A100" s="239" t="str">
        <f t="shared" si="21"/>
        <v>电子设备租赁1-机房租赁-一般租赁电子设备租赁费项目小计</v>
      </c>
      <c r="B100" s="260"/>
      <c r="C100" s="260"/>
      <c r="D100" s="288" t="s">
        <v>412</v>
      </c>
      <c r="E100" s="135" t="s">
        <v>413</v>
      </c>
      <c r="F100" s="124"/>
      <c r="G100" s="114">
        <f t="shared" si="22"/>
        <v>0</v>
      </c>
      <c r="H100" s="116"/>
      <c r="I100" s="116"/>
      <c r="J100" s="116"/>
      <c r="K100" s="116"/>
      <c r="L100" s="114">
        <f t="shared" si="35"/>
        <v>0</v>
      </c>
      <c r="M100" s="116"/>
      <c r="N100" s="116"/>
      <c r="O100" s="116"/>
      <c r="P100" s="116"/>
      <c r="Q100" s="114">
        <f t="shared" si="36"/>
        <v>0</v>
      </c>
      <c r="R100" s="116"/>
      <c r="S100" s="116"/>
      <c r="T100" s="116"/>
      <c r="U100" s="116"/>
      <c r="V100" s="114" t="str">
        <f t="shared" si="28"/>
        <v/>
      </c>
      <c r="W100" s="114" t="str">
        <f t="shared" si="29"/>
        <v/>
      </c>
      <c r="X100" s="114" t="str">
        <f t="shared" si="30"/>
        <v/>
      </c>
      <c r="Y100" s="114" t="str">
        <f t="shared" si="23"/>
        <v/>
      </c>
      <c r="Z100" s="114" t="str">
        <f t="shared" si="24"/>
        <v/>
      </c>
      <c r="AA100" s="114" t="str">
        <f t="shared" si="25"/>
        <v/>
      </c>
    </row>
    <row r="101" spans="1:27" x14ac:dyDescent="0.15">
      <c r="A101" s="239" t="str">
        <f t="shared" si="21"/>
        <v>电子设备租赁2-设备租赁-一般租赁</v>
      </c>
      <c r="B101" s="260"/>
      <c r="C101" s="260"/>
      <c r="D101" s="289"/>
      <c r="E101" s="135" t="s">
        <v>414</v>
      </c>
      <c r="F101" s="124"/>
      <c r="G101" s="114">
        <f t="shared" si="22"/>
        <v>0</v>
      </c>
      <c r="H101" s="116"/>
      <c r="I101" s="116"/>
      <c r="J101" s="116"/>
      <c r="K101" s="116"/>
      <c r="L101" s="114">
        <f t="shared" si="35"/>
        <v>0</v>
      </c>
      <c r="M101" s="116"/>
      <c r="N101" s="116"/>
      <c r="O101" s="116"/>
      <c r="P101" s="116"/>
      <c r="Q101" s="114">
        <f t="shared" si="36"/>
        <v>0</v>
      </c>
      <c r="R101" s="116"/>
      <c r="S101" s="116"/>
      <c r="T101" s="116"/>
      <c r="U101" s="116"/>
      <c r="V101" s="114" t="str">
        <f t="shared" si="28"/>
        <v/>
      </c>
      <c r="W101" s="114" t="str">
        <f t="shared" si="29"/>
        <v/>
      </c>
      <c r="X101" s="114" t="str">
        <f t="shared" si="30"/>
        <v/>
      </c>
      <c r="Y101" s="114" t="str">
        <f t="shared" si="23"/>
        <v/>
      </c>
      <c r="Z101" s="114" t="str">
        <f t="shared" si="24"/>
        <v/>
      </c>
      <c r="AA101" s="114" t="str">
        <f t="shared" si="25"/>
        <v/>
      </c>
    </row>
    <row r="102" spans="1:27" x14ac:dyDescent="0.15">
      <c r="A102" s="239" t="str">
        <f t="shared" si="21"/>
        <v>电子设备租赁1-机房租赁-短期或低价值租赁</v>
      </c>
      <c r="B102" s="260"/>
      <c r="C102" s="260"/>
      <c r="D102" s="289"/>
      <c r="E102" s="135" t="s">
        <v>415</v>
      </c>
      <c r="F102" s="124"/>
      <c r="G102" s="114">
        <f t="shared" si="22"/>
        <v>0</v>
      </c>
      <c r="H102" s="116"/>
      <c r="I102" s="116"/>
      <c r="J102" s="116"/>
      <c r="K102" s="116"/>
      <c r="L102" s="114">
        <f t="shared" si="35"/>
        <v>0</v>
      </c>
      <c r="M102" s="116"/>
      <c r="N102" s="116"/>
      <c r="O102" s="116"/>
      <c r="P102" s="116"/>
      <c r="Q102" s="114">
        <f t="shared" si="36"/>
        <v>0</v>
      </c>
      <c r="R102" s="116"/>
      <c r="S102" s="116"/>
      <c r="T102" s="116"/>
      <c r="U102" s="116"/>
      <c r="V102" s="114" t="str">
        <f t="shared" si="28"/>
        <v/>
      </c>
      <c r="W102" s="114" t="str">
        <f t="shared" si="29"/>
        <v/>
      </c>
      <c r="X102" s="114" t="str">
        <f t="shared" si="30"/>
        <v/>
      </c>
      <c r="Y102" s="114" t="str">
        <f t="shared" si="23"/>
        <v/>
      </c>
      <c r="Z102" s="114" t="str">
        <f t="shared" si="24"/>
        <v/>
      </c>
      <c r="AA102" s="114" t="str">
        <f t="shared" si="25"/>
        <v/>
      </c>
    </row>
    <row r="103" spans="1:27" x14ac:dyDescent="0.15">
      <c r="A103" s="239" t="str">
        <f t="shared" si="21"/>
        <v>电子设备租赁2-设备租赁-短期或低价值租赁</v>
      </c>
      <c r="B103" s="260"/>
      <c r="C103" s="261"/>
      <c r="D103" s="290"/>
      <c r="E103" s="135" t="s">
        <v>416</v>
      </c>
      <c r="F103" s="124"/>
      <c r="G103" s="114">
        <f t="shared" si="22"/>
        <v>0</v>
      </c>
      <c r="H103" s="116"/>
      <c r="I103" s="116"/>
      <c r="J103" s="116"/>
      <c r="K103" s="116"/>
      <c r="L103" s="114">
        <f t="shared" si="35"/>
        <v>0</v>
      </c>
      <c r="M103" s="116"/>
      <c r="N103" s="116"/>
      <c r="O103" s="116"/>
      <c r="P103" s="116"/>
      <c r="Q103" s="114">
        <f t="shared" si="36"/>
        <v>0</v>
      </c>
      <c r="R103" s="116"/>
      <c r="S103" s="116"/>
      <c r="T103" s="116"/>
      <c r="U103" s="116"/>
      <c r="V103" s="114" t="str">
        <f t="shared" si="28"/>
        <v/>
      </c>
      <c r="W103" s="114" t="str">
        <f t="shared" si="29"/>
        <v/>
      </c>
      <c r="X103" s="114" t="str">
        <f t="shared" si="30"/>
        <v/>
      </c>
      <c r="Y103" s="114" t="str">
        <f t="shared" si="23"/>
        <v/>
      </c>
      <c r="Z103" s="114" t="str">
        <f t="shared" si="24"/>
        <v/>
      </c>
      <c r="AA103" s="114" t="str">
        <f t="shared" si="25"/>
        <v/>
      </c>
    </row>
    <row r="104" spans="1:27" x14ac:dyDescent="0.15">
      <c r="A104" s="239" t="str">
        <f t="shared" si="21"/>
        <v>其他资产类（除房产、车辆、电子设备）项目小计其他资产类（除房产、车辆、电子设备）项目小计</v>
      </c>
      <c r="B104" s="260"/>
      <c r="C104" s="259" t="s">
        <v>417</v>
      </c>
      <c r="D104" s="262" t="s">
        <v>473</v>
      </c>
      <c r="E104" s="262"/>
      <c r="F104" s="262"/>
      <c r="G104" s="114">
        <f t="shared" si="22"/>
        <v>0</v>
      </c>
      <c r="H104" s="114">
        <f>SUM(H105:H112)</f>
        <v>0</v>
      </c>
      <c r="I104" s="157" t="s">
        <v>564</v>
      </c>
      <c r="J104" s="114">
        <f>SUM(J105:J112)</f>
        <v>0</v>
      </c>
      <c r="K104" s="157" t="s">
        <v>564</v>
      </c>
      <c r="L104" s="114">
        <f t="shared" si="35"/>
        <v>0</v>
      </c>
      <c r="M104" s="114">
        <f>SUM(M105:M112)</f>
        <v>0</v>
      </c>
      <c r="N104" s="157" t="s">
        <v>564</v>
      </c>
      <c r="O104" s="114">
        <f>SUM(O105:O112)</f>
        <v>0</v>
      </c>
      <c r="P104" s="157" t="s">
        <v>564</v>
      </c>
      <c r="Q104" s="114">
        <f t="shared" si="36"/>
        <v>0</v>
      </c>
      <c r="R104" s="114">
        <f>SUM(R105:R112)</f>
        <v>0</v>
      </c>
      <c r="S104" s="157" t="s">
        <v>564</v>
      </c>
      <c r="T104" s="114">
        <f>SUM(T105:T112)</f>
        <v>0</v>
      </c>
      <c r="U104" s="157" t="s">
        <v>564</v>
      </c>
      <c r="V104" s="114" t="str">
        <f t="shared" si="28"/>
        <v/>
      </c>
      <c r="W104" s="114" t="str">
        <f t="shared" si="29"/>
        <v/>
      </c>
      <c r="X104" s="114" t="str">
        <f t="shared" si="30"/>
        <v/>
      </c>
      <c r="Y104" s="114" t="str">
        <f t="shared" si="23"/>
        <v/>
      </c>
      <c r="Z104" s="114" t="str">
        <f t="shared" si="24"/>
        <v/>
      </c>
      <c r="AA104" s="114" t="str">
        <f t="shared" si="25"/>
        <v/>
      </c>
    </row>
    <row r="105" spans="1:27" x14ac:dyDescent="0.15">
      <c r="A105" s="239" t="str">
        <f t="shared" si="21"/>
        <v>低值易耗品其他资产折旧及摊销项目小计</v>
      </c>
      <c r="B105" s="260"/>
      <c r="C105" s="260"/>
      <c r="D105" s="276" t="s">
        <v>418</v>
      </c>
      <c r="E105" s="234" t="s">
        <v>419</v>
      </c>
      <c r="F105" s="124"/>
      <c r="G105" s="114">
        <f t="shared" si="22"/>
        <v>0</v>
      </c>
      <c r="H105" s="116"/>
      <c r="I105" s="116"/>
      <c r="J105" s="116"/>
      <c r="K105" s="116"/>
      <c r="L105" s="114">
        <f t="shared" si="35"/>
        <v>0</v>
      </c>
      <c r="M105" s="116"/>
      <c r="N105" s="116"/>
      <c r="O105" s="116"/>
      <c r="P105" s="116"/>
      <c r="Q105" s="114">
        <f t="shared" si="36"/>
        <v>0</v>
      </c>
      <c r="R105" s="116"/>
      <c r="S105" s="116"/>
      <c r="T105" s="116"/>
      <c r="U105" s="116"/>
      <c r="V105" s="114" t="str">
        <f t="shared" si="28"/>
        <v/>
      </c>
      <c r="W105" s="114" t="str">
        <f t="shared" si="29"/>
        <v/>
      </c>
      <c r="X105" s="114" t="str">
        <f t="shared" si="30"/>
        <v/>
      </c>
      <c r="Y105" s="114" t="str">
        <f t="shared" si="23"/>
        <v/>
      </c>
      <c r="Z105" s="114" t="str">
        <f t="shared" si="24"/>
        <v/>
      </c>
      <c r="AA105" s="114" t="str">
        <f t="shared" si="25"/>
        <v/>
      </c>
    </row>
    <row r="106" spans="1:27" x14ac:dyDescent="0.15">
      <c r="A106" s="239" t="str">
        <f t="shared" si="21"/>
        <v>其他资产折旧</v>
      </c>
      <c r="B106" s="260"/>
      <c r="C106" s="260"/>
      <c r="D106" s="276"/>
      <c r="E106" s="234" t="s">
        <v>420</v>
      </c>
      <c r="F106" s="124"/>
      <c r="G106" s="114">
        <f t="shared" si="22"/>
        <v>0</v>
      </c>
      <c r="H106" s="116"/>
      <c r="I106" s="116"/>
      <c r="J106" s="116"/>
      <c r="K106" s="116"/>
      <c r="L106" s="114">
        <f t="shared" si="35"/>
        <v>0</v>
      </c>
      <c r="M106" s="116"/>
      <c r="N106" s="116"/>
      <c r="O106" s="116"/>
      <c r="P106" s="116"/>
      <c r="Q106" s="114">
        <f t="shared" si="36"/>
        <v>0</v>
      </c>
      <c r="R106" s="116"/>
      <c r="S106" s="116"/>
      <c r="T106" s="116"/>
      <c r="U106" s="116"/>
      <c r="V106" s="114" t="str">
        <f t="shared" si="28"/>
        <v/>
      </c>
      <c r="W106" s="114" t="str">
        <f t="shared" si="29"/>
        <v/>
      </c>
      <c r="X106" s="114" t="str">
        <f t="shared" si="30"/>
        <v/>
      </c>
      <c r="Y106" s="114" t="str">
        <f t="shared" si="23"/>
        <v/>
      </c>
      <c r="Z106" s="114" t="str">
        <f t="shared" si="24"/>
        <v/>
      </c>
      <c r="AA106" s="114" t="str">
        <f t="shared" si="25"/>
        <v/>
      </c>
    </row>
    <row r="107" spans="1:27" x14ac:dyDescent="0.15">
      <c r="A107" s="239" t="str">
        <f t="shared" si="21"/>
        <v>其他资产摊销</v>
      </c>
      <c r="B107" s="260"/>
      <c r="C107" s="260"/>
      <c r="D107" s="276"/>
      <c r="E107" s="234" t="s">
        <v>421</v>
      </c>
      <c r="F107" s="124"/>
      <c r="G107" s="114">
        <f t="shared" si="22"/>
        <v>0</v>
      </c>
      <c r="H107" s="116"/>
      <c r="I107" s="116"/>
      <c r="J107" s="116"/>
      <c r="K107" s="116"/>
      <c r="L107" s="114">
        <f t="shared" si="35"/>
        <v>0</v>
      </c>
      <c r="M107" s="116"/>
      <c r="N107" s="116"/>
      <c r="O107" s="116"/>
      <c r="P107" s="116"/>
      <c r="Q107" s="114">
        <f t="shared" si="36"/>
        <v>0</v>
      </c>
      <c r="R107" s="116"/>
      <c r="S107" s="116"/>
      <c r="T107" s="116"/>
      <c r="U107" s="116"/>
      <c r="V107" s="114" t="str">
        <f t="shared" si="28"/>
        <v/>
      </c>
      <c r="W107" s="114" t="str">
        <f t="shared" si="29"/>
        <v/>
      </c>
      <c r="X107" s="114" t="str">
        <f t="shared" si="30"/>
        <v/>
      </c>
      <c r="Y107" s="114" t="str">
        <f t="shared" si="23"/>
        <v/>
      </c>
      <c r="Z107" s="114" t="str">
        <f t="shared" si="24"/>
        <v/>
      </c>
      <c r="AA107" s="114" t="str">
        <f t="shared" si="25"/>
        <v/>
      </c>
    </row>
    <row r="108" spans="1:27" x14ac:dyDescent="0.15">
      <c r="A108" s="239" t="str">
        <f t="shared" si="21"/>
        <v>无形资产摊销-其他无形资产</v>
      </c>
      <c r="B108" s="260"/>
      <c r="C108" s="260"/>
      <c r="D108" s="276"/>
      <c r="E108" s="234" t="s">
        <v>422</v>
      </c>
      <c r="F108" s="124"/>
      <c r="G108" s="114">
        <f t="shared" si="22"/>
        <v>0</v>
      </c>
      <c r="H108" s="116"/>
      <c r="I108" s="116"/>
      <c r="J108" s="116"/>
      <c r="K108" s="116"/>
      <c r="L108" s="114">
        <f t="shared" si="35"/>
        <v>0</v>
      </c>
      <c r="M108" s="116"/>
      <c r="N108" s="116"/>
      <c r="O108" s="116"/>
      <c r="P108" s="116"/>
      <c r="Q108" s="114">
        <f t="shared" si="36"/>
        <v>0</v>
      </c>
      <c r="R108" s="116"/>
      <c r="S108" s="116"/>
      <c r="T108" s="116"/>
      <c r="U108" s="116"/>
      <c r="V108" s="114" t="str">
        <f t="shared" si="28"/>
        <v/>
      </c>
      <c r="W108" s="114" t="str">
        <f t="shared" si="29"/>
        <v/>
      </c>
      <c r="X108" s="114" t="str">
        <f t="shared" si="30"/>
        <v/>
      </c>
      <c r="Y108" s="114" t="str">
        <f t="shared" si="23"/>
        <v/>
      </c>
      <c r="Z108" s="114" t="str">
        <f t="shared" si="24"/>
        <v/>
      </c>
      <c r="AA108" s="114" t="str">
        <f t="shared" si="25"/>
        <v/>
      </c>
    </row>
    <row r="109" spans="1:27" x14ac:dyDescent="0.15">
      <c r="A109" s="239" t="str">
        <f t="shared" si="21"/>
        <v>其他资产保险费</v>
      </c>
      <c r="B109" s="260"/>
      <c r="C109" s="260"/>
      <c r="D109" s="234" t="s">
        <v>68</v>
      </c>
      <c r="E109" s="234"/>
      <c r="F109" s="124"/>
      <c r="G109" s="114">
        <f t="shared" si="22"/>
        <v>0</v>
      </c>
      <c r="H109" s="116"/>
      <c r="I109" s="116"/>
      <c r="J109" s="116"/>
      <c r="K109" s="116"/>
      <c r="L109" s="114">
        <f t="shared" si="35"/>
        <v>0</v>
      </c>
      <c r="M109" s="116"/>
      <c r="N109" s="116"/>
      <c r="O109" s="116"/>
      <c r="P109" s="116"/>
      <c r="Q109" s="114">
        <f t="shared" si="36"/>
        <v>0</v>
      </c>
      <c r="R109" s="116"/>
      <c r="S109" s="116"/>
      <c r="T109" s="116"/>
      <c r="U109" s="116"/>
      <c r="V109" s="114" t="str">
        <f t="shared" si="28"/>
        <v/>
      </c>
      <c r="W109" s="114" t="str">
        <f t="shared" si="29"/>
        <v/>
      </c>
      <c r="X109" s="114" t="str">
        <f t="shared" si="30"/>
        <v/>
      </c>
      <c r="Y109" s="114" t="str">
        <f t="shared" si="23"/>
        <v/>
      </c>
      <c r="Z109" s="114" t="str">
        <f t="shared" si="24"/>
        <v/>
      </c>
      <c r="AA109" s="114" t="str">
        <f t="shared" si="25"/>
        <v/>
      </c>
    </row>
    <row r="110" spans="1:27" x14ac:dyDescent="0.15">
      <c r="A110" s="239" t="str">
        <f t="shared" si="21"/>
        <v>其他资产维修费</v>
      </c>
      <c r="B110" s="260"/>
      <c r="C110" s="260"/>
      <c r="D110" s="123" t="s">
        <v>69</v>
      </c>
      <c r="E110" s="123"/>
      <c r="F110" s="234"/>
      <c r="G110" s="114">
        <f t="shared" si="22"/>
        <v>0</v>
      </c>
      <c r="H110" s="116"/>
      <c r="I110" s="116"/>
      <c r="J110" s="116"/>
      <c r="K110" s="116"/>
      <c r="L110" s="114">
        <f t="shared" si="35"/>
        <v>0</v>
      </c>
      <c r="M110" s="116"/>
      <c r="N110" s="116"/>
      <c r="O110" s="116"/>
      <c r="P110" s="116"/>
      <c r="Q110" s="114">
        <f t="shared" si="36"/>
        <v>0</v>
      </c>
      <c r="R110" s="116"/>
      <c r="S110" s="116"/>
      <c r="T110" s="116"/>
      <c r="U110" s="116"/>
      <c r="V110" s="114" t="str">
        <f t="shared" si="28"/>
        <v/>
      </c>
      <c r="W110" s="114" t="str">
        <f t="shared" si="29"/>
        <v/>
      </c>
      <c r="X110" s="114" t="str">
        <f t="shared" si="30"/>
        <v/>
      </c>
      <c r="Y110" s="114" t="str">
        <f t="shared" si="23"/>
        <v/>
      </c>
      <c r="Z110" s="114" t="str">
        <f t="shared" si="24"/>
        <v/>
      </c>
      <c r="AA110" s="114" t="str">
        <f t="shared" si="25"/>
        <v/>
      </c>
    </row>
    <row r="111" spans="1:27" x14ac:dyDescent="0.15">
      <c r="A111" s="239" t="str">
        <f t="shared" si="21"/>
        <v>其他资产租赁费-一般租赁</v>
      </c>
      <c r="B111" s="260"/>
      <c r="C111" s="260"/>
      <c r="D111" s="135" t="s">
        <v>424</v>
      </c>
      <c r="E111" s="135"/>
      <c r="F111" s="234"/>
      <c r="G111" s="114">
        <f t="shared" si="22"/>
        <v>0</v>
      </c>
      <c r="H111" s="116"/>
      <c r="I111" s="116"/>
      <c r="J111" s="116"/>
      <c r="K111" s="116"/>
      <c r="L111" s="114">
        <f t="shared" si="35"/>
        <v>0</v>
      </c>
      <c r="M111" s="116"/>
      <c r="N111" s="116"/>
      <c r="O111" s="116"/>
      <c r="P111" s="116"/>
      <c r="Q111" s="114">
        <f t="shared" si="36"/>
        <v>0</v>
      </c>
      <c r="R111" s="116"/>
      <c r="S111" s="116"/>
      <c r="T111" s="116"/>
      <c r="U111" s="116"/>
      <c r="V111" s="114" t="str">
        <f t="shared" si="28"/>
        <v/>
      </c>
      <c r="W111" s="114" t="str">
        <f t="shared" si="29"/>
        <v/>
      </c>
      <c r="X111" s="114" t="str">
        <f t="shared" si="30"/>
        <v/>
      </c>
      <c r="Y111" s="114" t="str">
        <f t="shared" si="23"/>
        <v/>
      </c>
      <c r="Z111" s="114" t="str">
        <f t="shared" si="24"/>
        <v/>
      </c>
      <c r="AA111" s="114" t="str">
        <f t="shared" si="25"/>
        <v/>
      </c>
    </row>
    <row r="112" spans="1:27" x14ac:dyDescent="0.15">
      <c r="A112" s="239" t="str">
        <f t="shared" si="21"/>
        <v>其他资产租赁费-短期或低价值租赁</v>
      </c>
      <c r="B112" s="261"/>
      <c r="C112" s="261"/>
      <c r="D112" s="135" t="s">
        <v>423</v>
      </c>
      <c r="E112" s="135"/>
      <c r="F112" s="234"/>
      <c r="G112" s="114">
        <f t="shared" si="22"/>
        <v>0</v>
      </c>
      <c r="H112" s="116"/>
      <c r="I112" s="116"/>
      <c r="J112" s="116"/>
      <c r="K112" s="116"/>
      <c r="L112" s="114">
        <f t="shared" si="35"/>
        <v>0</v>
      </c>
      <c r="M112" s="116"/>
      <c r="N112" s="116"/>
      <c r="O112" s="116"/>
      <c r="P112" s="116"/>
      <c r="Q112" s="114">
        <f t="shared" si="36"/>
        <v>0</v>
      </c>
      <c r="R112" s="116"/>
      <c r="S112" s="116"/>
      <c r="T112" s="116"/>
      <c r="U112" s="116"/>
      <c r="V112" s="114" t="str">
        <f t="shared" si="28"/>
        <v/>
      </c>
      <c r="W112" s="114" t="str">
        <f t="shared" si="29"/>
        <v/>
      </c>
      <c r="X112" s="114" t="str">
        <f t="shared" si="30"/>
        <v/>
      </c>
      <c r="Y112" s="114" t="str">
        <f t="shared" si="23"/>
        <v/>
      </c>
      <c r="Z112" s="114" t="str">
        <f t="shared" si="24"/>
        <v/>
      </c>
      <c r="AA112" s="114" t="str">
        <f t="shared" si="25"/>
        <v/>
      </c>
    </row>
    <row r="113" spans="1:27" x14ac:dyDescent="0.15">
      <c r="A113" s="239" t="str">
        <f t="shared" si="21"/>
        <v>业务相关类项目合计</v>
      </c>
      <c r="B113" s="253" t="s">
        <v>58</v>
      </c>
      <c r="C113" s="279" t="s">
        <v>58</v>
      </c>
      <c r="D113" s="279"/>
      <c r="E113" s="279"/>
      <c r="F113" s="279"/>
      <c r="G113" s="114">
        <f t="shared" si="22"/>
        <v>0</v>
      </c>
      <c r="H113" s="114">
        <f>SUM(H114:H129)</f>
        <v>0</v>
      </c>
      <c r="I113" s="157" t="s">
        <v>564</v>
      </c>
      <c r="J113" s="114">
        <f>SUM(J114:J129)</f>
        <v>0</v>
      </c>
      <c r="K113" s="157" t="s">
        <v>564</v>
      </c>
      <c r="L113" s="114">
        <f t="shared" si="35"/>
        <v>0</v>
      </c>
      <c r="M113" s="114">
        <f>SUM(M114:M129)</f>
        <v>0</v>
      </c>
      <c r="N113" s="157" t="s">
        <v>564</v>
      </c>
      <c r="O113" s="114">
        <f>SUM(O114:O129)</f>
        <v>0</v>
      </c>
      <c r="P113" s="157" t="s">
        <v>564</v>
      </c>
      <c r="Q113" s="114">
        <f t="shared" si="36"/>
        <v>0</v>
      </c>
      <c r="R113" s="114">
        <f>SUM(R114:R129)</f>
        <v>0</v>
      </c>
      <c r="S113" s="157" t="s">
        <v>564</v>
      </c>
      <c r="T113" s="114">
        <f>SUM(T114:T129)</f>
        <v>0</v>
      </c>
      <c r="U113" s="157" t="s">
        <v>564</v>
      </c>
      <c r="V113" s="114" t="str">
        <f t="shared" si="28"/>
        <v/>
      </c>
      <c r="W113" s="114" t="str">
        <f t="shared" si="29"/>
        <v/>
      </c>
      <c r="X113" s="114" t="str">
        <f t="shared" si="30"/>
        <v/>
      </c>
      <c r="Y113" s="114" t="str">
        <f t="shared" si="23"/>
        <v/>
      </c>
      <c r="Z113" s="114" t="str">
        <f t="shared" si="24"/>
        <v/>
      </c>
      <c r="AA113" s="114" t="str">
        <f t="shared" si="25"/>
        <v/>
      </c>
    </row>
    <row r="114" spans="1:27" x14ac:dyDescent="0.15">
      <c r="A114" s="239" t="str">
        <f t="shared" si="21"/>
        <v>防预费用项目小计</v>
      </c>
      <c r="B114" s="254"/>
      <c r="C114" s="232" t="s">
        <v>425</v>
      </c>
      <c r="D114" s="232"/>
      <c r="E114" s="232"/>
      <c r="F114" s="115"/>
      <c r="G114" s="114">
        <f t="shared" si="22"/>
        <v>0</v>
      </c>
      <c r="H114" s="116"/>
      <c r="I114" s="116"/>
      <c r="J114" s="116"/>
      <c r="K114" s="116"/>
      <c r="L114" s="114">
        <f t="shared" si="35"/>
        <v>0</v>
      </c>
      <c r="M114" s="116"/>
      <c r="N114" s="116"/>
      <c r="O114" s="116"/>
      <c r="P114" s="116"/>
      <c r="Q114" s="114">
        <f t="shared" si="36"/>
        <v>0</v>
      </c>
      <c r="R114" s="116"/>
      <c r="S114" s="116"/>
      <c r="T114" s="116"/>
      <c r="U114" s="116"/>
      <c r="V114" s="114" t="str">
        <f t="shared" si="28"/>
        <v/>
      </c>
      <c r="W114" s="114" t="str">
        <f t="shared" si="29"/>
        <v/>
      </c>
      <c r="X114" s="114" t="str">
        <f t="shared" si="30"/>
        <v/>
      </c>
      <c r="Y114" s="114" t="str">
        <f t="shared" si="23"/>
        <v/>
      </c>
      <c r="Z114" s="114" t="str">
        <f t="shared" si="24"/>
        <v/>
      </c>
      <c r="AA114" s="114" t="str">
        <f t="shared" si="25"/>
        <v/>
      </c>
    </row>
    <row r="115" spans="1:27" x14ac:dyDescent="0.15">
      <c r="A115" s="239" t="str">
        <f t="shared" si="21"/>
        <v>报刊杂志广告广告费项目小计</v>
      </c>
      <c r="B115" s="254"/>
      <c r="C115" s="263" t="s">
        <v>426</v>
      </c>
      <c r="D115" s="231" t="s">
        <v>427</v>
      </c>
      <c r="E115" s="232"/>
      <c r="F115" s="115"/>
      <c r="G115" s="114">
        <f t="shared" si="22"/>
        <v>0</v>
      </c>
      <c r="H115" s="116"/>
      <c r="I115" s="116"/>
      <c r="J115" s="116"/>
      <c r="K115" s="116"/>
      <c r="L115" s="114">
        <f t="shared" si="35"/>
        <v>0</v>
      </c>
      <c r="M115" s="116"/>
      <c r="N115" s="116"/>
      <c r="O115" s="116"/>
      <c r="P115" s="116"/>
      <c r="Q115" s="114">
        <f t="shared" si="36"/>
        <v>0</v>
      </c>
      <c r="R115" s="116"/>
      <c r="S115" s="116"/>
      <c r="T115" s="116"/>
      <c r="U115" s="116"/>
      <c r="V115" s="114" t="str">
        <f t="shared" si="28"/>
        <v/>
      </c>
      <c r="W115" s="114" t="str">
        <f t="shared" si="29"/>
        <v/>
      </c>
      <c r="X115" s="114" t="str">
        <f t="shared" si="30"/>
        <v/>
      </c>
      <c r="Y115" s="114" t="str">
        <f t="shared" si="23"/>
        <v/>
      </c>
      <c r="Z115" s="114" t="str">
        <f t="shared" si="24"/>
        <v/>
      </c>
      <c r="AA115" s="114" t="str">
        <f t="shared" si="25"/>
        <v/>
      </c>
    </row>
    <row r="116" spans="1:27" x14ac:dyDescent="0.15">
      <c r="A116" s="239" t="str">
        <f t="shared" si="21"/>
        <v>广播电视广告</v>
      </c>
      <c r="B116" s="254"/>
      <c r="C116" s="275"/>
      <c r="D116" s="231" t="s">
        <v>428</v>
      </c>
      <c r="E116" s="232"/>
      <c r="F116" s="115"/>
      <c r="G116" s="114">
        <f t="shared" si="22"/>
        <v>0</v>
      </c>
      <c r="H116" s="116"/>
      <c r="I116" s="116"/>
      <c r="J116" s="116"/>
      <c r="K116" s="116"/>
      <c r="L116" s="114">
        <f t="shared" si="35"/>
        <v>0</v>
      </c>
      <c r="M116" s="116"/>
      <c r="N116" s="116"/>
      <c r="O116" s="116"/>
      <c r="P116" s="116"/>
      <c r="Q116" s="114">
        <f t="shared" si="36"/>
        <v>0</v>
      </c>
      <c r="R116" s="116"/>
      <c r="S116" s="116"/>
      <c r="T116" s="116"/>
      <c r="U116" s="116"/>
      <c r="V116" s="114" t="str">
        <f t="shared" si="28"/>
        <v/>
      </c>
      <c r="W116" s="114" t="str">
        <f t="shared" si="29"/>
        <v/>
      </c>
      <c r="X116" s="114" t="str">
        <f t="shared" si="30"/>
        <v/>
      </c>
      <c r="Y116" s="114" t="str">
        <f t="shared" si="23"/>
        <v/>
      </c>
      <c r="Z116" s="114" t="str">
        <f t="shared" si="24"/>
        <v/>
      </c>
      <c r="AA116" s="114" t="str">
        <f t="shared" si="25"/>
        <v/>
      </c>
    </row>
    <row r="117" spans="1:27" x14ac:dyDescent="0.15">
      <c r="A117" s="239" t="str">
        <f t="shared" si="21"/>
        <v>其他广告事项</v>
      </c>
      <c r="B117" s="254"/>
      <c r="C117" s="264"/>
      <c r="D117" s="231" t="s">
        <v>429</v>
      </c>
      <c r="E117" s="232"/>
      <c r="F117" s="115"/>
      <c r="G117" s="114">
        <f t="shared" si="22"/>
        <v>0</v>
      </c>
      <c r="H117" s="116"/>
      <c r="I117" s="116"/>
      <c r="J117" s="116"/>
      <c r="K117" s="116"/>
      <c r="L117" s="114">
        <f t="shared" si="35"/>
        <v>0</v>
      </c>
      <c r="M117" s="116"/>
      <c r="N117" s="116"/>
      <c r="O117" s="116"/>
      <c r="P117" s="116"/>
      <c r="Q117" s="114">
        <f t="shared" si="36"/>
        <v>0</v>
      </c>
      <c r="R117" s="116"/>
      <c r="S117" s="116"/>
      <c r="T117" s="116"/>
      <c r="U117" s="116"/>
      <c r="V117" s="114" t="str">
        <f t="shared" si="28"/>
        <v/>
      </c>
      <c r="W117" s="114" t="str">
        <f t="shared" si="29"/>
        <v/>
      </c>
      <c r="X117" s="114" t="str">
        <f t="shared" si="30"/>
        <v/>
      </c>
      <c r="Y117" s="114" t="str">
        <f t="shared" si="23"/>
        <v/>
      </c>
      <c r="Z117" s="114" t="str">
        <f t="shared" si="24"/>
        <v/>
      </c>
      <c r="AA117" s="114" t="str">
        <f t="shared" si="25"/>
        <v/>
      </c>
    </row>
    <row r="118" spans="1:27" x14ac:dyDescent="0.15">
      <c r="A118" s="239" t="str">
        <f t="shared" si="21"/>
        <v>客户互动类项目客户服务费项目小计</v>
      </c>
      <c r="B118" s="254"/>
      <c r="C118" s="280" t="s">
        <v>430</v>
      </c>
      <c r="D118" s="117" t="s">
        <v>431</v>
      </c>
      <c r="E118" s="232"/>
      <c r="F118" s="115"/>
      <c r="G118" s="114">
        <f t="shared" si="22"/>
        <v>0</v>
      </c>
      <c r="H118" s="116"/>
      <c r="I118" s="116"/>
      <c r="J118" s="116"/>
      <c r="K118" s="116"/>
      <c r="L118" s="114">
        <f t="shared" si="35"/>
        <v>0</v>
      </c>
      <c r="M118" s="116"/>
      <c r="N118" s="116"/>
      <c r="O118" s="116"/>
      <c r="P118" s="116"/>
      <c r="Q118" s="114">
        <f t="shared" si="36"/>
        <v>0</v>
      </c>
      <c r="R118" s="116"/>
      <c r="S118" s="116"/>
      <c r="T118" s="116"/>
      <c r="U118" s="116"/>
      <c r="V118" s="114" t="str">
        <f t="shared" si="28"/>
        <v/>
      </c>
      <c r="W118" s="114" t="str">
        <f t="shared" si="29"/>
        <v/>
      </c>
      <c r="X118" s="114" t="str">
        <f t="shared" si="30"/>
        <v/>
      </c>
      <c r="Y118" s="114" t="str">
        <f t="shared" si="23"/>
        <v/>
      </c>
      <c r="Z118" s="114" t="str">
        <f t="shared" si="24"/>
        <v/>
      </c>
      <c r="AA118" s="114" t="str">
        <f t="shared" si="25"/>
        <v/>
      </c>
    </row>
    <row r="119" spans="1:27" x14ac:dyDescent="0.15">
      <c r="A119" s="239" t="str">
        <f t="shared" si="21"/>
        <v>宣传礼品类项目</v>
      </c>
      <c r="B119" s="254"/>
      <c r="C119" s="281"/>
      <c r="D119" s="231" t="s">
        <v>432</v>
      </c>
      <c r="E119" s="232"/>
      <c r="F119" s="115"/>
      <c r="G119" s="114">
        <f t="shared" si="22"/>
        <v>0</v>
      </c>
      <c r="H119" s="116"/>
      <c r="I119" s="116"/>
      <c r="J119" s="116"/>
      <c r="K119" s="116"/>
      <c r="L119" s="114">
        <f t="shared" si="35"/>
        <v>0</v>
      </c>
      <c r="M119" s="116"/>
      <c r="N119" s="116"/>
      <c r="O119" s="116"/>
      <c r="P119" s="116"/>
      <c r="Q119" s="114">
        <f t="shared" si="36"/>
        <v>0</v>
      </c>
      <c r="R119" s="116"/>
      <c r="S119" s="116"/>
      <c r="T119" s="116"/>
      <c r="U119" s="116"/>
      <c r="V119" s="114" t="str">
        <f t="shared" si="28"/>
        <v/>
      </c>
      <c r="W119" s="114" t="str">
        <f t="shared" si="29"/>
        <v/>
      </c>
      <c r="X119" s="114" t="str">
        <f t="shared" si="30"/>
        <v/>
      </c>
      <c r="Y119" s="114" t="str">
        <f t="shared" si="23"/>
        <v/>
      </c>
      <c r="Z119" s="114" t="str">
        <f t="shared" si="24"/>
        <v/>
      </c>
      <c r="AA119" s="114" t="str">
        <f t="shared" si="25"/>
        <v/>
      </c>
    </row>
    <row r="120" spans="1:27" x14ac:dyDescent="0.15">
      <c r="A120" s="239" t="str">
        <f t="shared" si="21"/>
        <v>咨询服务类项目</v>
      </c>
      <c r="B120" s="254"/>
      <c r="C120" s="282"/>
      <c r="D120" s="231" t="s">
        <v>433</v>
      </c>
      <c r="E120" s="232"/>
      <c r="F120" s="115"/>
      <c r="G120" s="114">
        <f t="shared" si="22"/>
        <v>0</v>
      </c>
      <c r="H120" s="116"/>
      <c r="I120" s="116"/>
      <c r="J120" s="116"/>
      <c r="K120" s="116"/>
      <c r="L120" s="114">
        <f t="shared" si="35"/>
        <v>0</v>
      </c>
      <c r="M120" s="116"/>
      <c r="N120" s="116"/>
      <c r="O120" s="116"/>
      <c r="P120" s="116"/>
      <c r="Q120" s="114">
        <f t="shared" si="36"/>
        <v>0</v>
      </c>
      <c r="R120" s="116"/>
      <c r="S120" s="116"/>
      <c r="T120" s="116"/>
      <c r="U120" s="116"/>
      <c r="V120" s="114" t="str">
        <f t="shared" si="28"/>
        <v/>
      </c>
      <c r="W120" s="114" t="str">
        <f t="shared" si="29"/>
        <v/>
      </c>
      <c r="X120" s="114" t="str">
        <f t="shared" si="30"/>
        <v/>
      </c>
      <c r="Y120" s="114" t="str">
        <f t="shared" si="23"/>
        <v/>
      </c>
      <c r="Z120" s="114" t="str">
        <f t="shared" si="24"/>
        <v/>
      </c>
      <c r="AA120" s="114" t="str">
        <f t="shared" si="25"/>
        <v/>
      </c>
    </row>
    <row r="121" spans="1:27" x14ac:dyDescent="0.15">
      <c r="A121" s="239" t="str">
        <f t="shared" si="21"/>
        <v>宣传品业务宣传费项目小计</v>
      </c>
      <c r="B121" s="254"/>
      <c r="C121" s="263" t="s">
        <v>434</v>
      </c>
      <c r="D121" s="231" t="s">
        <v>435</v>
      </c>
      <c r="E121" s="232"/>
      <c r="F121" s="115"/>
      <c r="G121" s="114">
        <f t="shared" si="22"/>
        <v>0</v>
      </c>
      <c r="H121" s="116"/>
      <c r="I121" s="116"/>
      <c r="J121" s="116"/>
      <c r="K121" s="116"/>
      <c r="L121" s="114">
        <f t="shared" si="35"/>
        <v>0</v>
      </c>
      <c r="M121" s="116"/>
      <c r="N121" s="116"/>
      <c r="O121" s="116"/>
      <c r="P121" s="116"/>
      <c r="Q121" s="114">
        <f t="shared" si="36"/>
        <v>0</v>
      </c>
      <c r="R121" s="116"/>
      <c r="S121" s="116"/>
      <c r="T121" s="116"/>
      <c r="U121" s="116"/>
      <c r="V121" s="114" t="str">
        <f t="shared" si="28"/>
        <v/>
      </c>
      <c r="W121" s="114" t="str">
        <f t="shared" si="29"/>
        <v/>
      </c>
      <c r="X121" s="114" t="str">
        <f t="shared" si="30"/>
        <v/>
      </c>
      <c r="Y121" s="114" t="str">
        <f t="shared" si="23"/>
        <v/>
      </c>
      <c r="Z121" s="114" t="str">
        <f t="shared" si="24"/>
        <v/>
      </c>
      <c r="AA121" s="114" t="str">
        <f t="shared" si="25"/>
        <v/>
      </c>
    </row>
    <row r="122" spans="1:27" x14ac:dyDescent="0.15">
      <c r="A122" s="239" t="str">
        <f t="shared" si="21"/>
        <v>宣传事项</v>
      </c>
      <c r="B122" s="254"/>
      <c r="C122" s="264"/>
      <c r="D122" s="231" t="s">
        <v>436</v>
      </c>
      <c r="E122" s="232"/>
      <c r="F122" s="115"/>
      <c r="G122" s="114">
        <f t="shared" si="22"/>
        <v>0</v>
      </c>
      <c r="H122" s="116"/>
      <c r="I122" s="116"/>
      <c r="J122" s="116"/>
      <c r="K122" s="116"/>
      <c r="L122" s="114">
        <f t="shared" si="35"/>
        <v>0</v>
      </c>
      <c r="M122" s="116"/>
      <c r="N122" s="116"/>
      <c r="O122" s="116"/>
      <c r="P122" s="116"/>
      <c r="Q122" s="114">
        <f t="shared" si="36"/>
        <v>0</v>
      </c>
      <c r="R122" s="116"/>
      <c r="S122" s="116"/>
      <c r="T122" s="116"/>
      <c r="U122" s="116"/>
      <c r="V122" s="114" t="str">
        <f t="shared" si="28"/>
        <v/>
      </c>
      <c r="W122" s="114" t="str">
        <f t="shared" si="29"/>
        <v/>
      </c>
      <c r="X122" s="114" t="str">
        <f t="shared" si="30"/>
        <v/>
      </c>
      <c r="Y122" s="114" t="str">
        <f t="shared" si="23"/>
        <v/>
      </c>
      <c r="Z122" s="114" t="str">
        <f t="shared" si="24"/>
        <v/>
      </c>
      <c r="AA122" s="114" t="str">
        <f t="shared" si="25"/>
        <v/>
      </c>
    </row>
    <row r="123" spans="1:27" x14ac:dyDescent="0.15">
      <c r="A123" s="239" t="str">
        <f t="shared" si="21"/>
        <v>业务招待费用</v>
      </c>
      <c r="B123" s="254"/>
      <c r="C123" s="231" t="s">
        <v>57</v>
      </c>
      <c r="D123" s="232"/>
      <c r="E123" s="232"/>
      <c r="F123" s="115"/>
      <c r="G123" s="114">
        <f t="shared" si="22"/>
        <v>0</v>
      </c>
      <c r="H123" s="116"/>
      <c r="I123" s="116"/>
      <c r="J123" s="116"/>
      <c r="K123" s="116"/>
      <c r="L123" s="114">
        <f t="shared" si="35"/>
        <v>0</v>
      </c>
      <c r="M123" s="116"/>
      <c r="N123" s="116"/>
      <c r="O123" s="116"/>
      <c r="P123" s="116"/>
      <c r="Q123" s="114">
        <f t="shared" si="36"/>
        <v>0</v>
      </c>
      <c r="R123" s="116"/>
      <c r="S123" s="116"/>
      <c r="T123" s="116"/>
      <c r="U123" s="116"/>
      <c r="V123" s="114" t="str">
        <f t="shared" si="28"/>
        <v/>
      </c>
      <c r="W123" s="114" t="str">
        <f t="shared" si="29"/>
        <v/>
      </c>
      <c r="X123" s="114" t="str">
        <f t="shared" si="30"/>
        <v/>
      </c>
      <c r="Y123" s="114" t="str">
        <f t="shared" si="23"/>
        <v/>
      </c>
      <c r="Z123" s="114" t="str">
        <f t="shared" si="24"/>
        <v/>
      </c>
      <c r="AA123" s="114" t="str">
        <f t="shared" si="25"/>
        <v/>
      </c>
    </row>
    <row r="124" spans="1:27" x14ac:dyDescent="0.15">
      <c r="A124" s="239" t="str">
        <f t="shared" si="21"/>
        <v>劳务费</v>
      </c>
      <c r="B124" s="254"/>
      <c r="C124" s="136" t="s">
        <v>19</v>
      </c>
      <c r="D124" s="136"/>
      <c r="E124" s="136"/>
      <c r="F124" s="137"/>
      <c r="G124" s="114">
        <f t="shared" si="22"/>
        <v>0</v>
      </c>
      <c r="H124" s="116"/>
      <c r="I124" s="116"/>
      <c r="J124" s="116"/>
      <c r="K124" s="116"/>
      <c r="L124" s="114">
        <f t="shared" si="35"/>
        <v>0</v>
      </c>
      <c r="M124" s="116"/>
      <c r="N124" s="116"/>
      <c r="O124" s="116"/>
      <c r="P124" s="116"/>
      <c r="Q124" s="114">
        <f t="shared" si="36"/>
        <v>0</v>
      </c>
      <c r="R124" s="116"/>
      <c r="S124" s="116"/>
      <c r="T124" s="116"/>
      <c r="U124" s="116"/>
      <c r="V124" s="114" t="str">
        <f t="shared" si="28"/>
        <v/>
      </c>
      <c r="W124" s="114" t="str">
        <f t="shared" si="29"/>
        <v/>
      </c>
      <c r="X124" s="114" t="str">
        <f t="shared" si="30"/>
        <v/>
      </c>
      <c r="Y124" s="114" t="str">
        <f t="shared" si="23"/>
        <v/>
      </c>
      <c r="Z124" s="114" t="str">
        <f t="shared" si="24"/>
        <v/>
      </c>
      <c r="AA124" s="114" t="str">
        <f t="shared" si="25"/>
        <v/>
      </c>
    </row>
    <row r="125" spans="1:27" x14ac:dyDescent="0.15">
      <c r="A125" s="239" t="str">
        <f t="shared" si="21"/>
        <v>银行结算费-总公司结算银行结算费项目小计</v>
      </c>
      <c r="B125" s="254"/>
      <c r="C125" s="265" t="s">
        <v>437</v>
      </c>
      <c r="D125" s="119" t="s">
        <v>438</v>
      </c>
      <c r="E125" s="136"/>
      <c r="F125" s="137"/>
      <c r="G125" s="114">
        <f t="shared" si="22"/>
        <v>0</v>
      </c>
      <c r="H125" s="116"/>
      <c r="I125" s="116"/>
      <c r="J125" s="116"/>
      <c r="K125" s="116"/>
      <c r="L125" s="114">
        <f t="shared" si="35"/>
        <v>0</v>
      </c>
      <c r="M125" s="116"/>
      <c r="N125" s="116"/>
      <c r="O125" s="116"/>
      <c r="P125" s="116"/>
      <c r="Q125" s="114">
        <f t="shared" si="36"/>
        <v>0</v>
      </c>
      <c r="R125" s="116"/>
      <c r="S125" s="116"/>
      <c r="T125" s="116"/>
      <c r="U125" s="116"/>
      <c r="V125" s="114" t="str">
        <f t="shared" si="28"/>
        <v/>
      </c>
      <c r="W125" s="114" t="str">
        <f t="shared" si="29"/>
        <v/>
      </c>
      <c r="X125" s="114" t="str">
        <f t="shared" si="30"/>
        <v/>
      </c>
      <c r="Y125" s="114" t="str">
        <f t="shared" si="23"/>
        <v/>
      </c>
      <c r="Z125" s="114" t="str">
        <f t="shared" si="24"/>
        <v/>
      </c>
      <c r="AA125" s="114" t="str">
        <f t="shared" si="25"/>
        <v/>
      </c>
    </row>
    <row r="126" spans="1:27" x14ac:dyDescent="0.15">
      <c r="A126" s="239" t="str">
        <f t="shared" si="21"/>
        <v>银行结算费-分公司结算</v>
      </c>
      <c r="B126" s="254"/>
      <c r="C126" s="266"/>
      <c r="D126" s="119" t="s">
        <v>439</v>
      </c>
      <c r="E126" s="136"/>
      <c r="F126" s="137"/>
      <c r="G126" s="114">
        <f t="shared" si="22"/>
        <v>0</v>
      </c>
      <c r="H126" s="116"/>
      <c r="I126" s="116"/>
      <c r="J126" s="116"/>
      <c r="K126" s="116"/>
      <c r="L126" s="114">
        <f t="shared" si="35"/>
        <v>0</v>
      </c>
      <c r="M126" s="116"/>
      <c r="N126" s="116"/>
      <c r="O126" s="116"/>
      <c r="P126" s="116"/>
      <c r="Q126" s="114">
        <f t="shared" si="36"/>
        <v>0</v>
      </c>
      <c r="R126" s="116"/>
      <c r="S126" s="116"/>
      <c r="T126" s="116"/>
      <c r="U126" s="116"/>
      <c r="V126" s="114" t="str">
        <f t="shared" si="28"/>
        <v/>
      </c>
      <c r="W126" s="114" t="str">
        <f t="shared" si="29"/>
        <v/>
      </c>
      <c r="X126" s="114" t="str">
        <f t="shared" si="30"/>
        <v/>
      </c>
      <c r="Y126" s="114" t="str">
        <f t="shared" si="23"/>
        <v/>
      </c>
      <c r="Z126" s="114" t="str">
        <f t="shared" si="24"/>
        <v/>
      </c>
      <c r="AA126" s="114" t="str">
        <f t="shared" si="25"/>
        <v/>
      </c>
    </row>
    <row r="127" spans="1:27" x14ac:dyDescent="0.15">
      <c r="A127" s="239" t="str">
        <f t="shared" si="21"/>
        <v>软件开发费</v>
      </c>
      <c r="B127" s="254"/>
      <c r="C127" s="136" t="s">
        <v>30</v>
      </c>
      <c r="D127" s="136"/>
      <c r="E127" s="136"/>
      <c r="F127" s="136"/>
      <c r="G127" s="114">
        <f t="shared" si="22"/>
        <v>0</v>
      </c>
      <c r="H127" s="116"/>
      <c r="I127" s="116"/>
      <c r="J127" s="116"/>
      <c r="K127" s="116"/>
      <c r="L127" s="114">
        <f t="shared" si="35"/>
        <v>0</v>
      </c>
      <c r="M127" s="116"/>
      <c r="N127" s="116"/>
      <c r="O127" s="116"/>
      <c r="P127" s="116"/>
      <c r="Q127" s="114">
        <f t="shared" si="36"/>
        <v>0</v>
      </c>
      <c r="R127" s="116"/>
      <c r="S127" s="116"/>
      <c r="T127" s="116"/>
      <c r="U127" s="116"/>
      <c r="V127" s="114" t="str">
        <f t="shared" si="28"/>
        <v/>
      </c>
      <c r="W127" s="114" t="str">
        <f t="shared" si="29"/>
        <v/>
      </c>
      <c r="X127" s="114" t="str">
        <f t="shared" si="30"/>
        <v/>
      </c>
      <c r="Y127" s="114" t="str">
        <f t="shared" si="23"/>
        <v/>
      </c>
      <c r="Z127" s="114" t="str">
        <f t="shared" si="24"/>
        <v/>
      </c>
      <c r="AA127" s="114" t="str">
        <f t="shared" si="25"/>
        <v/>
      </c>
    </row>
    <row r="128" spans="1:27" x14ac:dyDescent="0.15">
      <c r="A128" s="239" t="str">
        <f t="shared" si="21"/>
        <v>产品开发费</v>
      </c>
      <c r="B128" s="254"/>
      <c r="C128" s="136" t="s">
        <v>31</v>
      </c>
      <c r="D128" s="136"/>
      <c r="E128" s="136"/>
      <c r="F128" s="136"/>
      <c r="G128" s="114">
        <f t="shared" si="22"/>
        <v>0</v>
      </c>
      <c r="H128" s="116"/>
      <c r="I128" s="116"/>
      <c r="J128" s="116"/>
      <c r="K128" s="116"/>
      <c r="L128" s="114">
        <f t="shared" si="35"/>
        <v>0</v>
      </c>
      <c r="M128" s="116"/>
      <c r="N128" s="116"/>
      <c r="O128" s="116"/>
      <c r="P128" s="116"/>
      <c r="Q128" s="114">
        <f t="shared" si="36"/>
        <v>0</v>
      </c>
      <c r="R128" s="116"/>
      <c r="S128" s="116"/>
      <c r="T128" s="116"/>
      <c r="U128" s="116"/>
      <c r="V128" s="114" t="str">
        <f t="shared" si="28"/>
        <v/>
      </c>
      <c r="W128" s="114" t="str">
        <f t="shared" si="29"/>
        <v/>
      </c>
      <c r="X128" s="114" t="str">
        <f t="shared" si="30"/>
        <v/>
      </c>
      <c r="Y128" s="114" t="str">
        <f t="shared" si="23"/>
        <v/>
      </c>
      <c r="Z128" s="114" t="str">
        <f t="shared" si="24"/>
        <v/>
      </c>
      <c r="AA128" s="114" t="str">
        <f t="shared" si="25"/>
        <v/>
      </c>
    </row>
    <row r="129" spans="1:27" x14ac:dyDescent="0.15">
      <c r="A129" s="239" t="str">
        <f t="shared" si="21"/>
        <v>技术转让费</v>
      </c>
      <c r="B129" s="255"/>
      <c r="C129" s="136" t="s">
        <v>29</v>
      </c>
      <c r="D129" s="136"/>
      <c r="E129" s="136"/>
      <c r="F129" s="136"/>
      <c r="G129" s="114">
        <f t="shared" si="22"/>
        <v>0</v>
      </c>
      <c r="H129" s="116"/>
      <c r="I129" s="116"/>
      <c r="J129" s="116"/>
      <c r="K129" s="116"/>
      <c r="L129" s="114">
        <f t="shared" si="35"/>
        <v>0</v>
      </c>
      <c r="M129" s="116"/>
      <c r="N129" s="116"/>
      <c r="O129" s="116"/>
      <c r="P129" s="116"/>
      <c r="Q129" s="114">
        <f t="shared" si="36"/>
        <v>0</v>
      </c>
      <c r="R129" s="116"/>
      <c r="S129" s="116"/>
      <c r="T129" s="116"/>
      <c r="U129" s="116"/>
      <c r="V129" s="114" t="str">
        <f t="shared" si="28"/>
        <v/>
      </c>
      <c r="W129" s="114" t="str">
        <f t="shared" si="29"/>
        <v/>
      </c>
      <c r="X129" s="114" t="str">
        <f t="shared" si="30"/>
        <v/>
      </c>
      <c r="Y129" s="114" t="str">
        <f t="shared" si="23"/>
        <v/>
      </c>
      <c r="Z129" s="114" t="str">
        <f t="shared" si="24"/>
        <v/>
      </c>
      <c r="AA129" s="114" t="str">
        <f t="shared" si="25"/>
        <v/>
      </c>
    </row>
    <row r="130" spans="1:27" x14ac:dyDescent="0.15">
      <c r="A130" s="239" t="str">
        <f t="shared" si="21"/>
        <v>办公管理类项目合计</v>
      </c>
      <c r="B130" s="250" t="s">
        <v>47</v>
      </c>
      <c r="C130" s="283" t="s">
        <v>47</v>
      </c>
      <c r="D130" s="284"/>
      <c r="E130" s="284"/>
      <c r="F130" s="285"/>
      <c r="G130" s="114">
        <f t="shared" si="22"/>
        <v>0</v>
      </c>
      <c r="H130" s="114">
        <f>SUM(H131:H154)</f>
        <v>0</v>
      </c>
      <c r="I130" s="157" t="s">
        <v>564</v>
      </c>
      <c r="J130" s="114">
        <f>SUM(J131:J154)</f>
        <v>0</v>
      </c>
      <c r="K130" s="157" t="s">
        <v>564</v>
      </c>
      <c r="L130" s="114">
        <f t="shared" si="35"/>
        <v>0</v>
      </c>
      <c r="M130" s="114">
        <f>SUM(M131:M154)</f>
        <v>0</v>
      </c>
      <c r="N130" s="157" t="s">
        <v>564</v>
      </c>
      <c r="O130" s="114">
        <f>SUM(O131:O154)</f>
        <v>0</v>
      </c>
      <c r="P130" s="157" t="s">
        <v>564</v>
      </c>
      <c r="Q130" s="114">
        <f t="shared" si="36"/>
        <v>0</v>
      </c>
      <c r="R130" s="114">
        <f>SUM(R131:R154)</f>
        <v>0</v>
      </c>
      <c r="S130" s="157" t="s">
        <v>564</v>
      </c>
      <c r="T130" s="114">
        <f>SUM(T131:T154)</f>
        <v>0</v>
      </c>
      <c r="U130" s="157" t="s">
        <v>564</v>
      </c>
      <c r="V130" s="114" t="str">
        <f t="shared" si="28"/>
        <v/>
      </c>
      <c r="W130" s="114" t="str">
        <f t="shared" si="29"/>
        <v/>
      </c>
      <c r="X130" s="114" t="str">
        <f t="shared" si="30"/>
        <v/>
      </c>
      <c r="Y130" s="114" t="str">
        <f t="shared" si="23"/>
        <v/>
      </c>
      <c r="Z130" s="114" t="str">
        <f t="shared" si="24"/>
        <v/>
      </c>
      <c r="AA130" s="114" t="str">
        <f t="shared" si="25"/>
        <v/>
      </c>
    </row>
    <row r="131" spans="1:27" x14ac:dyDescent="0.15">
      <c r="A131" s="239" t="str">
        <f t="shared" si="21"/>
        <v>出访外事费用项目小计</v>
      </c>
      <c r="B131" s="251"/>
      <c r="C131" s="272" t="s">
        <v>440</v>
      </c>
      <c r="D131" s="138" t="s">
        <v>441</v>
      </c>
      <c r="E131" s="139"/>
      <c r="F131" s="140"/>
      <c r="G131" s="114">
        <f t="shared" si="22"/>
        <v>0</v>
      </c>
      <c r="H131" s="116"/>
      <c r="I131" s="116"/>
      <c r="J131" s="116"/>
      <c r="K131" s="116"/>
      <c r="L131" s="114">
        <f t="shared" si="35"/>
        <v>0</v>
      </c>
      <c r="M131" s="116"/>
      <c r="N131" s="116"/>
      <c r="O131" s="116"/>
      <c r="P131" s="116"/>
      <c r="Q131" s="114">
        <f t="shared" si="36"/>
        <v>0</v>
      </c>
      <c r="R131" s="116"/>
      <c r="S131" s="116"/>
      <c r="T131" s="116"/>
      <c r="U131" s="116"/>
      <c r="V131" s="114" t="str">
        <f t="shared" si="28"/>
        <v/>
      </c>
      <c r="W131" s="114" t="str">
        <f t="shared" si="29"/>
        <v/>
      </c>
      <c r="X131" s="114" t="str">
        <f t="shared" si="30"/>
        <v/>
      </c>
      <c r="Y131" s="114" t="str">
        <f t="shared" si="23"/>
        <v/>
      </c>
      <c r="Z131" s="114" t="str">
        <f t="shared" si="24"/>
        <v/>
      </c>
      <c r="AA131" s="114" t="str">
        <f t="shared" si="25"/>
        <v/>
      </c>
    </row>
    <row r="132" spans="1:27" x14ac:dyDescent="0.15">
      <c r="A132" s="239" t="str">
        <f t="shared" si="21"/>
        <v>来访</v>
      </c>
      <c r="B132" s="251"/>
      <c r="C132" s="274"/>
      <c r="D132" s="138" t="s">
        <v>442</v>
      </c>
      <c r="E132" s="139"/>
      <c r="F132" s="140"/>
      <c r="G132" s="114">
        <f t="shared" si="22"/>
        <v>0</v>
      </c>
      <c r="H132" s="116"/>
      <c r="I132" s="116"/>
      <c r="J132" s="116"/>
      <c r="K132" s="116"/>
      <c r="L132" s="114">
        <f t="shared" si="35"/>
        <v>0</v>
      </c>
      <c r="M132" s="116"/>
      <c r="N132" s="116"/>
      <c r="O132" s="116"/>
      <c r="P132" s="116"/>
      <c r="Q132" s="114">
        <f t="shared" si="36"/>
        <v>0</v>
      </c>
      <c r="R132" s="116"/>
      <c r="S132" s="116"/>
      <c r="T132" s="116"/>
      <c r="U132" s="116"/>
      <c r="V132" s="114" t="str">
        <f t="shared" si="28"/>
        <v/>
      </c>
      <c r="W132" s="114" t="str">
        <f t="shared" si="29"/>
        <v/>
      </c>
      <c r="X132" s="114" t="str">
        <f t="shared" si="30"/>
        <v/>
      </c>
      <c r="Y132" s="114" t="str">
        <f t="shared" si="23"/>
        <v/>
      </c>
      <c r="Z132" s="114" t="str">
        <f t="shared" si="24"/>
        <v/>
      </c>
      <c r="AA132" s="114" t="str">
        <f t="shared" si="25"/>
        <v/>
      </c>
    </row>
    <row r="133" spans="1:27" x14ac:dyDescent="0.15">
      <c r="A133" s="239" t="str">
        <f t="shared" si="21"/>
        <v>会议费</v>
      </c>
      <c r="B133" s="251"/>
      <c r="C133" s="138" t="s">
        <v>44</v>
      </c>
      <c r="D133" s="139"/>
      <c r="E133" s="139"/>
      <c r="F133" s="140"/>
      <c r="G133" s="114">
        <f t="shared" si="22"/>
        <v>0</v>
      </c>
      <c r="H133" s="116"/>
      <c r="I133" s="116"/>
      <c r="J133" s="116"/>
      <c r="K133" s="116"/>
      <c r="L133" s="114">
        <f t="shared" si="35"/>
        <v>0</v>
      </c>
      <c r="M133" s="116"/>
      <c r="N133" s="116"/>
      <c r="O133" s="116"/>
      <c r="P133" s="116"/>
      <c r="Q133" s="114">
        <f t="shared" si="36"/>
        <v>0</v>
      </c>
      <c r="R133" s="116"/>
      <c r="S133" s="116"/>
      <c r="T133" s="116"/>
      <c r="U133" s="116"/>
      <c r="V133" s="114" t="str">
        <f t="shared" si="28"/>
        <v/>
      </c>
      <c r="W133" s="114" t="str">
        <f t="shared" si="29"/>
        <v/>
      </c>
      <c r="X133" s="114" t="str">
        <f t="shared" si="30"/>
        <v/>
      </c>
      <c r="Y133" s="114" t="str">
        <f t="shared" si="23"/>
        <v/>
      </c>
      <c r="Z133" s="114" t="str">
        <f t="shared" si="24"/>
        <v/>
      </c>
      <c r="AA133" s="114" t="str">
        <f t="shared" si="25"/>
        <v/>
      </c>
    </row>
    <row r="134" spans="1:27" x14ac:dyDescent="0.15">
      <c r="A134" s="239" t="str">
        <f t="shared" ref="A134:A169" si="37">F134&amp;E134&amp;D134&amp;C134</f>
        <v>差旅费</v>
      </c>
      <c r="B134" s="251"/>
      <c r="C134" s="139" t="s">
        <v>26</v>
      </c>
      <c r="D134" s="139"/>
      <c r="E134" s="139"/>
      <c r="F134" s="140"/>
      <c r="G134" s="114">
        <f t="shared" ref="G134:G171" si="38">H134+J134</f>
        <v>0</v>
      </c>
      <c r="H134" s="116"/>
      <c r="I134" s="116"/>
      <c r="J134" s="116"/>
      <c r="K134" s="116"/>
      <c r="L134" s="114">
        <f t="shared" si="35"/>
        <v>0</v>
      </c>
      <c r="M134" s="116"/>
      <c r="N134" s="116"/>
      <c r="O134" s="116"/>
      <c r="P134" s="116"/>
      <c r="Q134" s="114">
        <f t="shared" si="36"/>
        <v>0</v>
      </c>
      <c r="R134" s="116"/>
      <c r="S134" s="116"/>
      <c r="T134" s="116"/>
      <c r="U134" s="116"/>
      <c r="V134" s="114" t="str">
        <f t="shared" si="28"/>
        <v/>
      </c>
      <c r="W134" s="114" t="str">
        <f t="shared" si="29"/>
        <v/>
      </c>
      <c r="X134" s="114" t="str">
        <f t="shared" si="30"/>
        <v/>
      </c>
      <c r="Y134" s="114" t="str">
        <f t="shared" ref="Y134:Y171" si="39">IFERROR(G134/Q134-1,"")</f>
        <v/>
      </c>
      <c r="Z134" s="114" t="str">
        <f t="shared" ref="Z134:Z171" si="40">IFERROR(H134/R134-1,"")</f>
        <v/>
      </c>
      <c r="AA134" s="114" t="str">
        <f t="shared" ref="AA134:AA171" si="41">IFERROR(J134/T134-1,"")</f>
        <v/>
      </c>
    </row>
    <row r="135" spans="1:27" x14ac:dyDescent="0.15">
      <c r="A135" s="239" t="str">
        <f t="shared" si="37"/>
        <v>境内培训项目小计内部培训费项目小计</v>
      </c>
      <c r="B135" s="251"/>
      <c r="C135" s="277" t="s">
        <v>443</v>
      </c>
      <c r="D135" s="141" t="s">
        <v>444</v>
      </c>
      <c r="E135" s="142"/>
      <c r="F135" s="143"/>
      <c r="G135" s="114">
        <f t="shared" si="38"/>
        <v>0</v>
      </c>
      <c r="H135" s="116"/>
      <c r="I135" s="116"/>
      <c r="J135" s="116"/>
      <c r="K135" s="116"/>
      <c r="L135" s="114">
        <f t="shared" si="35"/>
        <v>0</v>
      </c>
      <c r="M135" s="116"/>
      <c r="N135" s="116"/>
      <c r="O135" s="116"/>
      <c r="P135" s="116"/>
      <c r="Q135" s="114">
        <f t="shared" si="36"/>
        <v>0</v>
      </c>
      <c r="R135" s="116"/>
      <c r="S135" s="116"/>
      <c r="T135" s="116"/>
      <c r="U135" s="116"/>
      <c r="V135" s="114" t="str">
        <f t="shared" si="28"/>
        <v/>
      </c>
      <c r="W135" s="114" t="str">
        <f t="shared" si="29"/>
        <v/>
      </c>
      <c r="X135" s="114" t="str">
        <f t="shared" si="30"/>
        <v/>
      </c>
      <c r="Y135" s="114" t="str">
        <f t="shared" si="39"/>
        <v/>
      </c>
      <c r="Z135" s="114" t="str">
        <f t="shared" si="40"/>
        <v/>
      </c>
      <c r="AA135" s="114" t="str">
        <f t="shared" si="41"/>
        <v/>
      </c>
    </row>
    <row r="136" spans="1:27" x14ac:dyDescent="0.15">
      <c r="A136" s="239" t="str">
        <f t="shared" si="37"/>
        <v>境外培训项目小计</v>
      </c>
      <c r="B136" s="251"/>
      <c r="C136" s="278"/>
      <c r="D136" s="142" t="s">
        <v>445</v>
      </c>
      <c r="E136" s="144"/>
      <c r="F136" s="143"/>
      <c r="G136" s="114">
        <f t="shared" si="38"/>
        <v>0</v>
      </c>
      <c r="H136" s="116"/>
      <c r="I136" s="116"/>
      <c r="J136" s="116"/>
      <c r="K136" s="116"/>
      <c r="L136" s="114">
        <f t="shared" si="35"/>
        <v>0</v>
      </c>
      <c r="M136" s="116"/>
      <c r="N136" s="116"/>
      <c r="O136" s="116"/>
      <c r="P136" s="116"/>
      <c r="Q136" s="114">
        <f t="shared" si="36"/>
        <v>0</v>
      </c>
      <c r="R136" s="116"/>
      <c r="S136" s="116"/>
      <c r="T136" s="116"/>
      <c r="U136" s="116"/>
      <c r="V136" s="114" t="str">
        <f t="shared" si="28"/>
        <v/>
      </c>
      <c r="W136" s="114" t="str">
        <f t="shared" si="29"/>
        <v/>
      </c>
      <c r="X136" s="114" t="str">
        <f t="shared" si="30"/>
        <v/>
      </c>
      <c r="Y136" s="114" t="str">
        <f t="shared" si="39"/>
        <v/>
      </c>
      <c r="Z136" s="114" t="str">
        <f t="shared" si="40"/>
        <v/>
      </c>
      <c r="AA136" s="114" t="str">
        <f t="shared" si="41"/>
        <v/>
      </c>
    </row>
    <row r="137" spans="1:27" x14ac:dyDescent="0.15">
      <c r="A137" s="239" t="str">
        <f t="shared" si="37"/>
        <v>外部培训费项目小计</v>
      </c>
      <c r="B137" s="251"/>
      <c r="C137" s="235" t="s">
        <v>446</v>
      </c>
      <c r="D137" s="145"/>
      <c r="E137" s="142"/>
      <c r="F137" s="143"/>
      <c r="G137" s="114">
        <f t="shared" si="38"/>
        <v>0</v>
      </c>
      <c r="H137" s="116"/>
      <c r="I137" s="116"/>
      <c r="J137" s="116"/>
      <c r="K137" s="116"/>
      <c r="L137" s="114">
        <f t="shared" si="35"/>
        <v>0</v>
      </c>
      <c r="M137" s="116"/>
      <c r="N137" s="116"/>
      <c r="O137" s="116"/>
      <c r="P137" s="116"/>
      <c r="Q137" s="114">
        <f t="shared" si="36"/>
        <v>0</v>
      </c>
      <c r="R137" s="116"/>
      <c r="S137" s="116"/>
      <c r="T137" s="116"/>
      <c r="U137" s="116"/>
      <c r="V137" s="114" t="str">
        <f t="shared" ref="V137:V171" si="42">IFERROR(G137/L137-1,"")</f>
        <v/>
      </c>
      <c r="W137" s="114" t="str">
        <f t="shared" ref="W137:W171" si="43">IFERROR(H137/M137-1,"")</f>
        <v/>
      </c>
      <c r="X137" s="114" t="str">
        <f t="shared" ref="X137:X171" si="44">IFERROR(J137/O137-1,"")</f>
        <v/>
      </c>
      <c r="Y137" s="114" t="str">
        <f t="shared" si="39"/>
        <v/>
      </c>
      <c r="Z137" s="114" t="str">
        <f t="shared" si="40"/>
        <v/>
      </c>
      <c r="AA137" s="114" t="str">
        <f t="shared" si="41"/>
        <v/>
      </c>
    </row>
    <row r="138" spans="1:27" x14ac:dyDescent="0.15">
      <c r="A138" s="239" t="str">
        <f t="shared" si="37"/>
        <v>固定电话支出通讯费项目小计邮电费项目小计</v>
      </c>
      <c r="B138" s="251"/>
      <c r="C138" s="272" t="s">
        <v>447</v>
      </c>
      <c r="D138" s="272" t="s">
        <v>448</v>
      </c>
      <c r="E138" s="146" t="s">
        <v>449</v>
      </c>
      <c r="F138" s="140"/>
      <c r="G138" s="114">
        <f t="shared" si="38"/>
        <v>0</v>
      </c>
      <c r="H138" s="116"/>
      <c r="I138" s="116"/>
      <c r="J138" s="116"/>
      <c r="K138" s="116"/>
      <c r="L138" s="114">
        <f t="shared" si="35"/>
        <v>0</v>
      </c>
      <c r="M138" s="116"/>
      <c r="N138" s="116"/>
      <c r="O138" s="116"/>
      <c r="P138" s="116"/>
      <c r="Q138" s="114">
        <f t="shared" si="36"/>
        <v>0</v>
      </c>
      <c r="R138" s="116"/>
      <c r="S138" s="116"/>
      <c r="T138" s="116"/>
      <c r="U138" s="116"/>
      <c r="V138" s="114" t="str">
        <f t="shared" si="42"/>
        <v/>
      </c>
      <c r="W138" s="114" t="str">
        <f t="shared" si="43"/>
        <v/>
      </c>
      <c r="X138" s="114" t="str">
        <f t="shared" si="44"/>
        <v/>
      </c>
      <c r="Y138" s="114" t="str">
        <f t="shared" si="39"/>
        <v/>
      </c>
      <c r="Z138" s="114" t="str">
        <f t="shared" si="40"/>
        <v/>
      </c>
      <c r="AA138" s="114" t="str">
        <f t="shared" si="41"/>
        <v/>
      </c>
    </row>
    <row r="139" spans="1:27" x14ac:dyDescent="0.15">
      <c r="A139" s="239" t="str">
        <f t="shared" si="37"/>
        <v>移动电话支出</v>
      </c>
      <c r="B139" s="251"/>
      <c r="C139" s="273"/>
      <c r="D139" s="274"/>
      <c r="E139" s="146" t="s">
        <v>450</v>
      </c>
      <c r="F139" s="140"/>
      <c r="G139" s="114">
        <f t="shared" si="38"/>
        <v>0</v>
      </c>
      <c r="H139" s="116"/>
      <c r="I139" s="116"/>
      <c r="J139" s="116"/>
      <c r="K139" s="116"/>
      <c r="L139" s="114">
        <f t="shared" si="35"/>
        <v>0</v>
      </c>
      <c r="M139" s="116"/>
      <c r="N139" s="116"/>
      <c r="O139" s="116"/>
      <c r="P139" s="116"/>
      <c r="Q139" s="114">
        <f t="shared" si="36"/>
        <v>0</v>
      </c>
      <c r="R139" s="116"/>
      <c r="S139" s="116"/>
      <c r="T139" s="116"/>
      <c r="U139" s="116"/>
      <c r="V139" s="114" t="str">
        <f t="shared" si="42"/>
        <v/>
      </c>
      <c r="W139" s="114" t="str">
        <f t="shared" si="43"/>
        <v/>
      </c>
      <c r="X139" s="114" t="str">
        <f t="shared" si="44"/>
        <v/>
      </c>
      <c r="Y139" s="114" t="str">
        <f t="shared" si="39"/>
        <v/>
      </c>
      <c r="Z139" s="114" t="str">
        <f t="shared" si="40"/>
        <v/>
      </c>
      <c r="AA139" s="114" t="str">
        <f t="shared" si="41"/>
        <v/>
      </c>
    </row>
    <row r="140" spans="1:27" x14ac:dyDescent="0.15">
      <c r="A140" s="239" t="str">
        <f t="shared" si="37"/>
        <v>邮寄费</v>
      </c>
      <c r="B140" s="251"/>
      <c r="C140" s="273"/>
      <c r="D140" s="138" t="s">
        <v>35</v>
      </c>
      <c r="E140" s="139"/>
      <c r="F140" s="140"/>
      <c r="G140" s="114">
        <f t="shared" si="38"/>
        <v>0</v>
      </c>
      <c r="H140" s="116"/>
      <c r="I140" s="116"/>
      <c r="J140" s="116"/>
      <c r="K140" s="116"/>
      <c r="L140" s="114">
        <f t="shared" si="35"/>
        <v>0</v>
      </c>
      <c r="M140" s="116"/>
      <c r="N140" s="116"/>
      <c r="O140" s="116"/>
      <c r="P140" s="116"/>
      <c r="Q140" s="114">
        <f t="shared" si="36"/>
        <v>0</v>
      </c>
      <c r="R140" s="116"/>
      <c r="S140" s="116"/>
      <c r="T140" s="116"/>
      <c r="U140" s="116"/>
      <c r="V140" s="114" t="str">
        <f t="shared" si="42"/>
        <v/>
      </c>
      <c r="W140" s="114" t="str">
        <f t="shared" si="43"/>
        <v/>
      </c>
      <c r="X140" s="114" t="str">
        <f t="shared" si="44"/>
        <v/>
      </c>
      <c r="Y140" s="114" t="str">
        <f t="shared" si="39"/>
        <v/>
      </c>
      <c r="Z140" s="114" t="str">
        <f t="shared" si="40"/>
        <v/>
      </c>
      <c r="AA140" s="114" t="str">
        <f t="shared" si="41"/>
        <v/>
      </c>
    </row>
    <row r="141" spans="1:27" x14ac:dyDescent="0.15">
      <c r="A141" s="239" t="str">
        <f t="shared" si="37"/>
        <v>线路租赁</v>
      </c>
      <c r="B141" s="251"/>
      <c r="C141" s="273"/>
      <c r="D141" s="138" t="s">
        <v>34</v>
      </c>
      <c r="E141" s="139"/>
      <c r="F141" s="140"/>
      <c r="G141" s="114">
        <f t="shared" si="38"/>
        <v>0</v>
      </c>
      <c r="H141" s="116"/>
      <c r="I141" s="116"/>
      <c r="J141" s="116"/>
      <c r="K141" s="116"/>
      <c r="L141" s="114">
        <f t="shared" si="35"/>
        <v>0</v>
      </c>
      <c r="M141" s="116"/>
      <c r="N141" s="116"/>
      <c r="O141" s="116"/>
      <c r="P141" s="116"/>
      <c r="Q141" s="114">
        <f t="shared" si="36"/>
        <v>0</v>
      </c>
      <c r="R141" s="116"/>
      <c r="S141" s="116"/>
      <c r="T141" s="116"/>
      <c r="U141" s="116"/>
      <c r="V141" s="114" t="str">
        <f t="shared" si="42"/>
        <v/>
      </c>
      <c r="W141" s="114" t="str">
        <f t="shared" si="43"/>
        <v/>
      </c>
      <c r="X141" s="114" t="str">
        <f t="shared" si="44"/>
        <v/>
      </c>
      <c r="Y141" s="114" t="str">
        <f t="shared" si="39"/>
        <v/>
      </c>
      <c r="Z141" s="114" t="str">
        <f t="shared" si="40"/>
        <v/>
      </c>
      <c r="AA141" s="114" t="str">
        <f t="shared" si="41"/>
        <v/>
      </c>
    </row>
    <row r="142" spans="1:27" x14ac:dyDescent="0.15">
      <c r="A142" s="239" t="str">
        <f t="shared" si="37"/>
        <v>其他邮电费</v>
      </c>
      <c r="B142" s="251"/>
      <c r="C142" s="274"/>
      <c r="D142" s="138" t="s">
        <v>32</v>
      </c>
      <c r="E142" s="139"/>
      <c r="F142" s="140"/>
      <c r="G142" s="114">
        <f t="shared" si="38"/>
        <v>0</v>
      </c>
      <c r="H142" s="116"/>
      <c r="I142" s="116"/>
      <c r="J142" s="116"/>
      <c r="K142" s="116"/>
      <c r="L142" s="114">
        <f t="shared" si="35"/>
        <v>0</v>
      </c>
      <c r="M142" s="116"/>
      <c r="N142" s="116"/>
      <c r="O142" s="116"/>
      <c r="P142" s="116"/>
      <c r="Q142" s="114">
        <f t="shared" si="36"/>
        <v>0</v>
      </c>
      <c r="R142" s="116"/>
      <c r="S142" s="116"/>
      <c r="T142" s="116"/>
      <c r="U142" s="116"/>
      <c r="V142" s="114" t="str">
        <f t="shared" si="42"/>
        <v/>
      </c>
      <c r="W142" s="114" t="str">
        <f t="shared" si="43"/>
        <v/>
      </c>
      <c r="X142" s="114" t="str">
        <f t="shared" si="44"/>
        <v/>
      </c>
      <c r="Y142" s="114" t="str">
        <f t="shared" si="39"/>
        <v/>
      </c>
      <c r="Z142" s="114" t="str">
        <f t="shared" si="40"/>
        <v/>
      </c>
      <c r="AA142" s="114" t="str">
        <f t="shared" si="41"/>
        <v/>
      </c>
    </row>
    <row r="143" spans="1:27" x14ac:dyDescent="0.15">
      <c r="A143" s="239" t="str">
        <f t="shared" si="37"/>
        <v>单证印刷费项目小计</v>
      </c>
      <c r="B143" s="251"/>
      <c r="C143" s="272" t="s">
        <v>451</v>
      </c>
      <c r="D143" s="138" t="s">
        <v>452</v>
      </c>
      <c r="E143" s="139"/>
      <c r="F143" s="140"/>
      <c r="G143" s="114">
        <f t="shared" si="38"/>
        <v>0</v>
      </c>
      <c r="H143" s="116"/>
      <c r="I143" s="116"/>
      <c r="J143" s="116"/>
      <c r="K143" s="116"/>
      <c r="L143" s="114">
        <f t="shared" si="35"/>
        <v>0</v>
      </c>
      <c r="M143" s="116"/>
      <c r="N143" s="116"/>
      <c r="O143" s="116"/>
      <c r="P143" s="116"/>
      <c r="Q143" s="114">
        <f t="shared" si="36"/>
        <v>0</v>
      </c>
      <c r="R143" s="116"/>
      <c r="S143" s="116"/>
      <c r="T143" s="116"/>
      <c r="U143" s="116"/>
      <c r="V143" s="114" t="str">
        <f t="shared" si="42"/>
        <v/>
      </c>
      <c r="W143" s="114" t="str">
        <f t="shared" si="43"/>
        <v/>
      </c>
      <c r="X143" s="114" t="str">
        <f t="shared" si="44"/>
        <v/>
      </c>
      <c r="Y143" s="114" t="str">
        <f t="shared" si="39"/>
        <v/>
      </c>
      <c r="Z143" s="114" t="str">
        <f t="shared" si="40"/>
        <v/>
      </c>
      <c r="AA143" s="114" t="str">
        <f t="shared" si="41"/>
        <v/>
      </c>
    </row>
    <row r="144" spans="1:27" x14ac:dyDescent="0.15">
      <c r="A144" s="239" t="str">
        <f t="shared" si="37"/>
        <v>名片</v>
      </c>
      <c r="B144" s="251"/>
      <c r="C144" s="273"/>
      <c r="D144" s="138" t="s">
        <v>453</v>
      </c>
      <c r="E144" s="139"/>
      <c r="F144" s="140"/>
      <c r="G144" s="114">
        <f t="shared" si="38"/>
        <v>0</v>
      </c>
      <c r="H144" s="116"/>
      <c r="I144" s="116"/>
      <c r="J144" s="116"/>
      <c r="K144" s="116"/>
      <c r="L144" s="114">
        <f t="shared" si="35"/>
        <v>0</v>
      </c>
      <c r="M144" s="116"/>
      <c r="N144" s="116"/>
      <c r="O144" s="116"/>
      <c r="P144" s="116"/>
      <c r="Q144" s="114">
        <f t="shared" si="36"/>
        <v>0</v>
      </c>
      <c r="R144" s="116"/>
      <c r="S144" s="116"/>
      <c r="T144" s="116"/>
      <c r="U144" s="116"/>
      <c r="V144" s="114" t="str">
        <f t="shared" si="42"/>
        <v/>
      </c>
      <c r="W144" s="114" t="str">
        <f t="shared" si="43"/>
        <v/>
      </c>
      <c r="X144" s="114" t="str">
        <f t="shared" si="44"/>
        <v/>
      </c>
      <c r="Y144" s="114" t="str">
        <f t="shared" si="39"/>
        <v/>
      </c>
      <c r="Z144" s="114" t="str">
        <f t="shared" si="40"/>
        <v/>
      </c>
      <c r="AA144" s="114" t="str">
        <f t="shared" si="41"/>
        <v/>
      </c>
    </row>
    <row r="145" spans="1:27" x14ac:dyDescent="0.15">
      <c r="A145" s="239" t="str">
        <f t="shared" si="37"/>
        <v>文件</v>
      </c>
      <c r="B145" s="251"/>
      <c r="C145" s="273"/>
      <c r="D145" s="138" t="s">
        <v>454</v>
      </c>
      <c r="E145" s="139"/>
      <c r="F145" s="140"/>
      <c r="G145" s="114">
        <f t="shared" si="38"/>
        <v>0</v>
      </c>
      <c r="H145" s="116"/>
      <c r="I145" s="116"/>
      <c r="J145" s="116"/>
      <c r="K145" s="116"/>
      <c r="L145" s="114">
        <f t="shared" si="35"/>
        <v>0</v>
      </c>
      <c r="M145" s="116"/>
      <c r="N145" s="116"/>
      <c r="O145" s="116"/>
      <c r="P145" s="116"/>
      <c r="Q145" s="114">
        <f t="shared" si="36"/>
        <v>0</v>
      </c>
      <c r="R145" s="116"/>
      <c r="S145" s="116"/>
      <c r="T145" s="116"/>
      <c r="U145" s="116"/>
      <c r="V145" s="114" t="str">
        <f t="shared" si="42"/>
        <v/>
      </c>
      <c r="W145" s="114" t="str">
        <f t="shared" si="43"/>
        <v/>
      </c>
      <c r="X145" s="114" t="str">
        <f t="shared" si="44"/>
        <v/>
      </c>
      <c r="Y145" s="114" t="str">
        <f t="shared" si="39"/>
        <v/>
      </c>
      <c r="Z145" s="114" t="str">
        <f t="shared" si="40"/>
        <v/>
      </c>
      <c r="AA145" s="114" t="str">
        <f t="shared" si="41"/>
        <v/>
      </c>
    </row>
    <row r="146" spans="1:27" x14ac:dyDescent="0.15">
      <c r="A146" s="239" t="str">
        <f t="shared" si="37"/>
        <v>其他印刷费</v>
      </c>
      <c r="B146" s="251"/>
      <c r="C146" s="274"/>
      <c r="D146" s="138" t="s">
        <v>455</v>
      </c>
      <c r="E146" s="139"/>
      <c r="F146" s="140"/>
      <c r="G146" s="114">
        <f t="shared" si="38"/>
        <v>0</v>
      </c>
      <c r="H146" s="116"/>
      <c r="I146" s="116"/>
      <c r="J146" s="116"/>
      <c r="K146" s="116"/>
      <c r="L146" s="114">
        <f t="shared" si="35"/>
        <v>0</v>
      </c>
      <c r="M146" s="116"/>
      <c r="N146" s="116"/>
      <c r="O146" s="116"/>
      <c r="P146" s="116"/>
      <c r="Q146" s="114">
        <f t="shared" si="36"/>
        <v>0</v>
      </c>
      <c r="R146" s="116"/>
      <c r="S146" s="116"/>
      <c r="T146" s="116"/>
      <c r="U146" s="116"/>
      <c r="V146" s="114" t="str">
        <f t="shared" si="42"/>
        <v/>
      </c>
      <c r="W146" s="114" t="str">
        <f t="shared" si="43"/>
        <v/>
      </c>
      <c r="X146" s="114" t="str">
        <f t="shared" si="44"/>
        <v/>
      </c>
      <c r="Y146" s="114" t="str">
        <f t="shared" si="39"/>
        <v/>
      </c>
      <c r="Z146" s="114" t="str">
        <f t="shared" si="40"/>
        <v/>
      </c>
      <c r="AA146" s="114" t="str">
        <f t="shared" si="41"/>
        <v/>
      </c>
    </row>
    <row r="147" spans="1:27" x14ac:dyDescent="0.15">
      <c r="A147" s="239" t="str">
        <f t="shared" si="37"/>
        <v>营业办公用品公杂费项目小计</v>
      </c>
      <c r="B147" s="251"/>
      <c r="C147" s="272" t="s">
        <v>456</v>
      </c>
      <c r="D147" s="138" t="s">
        <v>23</v>
      </c>
      <c r="E147" s="139"/>
      <c r="F147" s="140"/>
      <c r="G147" s="114">
        <f t="shared" si="38"/>
        <v>0</v>
      </c>
      <c r="H147" s="116"/>
      <c r="I147" s="116"/>
      <c r="J147" s="116"/>
      <c r="K147" s="116"/>
      <c r="L147" s="114">
        <f t="shared" si="35"/>
        <v>0</v>
      </c>
      <c r="M147" s="116"/>
      <c r="N147" s="116"/>
      <c r="O147" s="116"/>
      <c r="P147" s="116"/>
      <c r="Q147" s="114">
        <f t="shared" si="36"/>
        <v>0</v>
      </c>
      <c r="R147" s="116"/>
      <c r="S147" s="116"/>
      <c r="T147" s="116"/>
      <c r="U147" s="116"/>
      <c r="V147" s="114" t="str">
        <f t="shared" si="42"/>
        <v/>
      </c>
      <c r="W147" s="114" t="str">
        <f t="shared" si="43"/>
        <v/>
      </c>
      <c r="X147" s="114" t="str">
        <f t="shared" si="44"/>
        <v/>
      </c>
      <c r="Y147" s="114" t="str">
        <f t="shared" si="39"/>
        <v/>
      </c>
      <c r="Z147" s="114" t="str">
        <f t="shared" si="40"/>
        <v/>
      </c>
      <c r="AA147" s="114" t="str">
        <f t="shared" si="41"/>
        <v/>
      </c>
    </row>
    <row r="148" spans="1:27" x14ac:dyDescent="0.15">
      <c r="A148" s="239" t="str">
        <f t="shared" si="37"/>
        <v>清洁卫生用品</v>
      </c>
      <c r="B148" s="251"/>
      <c r="C148" s="273"/>
      <c r="D148" s="138" t="s">
        <v>457</v>
      </c>
      <c r="E148" s="139"/>
      <c r="F148" s="140"/>
      <c r="G148" s="114">
        <f t="shared" si="38"/>
        <v>0</v>
      </c>
      <c r="H148" s="116"/>
      <c r="I148" s="116"/>
      <c r="J148" s="116"/>
      <c r="K148" s="116"/>
      <c r="L148" s="114">
        <f t="shared" si="35"/>
        <v>0</v>
      </c>
      <c r="M148" s="116"/>
      <c r="N148" s="116"/>
      <c r="O148" s="116"/>
      <c r="P148" s="116"/>
      <c r="Q148" s="114">
        <f t="shared" si="36"/>
        <v>0</v>
      </c>
      <c r="R148" s="116"/>
      <c r="S148" s="116"/>
      <c r="T148" s="116"/>
      <c r="U148" s="116"/>
      <c r="V148" s="114" t="str">
        <f t="shared" si="42"/>
        <v/>
      </c>
      <c r="W148" s="114" t="str">
        <f t="shared" si="43"/>
        <v/>
      </c>
      <c r="X148" s="114" t="str">
        <f t="shared" si="44"/>
        <v/>
      </c>
      <c r="Y148" s="114" t="str">
        <f t="shared" si="39"/>
        <v/>
      </c>
      <c r="Z148" s="114" t="str">
        <f t="shared" si="40"/>
        <v/>
      </c>
      <c r="AA148" s="114" t="str">
        <f t="shared" si="41"/>
        <v/>
      </c>
    </row>
    <row r="149" spans="1:27" x14ac:dyDescent="0.15">
      <c r="A149" s="239" t="str">
        <f t="shared" si="37"/>
        <v>饮水及器具</v>
      </c>
      <c r="B149" s="251"/>
      <c r="C149" s="273"/>
      <c r="D149" s="138" t="s">
        <v>458</v>
      </c>
      <c r="E149" s="139"/>
      <c r="F149" s="140"/>
      <c r="G149" s="114">
        <f t="shared" si="38"/>
        <v>0</v>
      </c>
      <c r="H149" s="116"/>
      <c r="I149" s="116"/>
      <c r="J149" s="116"/>
      <c r="K149" s="116"/>
      <c r="L149" s="114">
        <f t="shared" si="35"/>
        <v>0</v>
      </c>
      <c r="M149" s="116"/>
      <c r="N149" s="116"/>
      <c r="O149" s="116"/>
      <c r="P149" s="116"/>
      <c r="Q149" s="114">
        <f t="shared" si="36"/>
        <v>0</v>
      </c>
      <c r="R149" s="116"/>
      <c r="S149" s="116"/>
      <c r="T149" s="116"/>
      <c r="U149" s="116"/>
      <c r="V149" s="114" t="str">
        <f t="shared" si="42"/>
        <v/>
      </c>
      <c r="W149" s="114" t="str">
        <f t="shared" si="43"/>
        <v/>
      </c>
      <c r="X149" s="114" t="str">
        <f t="shared" si="44"/>
        <v/>
      </c>
      <c r="Y149" s="114" t="str">
        <f t="shared" si="39"/>
        <v/>
      </c>
      <c r="Z149" s="114" t="str">
        <f t="shared" si="40"/>
        <v/>
      </c>
      <c r="AA149" s="114" t="str">
        <f t="shared" si="41"/>
        <v/>
      </c>
    </row>
    <row r="150" spans="1:27" x14ac:dyDescent="0.15">
      <c r="A150" s="239" t="str">
        <f t="shared" si="37"/>
        <v>其他小额零星开支</v>
      </c>
      <c r="B150" s="251"/>
      <c r="C150" s="274"/>
      <c r="D150" s="138" t="s">
        <v>459</v>
      </c>
      <c r="E150" s="139"/>
      <c r="F150" s="140"/>
      <c r="G150" s="114">
        <f t="shared" si="38"/>
        <v>0</v>
      </c>
      <c r="H150" s="116"/>
      <c r="I150" s="116"/>
      <c r="J150" s="116"/>
      <c r="K150" s="116"/>
      <c r="L150" s="114">
        <f t="shared" si="35"/>
        <v>0</v>
      </c>
      <c r="M150" s="116"/>
      <c r="N150" s="116"/>
      <c r="O150" s="116"/>
      <c r="P150" s="116"/>
      <c r="Q150" s="114">
        <f t="shared" si="36"/>
        <v>0</v>
      </c>
      <c r="R150" s="116"/>
      <c r="S150" s="116"/>
      <c r="T150" s="116"/>
      <c r="U150" s="116"/>
      <c r="V150" s="114" t="str">
        <f t="shared" si="42"/>
        <v/>
      </c>
      <c r="W150" s="114" t="str">
        <f t="shared" si="43"/>
        <v/>
      </c>
      <c r="X150" s="114" t="str">
        <f t="shared" si="44"/>
        <v/>
      </c>
      <c r="Y150" s="114" t="str">
        <f t="shared" si="39"/>
        <v/>
      </c>
      <c r="Z150" s="114" t="str">
        <f t="shared" si="40"/>
        <v/>
      </c>
      <c r="AA150" s="114" t="str">
        <f t="shared" si="41"/>
        <v/>
      </c>
    </row>
    <row r="151" spans="1:27" x14ac:dyDescent="0.15">
      <c r="A151" s="239" t="str">
        <f t="shared" si="37"/>
        <v>报刊杂志订阅</v>
      </c>
      <c r="B151" s="251"/>
      <c r="C151" s="139" t="s">
        <v>25</v>
      </c>
      <c r="D151" s="139"/>
      <c r="E151" s="139"/>
      <c r="F151" s="140"/>
      <c r="G151" s="114">
        <f t="shared" si="38"/>
        <v>0</v>
      </c>
      <c r="H151" s="116"/>
      <c r="I151" s="116"/>
      <c r="J151" s="116"/>
      <c r="K151" s="116"/>
      <c r="L151" s="114">
        <f t="shared" si="35"/>
        <v>0</v>
      </c>
      <c r="M151" s="116"/>
      <c r="N151" s="116"/>
      <c r="O151" s="116"/>
      <c r="P151" s="116"/>
      <c r="Q151" s="114">
        <f t="shared" si="36"/>
        <v>0</v>
      </c>
      <c r="R151" s="116"/>
      <c r="S151" s="116"/>
      <c r="T151" s="116"/>
      <c r="U151" s="116"/>
      <c r="V151" s="114" t="str">
        <f t="shared" si="42"/>
        <v/>
      </c>
      <c r="W151" s="114" t="str">
        <f t="shared" si="43"/>
        <v/>
      </c>
      <c r="X151" s="114" t="str">
        <f t="shared" si="44"/>
        <v/>
      </c>
      <c r="Y151" s="114" t="str">
        <f t="shared" si="39"/>
        <v/>
      </c>
      <c r="Z151" s="114" t="str">
        <f t="shared" si="40"/>
        <v/>
      </c>
      <c r="AA151" s="114" t="str">
        <f t="shared" si="41"/>
        <v/>
      </c>
    </row>
    <row r="152" spans="1:27" x14ac:dyDescent="0.15">
      <c r="A152" s="239" t="str">
        <f t="shared" si="37"/>
        <v>派遣人员管理费</v>
      </c>
      <c r="B152" s="251"/>
      <c r="C152" s="139" t="s">
        <v>17</v>
      </c>
      <c r="D152" s="139"/>
      <c r="E152" s="139"/>
      <c r="F152" s="140"/>
      <c r="G152" s="114">
        <f t="shared" si="38"/>
        <v>0</v>
      </c>
      <c r="H152" s="116"/>
      <c r="I152" s="116"/>
      <c r="J152" s="116"/>
      <c r="K152" s="116"/>
      <c r="L152" s="114">
        <f t="shared" ref="L152:L171" si="45">M152+O152</f>
        <v>0</v>
      </c>
      <c r="M152" s="116"/>
      <c r="N152" s="116"/>
      <c r="O152" s="116"/>
      <c r="P152" s="116"/>
      <c r="Q152" s="114">
        <f t="shared" ref="Q152:Q171" si="46">R152+T152</f>
        <v>0</v>
      </c>
      <c r="R152" s="116"/>
      <c r="S152" s="116"/>
      <c r="T152" s="116"/>
      <c r="U152" s="116"/>
      <c r="V152" s="114" t="str">
        <f t="shared" si="42"/>
        <v/>
      </c>
      <c r="W152" s="114" t="str">
        <f t="shared" si="43"/>
        <v/>
      </c>
      <c r="X152" s="114" t="str">
        <f t="shared" si="44"/>
        <v/>
      </c>
      <c r="Y152" s="114" t="str">
        <f t="shared" si="39"/>
        <v/>
      </c>
      <c r="Z152" s="114" t="str">
        <f t="shared" si="40"/>
        <v/>
      </c>
      <c r="AA152" s="114" t="str">
        <f t="shared" si="41"/>
        <v/>
      </c>
    </row>
    <row r="153" spans="1:27" x14ac:dyDescent="0.15">
      <c r="A153" s="239" t="str">
        <f t="shared" si="37"/>
        <v>其他保险费</v>
      </c>
      <c r="B153" s="251"/>
      <c r="C153" s="139" t="s">
        <v>18</v>
      </c>
      <c r="D153" s="139"/>
      <c r="E153" s="139"/>
      <c r="F153" s="140"/>
      <c r="G153" s="114">
        <f t="shared" si="38"/>
        <v>0</v>
      </c>
      <c r="H153" s="116"/>
      <c r="I153" s="116"/>
      <c r="J153" s="116"/>
      <c r="K153" s="116"/>
      <c r="L153" s="114">
        <f t="shared" si="45"/>
        <v>0</v>
      </c>
      <c r="M153" s="116"/>
      <c r="N153" s="116"/>
      <c r="O153" s="116"/>
      <c r="P153" s="116"/>
      <c r="Q153" s="114">
        <f t="shared" si="46"/>
        <v>0</v>
      </c>
      <c r="R153" s="116"/>
      <c r="S153" s="116"/>
      <c r="T153" s="116"/>
      <c r="U153" s="116"/>
      <c r="V153" s="114" t="str">
        <f t="shared" si="42"/>
        <v/>
      </c>
      <c r="W153" s="114" t="str">
        <f t="shared" si="43"/>
        <v/>
      </c>
      <c r="X153" s="114" t="str">
        <f t="shared" si="44"/>
        <v/>
      </c>
      <c r="Y153" s="114" t="str">
        <f t="shared" si="39"/>
        <v/>
      </c>
      <c r="Z153" s="114" t="str">
        <f t="shared" si="40"/>
        <v/>
      </c>
      <c r="AA153" s="114" t="str">
        <f t="shared" si="41"/>
        <v/>
      </c>
    </row>
    <row r="154" spans="1:27" x14ac:dyDescent="0.15">
      <c r="A154" s="239" t="str">
        <f t="shared" si="37"/>
        <v>其他费用</v>
      </c>
      <c r="B154" s="252"/>
      <c r="C154" s="139" t="s">
        <v>16</v>
      </c>
      <c r="D154" s="139"/>
      <c r="E154" s="139"/>
      <c r="F154" s="140"/>
      <c r="G154" s="114">
        <f t="shared" si="38"/>
        <v>0</v>
      </c>
      <c r="H154" s="116"/>
      <c r="I154" s="116"/>
      <c r="J154" s="116"/>
      <c r="K154" s="116"/>
      <c r="L154" s="114">
        <f t="shared" si="45"/>
        <v>0</v>
      </c>
      <c r="M154" s="116"/>
      <c r="N154" s="116"/>
      <c r="O154" s="116"/>
      <c r="P154" s="116"/>
      <c r="Q154" s="114">
        <f t="shared" si="46"/>
        <v>0</v>
      </c>
      <c r="R154" s="116"/>
      <c r="S154" s="116"/>
      <c r="T154" s="116"/>
      <c r="U154" s="116"/>
      <c r="V154" s="114" t="str">
        <f t="shared" si="42"/>
        <v/>
      </c>
      <c r="W154" s="114" t="str">
        <f t="shared" si="43"/>
        <v/>
      </c>
      <c r="X154" s="114" t="str">
        <f t="shared" si="44"/>
        <v/>
      </c>
      <c r="Y154" s="114" t="str">
        <f t="shared" si="39"/>
        <v/>
      </c>
      <c r="Z154" s="114" t="str">
        <f t="shared" si="40"/>
        <v/>
      </c>
      <c r="AA154" s="114" t="str">
        <f t="shared" si="41"/>
        <v/>
      </c>
    </row>
    <row r="155" spans="1:27" x14ac:dyDescent="0.15">
      <c r="A155" s="239" t="str">
        <f t="shared" si="37"/>
        <v>监管中介类项目合计</v>
      </c>
      <c r="B155" s="253" t="s">
        <v>14</v>
      </c>
      <c r="C155" s="269" t="s">
        <v>14</v>
      </c>
      <c r="D155" s="270"/>
      <c r="E155" s="270"/>
      <c r="F155" s="271"/>
      <c r="G155" s="114">
        <f t="shared" si="38"/>
        <v>87.98</v>
      </c>
      <c r="H155" s="114">
        <f>SUM(H156:H170)</f>
        <v>0</v>
      </c>
      <c r="I155" s="157" t="s">
        <v>564</v>
      </c>
      <c r="J155" s="114">
        <f>SUM(J156:J170)</f>
        <v>87.98</v>
      </c>
      <c r="K155" s="157" t="s">
        <v>564</v>
      </c>
      <c r="L155" s="114">
        <f t="shared" si="45"/>
        <v>87.98</v>
      </c>
      <c r="M155" s="114">
        <f>SUM(M156:M170)</f>
        <v>0</v>
      </c>
      <c r="N155" s="157" t="s">
        <v>564</v>
      </c>
      <c r="O155" s="114">
        <f>SUM(O156:O170)</f>
        <v>87.98</v>
      </c>
      <c r="P155" s="157" t="s">
        <v>564</v>
      </c>
      <c r="Q155" s="114">
        <f t="shared" si="46"/>
        <v>138.17277899999999</v>
      </c>
      <c r="R155" s="114">
        <f>SUM(R156:R170)</f>
        <v>0</v>
      </c>
      <c r="S155" s="157" t="s">
        <v>564</v>
      </c>
      <c r="T155" s="114">
        <f>SUM(T156:T170)</f>
        <v>138.17277899999999</v>
      </c>
      <c r="U155" s="157" t="s">
        <v>564</v>
      </c>
      <c r="V155" s="114">
        <f t="shared" si="42"/>
        <v>0</v>
      </c>
      <c r="W155" s="114" t="str">
        <f t="shared" si="43"/>
        <v/>
      </c>
      <c r="X155" s="114">
        <f t="shared" si="44"/>
        <v>0</v>
      </c>
      <c r="Y155" s="114">
        <f t="shared" si="39"/>
        <v>-0.36326097921212097</v>
      </c>
      <c r="Z155" s="114" t="str">
        <f t="shared" si="40"/>
        <v/>
      </c>
      <c r="AA155" s="114">
        <f t="shared" si="41"/>
        <v>-0.36326097921212097</v>
      </c>
    </row>
    <row r="156" spans="1:27" x14ac:dyDescent="0.15">
      <c r="A156" s="239" t="str">
        <f t="shared" si="37"/>
        <v>审计费</v>
      </c>
      <c r="B156" s="254"/>
      <c r="C156" s="231" t="s">
        <v>12</v>
      </c>
      <c r="D156" s="232"/>
      <c r="E156" s="232"/>
      <c r="F156" s="115"/>
      <c r="G156" s="114">
        <f t="shared" si="38"/>
        <v>0</v>
      </c>
      <c r="H156" s="116"/>
      <c r="I156" s="116"/>
      <c r="J156" s="116"/>
      <c r="K156" s="116"/>
      <c r="L156" s="114">
        <f t="shared" si="45"/>
        <v>0</v>
      </c>
      <c r="M156" s="116"/>
      <c r="N156" s="116"/>
      <c r="O156" s="116"/>
      <c r="P156" s="116"/>
      <c r="Q156" s="114">
        <f t="shared" si="46"/>
        <v>0</v>
      </c>
      <c r="R156" s="116"/>
      <c r="S156" s="116"/>
      <c r="T156" s="116"/>
      <c r="U156" s="116"/>
      <c r="V156" s="114" t="str">
        <f t="shared" si="42"/>
        <v/>
      </c>
      <c r="W156" s="114" t="str">
        <f t="shared" si="43"/>
        <v/>
      </c>
      <c r="X156" s="114" t="str">
        <f t="shared" si="44"/>
        <v/>
      </c>
      <c r="Y156" s="114" t="str">
        <f t="shared" si="39"/>
        <v/>
      </c>
      <c r="Z156" s="114" t="str">
        <f t="shared" si="40"/>
        <v/>
      </c>
      <c r="AA156" s="114" t="str">
        <f t="shared" si="41"/>
        <v/>
      </c>
    </row>
    <row r="157" spans="1:27" x14ac:dyDescent="0.15">
      <c r="A157" s="239" t="str">
        <f t="shared" si="37"/>
        <v>精算费</v>
      </c>
      <c r="B157" s="254"/>
      <c r="C157" s="231" t="s">
        <v>11</v>
      </c>
      <c r="D157" s="232"/>
      <c r="E157" s="232"/>
      <c r="F157" s="115"/>
      <c r="G157" s="114">
        <f t="shared" si="38"/>
        <v>0</v>
      </c>
      <c r="H157" s="116"/>
      <c r="I157" s="116"/>
      <c r="J157" s="116"/>
      <c r="K157" s="116"/>
      <c r="L157" s="114">
        <f t="shared" si="45"/>
        <v>0</v>
      </c>
      <c r="M157" s="116"/>
      <c r="N157" s="116"/>
      <c r="O157" s="116"/>
      <c r="P157" s="116"/>
      <c r="Q157" s="114">
        <f t="shared" si="46"/>
        <v>0</v>
      </c>
      <c r="R157" s="116"/>
      <c r="S157" s="116"/>
      <c r="T157" s="116"/>
      <c r="U157" s="116"/>
      <c r="V157" s="114" t="str">
        <f t="shared" si="42"/>
        <v/>
      </c>
      <c r="W157" s="114" t="str">
        <f t="shared" si="43"/>
        <v/>
      </c>
      <c r="X157" s="114" t="str">
        <f t="shared" si="44"/>
        <v/>
      </c>
      <c r="Y157" s="114" t="str">
        <f t="shared" si="39"/>
        <v/>
      </c>
      <c r="Z157" s="114" t="str">
        <f t="shared" si="40"/>
        <v/>
      </c>
      <c r="AA157" s="114" t="str">
        <f t="shared" si="41"/>
        <v/>
      </c>
    </row>
    <row r="158" spans="1:27" x14ac:dyDescent="0.15">
      <c r="A158" s="239" t="str">
        <f t="shared" si="37"/>
        <v>诉讼费</v>
      </c>
      <c r="B158" s="254"/>
      <c r="C158" s="231" t="s">
        <v>8</v>
      </c>
      <c r="D158" s="232"/>
      <c r="E158" s="232"/>
      <c r="F158" s="115"/>
      <c r="G158" s="114">
        <f t="shared" si="38"/>
        <v>0</v>
      </c>
      <c r="H158" s="116"/>
      <c r="I158" s="116"/>
      <c r="J158" s="116"/>
      <c r="K158" s="116"/>
      <c r="L158" s="114">
        <f t="shared" si="45"/>
        <v>0</v>
      </c>
      <c r="M158" s="116"/>
      <c r="N158" s="116"/>
      <c r="O158" s="116"/>
      <c r="P158" s="116"/>
      <c r="Q158" s="114">
        <f t="shared" si="46"/>
        <v>0</v>
      </c>
      <c r="R158" s="116"/>
      <c r="S158" s="116"/>
      <c r="T158" s="116"/>
      <c r="U158" s="116"/>
      <c r="V158" s="114" t="str">
        <f t="shared" si="42"/>
        <v/>
      </c>
      <c r="W158" s="114" t="str">
        <f t="shared" si="43"/>
        <v/>
      </c>
      <c r="X158" s="114" t="str">
        <f t="shared" si="44"/>
        <v/>
      </c>
      <c r="Y158" s="114" t="str">
        <f t="shared" si="39"/>
        <v/>
      </c>
      <c r="Z158" s="114" t="str">
        <f t="shared" si="40"/>
        <v/>
      </c>
      <c r="AA158" s="114" t="str">
        <f t="shared" si="41"/>
        <v/>
      </c>
    </row>
    <row r="159" spans="1:27" x14ac:dyDescent="0.15">
      <c r="A159" s="239" t="str">
        <f t="shared" si="37"/>
        <v>公证费</v>
      </c>
      <c r="B159" s="254"/>
      <c r="C159" s="231" t="s">
        <v>6</v>
      </c>
      <c r="D159" s="232"/>
      <c r="E159" s="232"/>
      <c r="F159" s="115"/>
      <c r="G159" s="114">
        <f t="shared" si="38"/>
        <v>0</v>
      </c>
      <c r="H159" s="116"/>
      <c r="I159" s="116"/>
      <c r="J159" s="116"/>
      <c r="K159" s="116"/>
      <c r="L159" s="114">
        <f t="shared" si="45"/>
        <v>0</v>
      </c>
      <c r="M159" s="116"/>
      <c r="N159" s="116"/>
      <c r="O159" s="116"/>
      <c r="P159" s="116"/>
      <c r="Q159" s="114">
        <f t="shared" si="46"/>
        <v>0</v>
      </c>
      <c r="R159" s="116"/>
      <c r="S159" s="116"/>
      <c r="T159" s="116"/>
      <c r="U159" s="116"/>
      <c r="V159" s="114" t="str">
        <f t="shared" si="42"/>
        <v/>
      </c>
      <c r="W159" s="114" t="str">
        <f t="shared" si="43"/>
        <v/>
      </c>
      <c r="X159" s="114" t="str">
        <f t="shared" si="44"/>
        <v/>
      </c>
      <c r="Y159" s="114" t="str">
        <f t="shared" si="39"/>
        <v/>
      </c>
      <c r="Z159" s="114" t="str">
        <f t="shared" si="40"/>
        <v/>
      </c>
      <c r="AA159" s="114" t="str">
        <f t="shared" si="41"/>
        <v/>
      </c>
    </row>
    <row r="160" spans="1:27" x14ac:dyDescent="0.15">
      <c r="A160" s="239" t="str">
        <f t="shared" si="37"/>
        <v>席位费</v>
      </c>
      <c r="B160" s="254"/>
      <c r="C160" s="231" t="s">
        <v>5</v>
      </c>
      <c r="D160" s="232"/>
      <c r="E160" s="232"/>
      <c r="F160" s="115"/>
      <c r="G160" s="114">
        <f t="shared" si="38"/>
        <v>0</v>
      </c>
      <c r="H160" s="116"/>
      <c r="I160" s="116"/>
      <c r="J160" s="116"/>
      <c r="K160" s="116"/>
      <c r="L160" s="114">
        <f t="shared" si="45"/>
        <v>0</v>
      </c>
      <c r="M160" s="116"/>
      <c r="N160" s="116"/>
      <c r="O160" s="116"/>
      <c r="P160" s="116"/>
      <c r="Q160" s="114">
        <f t="shared" si="46"/>
        <v>0</v>
      </c>
      <c r="R160" s="116"/>
      <c r="S160" s="116"/>
      <c r="T160" s="116"/>
      <c r="U160" s="116"/>
      <c r="V160" s="114" t="str">
        <f t="shared" si="42"/>
        <v/>
      </c>
      <c r="W160" s="114" t="str">
        <f t="shared" si="43"/>
        <v/>
      </c>
      <c r="X160" s="114" t="str">
        <f t="shared" si="44"/>
        <v/>
      </c>
      <c r="Y160" s="114" t="str">
        <f t="shared" si="39"/>
        <v/>
      </c>
      <c r="Z160" s="114" t="str">
        <f t="shared" si="40"/>
        <v/>
      </c>
      <c r="AA160" s="114" t="str">
        <f t="shared" si="41"/>
        <v/>
      </c>
    </row>
    <row r="161" spans="1:27" x14ac:dyDescent="0.15">
      <c r="A161" s="239" t="str">
        <f t="shared" si="37"/>
        <v>检验费</v>
      </c>
      <c r="B161" s="254"/>
      <c r="C161" s="231" t="s">
        <v>4</v>
      </c>
      <c r="D161" s="232"/>
      <c r="E161" s="232"/>
      <c r="F161" s="115"/>
      <c r="G161" s="114">
        <f t="shared" si="38"/>
        <v>0</v>
      </c>
      <c r="H161" s="116"/>
      <c r="I161" s="116"/>
      <c r="J161" s="116"/>
      <c r="K161" s="116"/>
      <c r="L161" s="114">
        <f t="shared" si="45"/>
        <v>0</v>
      </c>
      <c r="M161" s="116"/>
      <c r="N161" s="116"/>
      <c r="O161" s="116"/>
      <c r="P161" s="116"/>
      <c r="Q161" s="114">
        <f t="shared" si="46"/>
        <v>0</v>
      </c>
      <c r="R161" s="116"/>
      <c r="S161" s="116"/>
      <c r="T161" s="116"/>
      <c r="U161" s="116"/>
      <c r="V161" s="114" t="str">
        <f t="shared" si="42"/>
        <v/>
      </c>
      <c r="W161" s="114" t="str">
        <f t="shared" si="43"/>
        <v/>
      </c>
      <c r="X161" s="114" t="str">
        <f t="shared" si="44"/>
        <v/>
      </c>
      <c r="Y161" s="114" t="str">
        <f t="shared" si="39"/>
        <v/>
      </c>
      <c r="Z161" s="114" t="str">
        <f t="shared" si="40"/>
        <v/>
      </c>
      <c r="AA161" s="114" t="str">
        <f t="shared" si="41"/>
        <v/>
      </c>
    </row>
    <row r="162" spans="1:27" x14ac:dyDescent="0.15">
      <c r="A162" s="239" t="str">
        <f t="shared" si="37"/>
        <v>同业公会会费</v>
      </c>
      <c r="B162" s="254"/>
      <c r="C162" s="231" t="s">
        <v>2</v>
      </c>
      <c r="D162" s="232"/>
      <c r="E162" s="232"/>
      <c r="F162" s="115"/>
      <c r="G162" s="114">
        <f t="shared" si="38"/>
        <v>0</v>
      </c>
      <c r="H162" s="116"/>
      <c r="I162" s="116"/>
      <c r="J162" s="116"/>
      <c r="K162" s="116"/>
      <c r="L162" s="114">
        <f t="shared" si="45"/>
        <v>0</v>
      </c>
      <c r="M162" s="116"/>
      <c r="N162" s="116"/>
      <c r="O162" s="116"/>
      <c r="P162" s="116"/>
      <c r="Q162" s="114">
        <f t="shared" si="46"/>
        <v>0</v>
      </c>
      <c r="R162" s="116"/>
      <c r="S162" s="116"/>
      <c r="T162" s="116"/>
      <c r="U162" s="116"/>
      <c r="V162" s="114" t="str">
        <f t="shared" si="42"/>
        <v/>
      </c>
      <c r="W162" s="114" t="str">
        <f t="shared" si="43"/>
        <v/>
      </c>
      <c r="X162" s="114" t="str">
        <f t="shared" si="44"/>
        <v/>
      </c>
      <c r="Y162" s="114" t="str">
        <f t="shared" si="39"/>
        <v/>
      </c>
      <c r="Z162" s="114" t="str">
        <f t="shared" si="40"/>
        <v/>
      </c>
      <c r="AA162" s="114" t="str">
        <f t="shared" si="41"/>
        <v/>
      </c>
    </row>
    <row r="163" spans="1:27" x14ac:dyDescent="0.15">
      <c r="A163" s="239" t="str">
        <f t="shared" si="37"/>
        <v>保险学会学会会费项目小计</v>
      </c>
      <c r="B163" s="254"/>
      <c r="C163" s="263" t="s">
        <v>460</v>
      </c>
      <c r="D163" s="231" t="s">
        <v>461</v>
      </c>
      <c r="E163" s="232"/>
      <c r="F163" s="115"/>
      <c r="G163" s="114">
        <f t="shared" si="38"/>
        <v>0</v>
      </c>
      <c r="H163" s="116"/>
      <c r="I163" s="116"/>
      <c r="J163" s="116"/>
      <c r="K163" s="116"/>
      <c r="L163" s="114">
        <f t="shared" si="45"/>
        <v>0</v>
      </c>
      <c r="M163" s="116"/>
      <c r="N163" s="116"/>
      <c r="O163" s="116"/>
      <c r="P163" s="116"/>
      <c r="Q163" s="114">
        <f t="shared" si="46"/>
        <v>0</v>
      </c>
      <c r="R163" s="116"/>
      <c r="S163" s="116"/>
      <c r="T163" s="116"/>
      <c r="U163" s="116"/>
      <c r="V163" s="114" t="str">
        <f t="shared" si="42"/>
        <v/>
      </c>
      <c r="W163" s="114" t="str">
        <f t="shared" si="43"/>
        <v/>
      </c>
      <c r="X163" s="114" t="str">
        <f t="shared" si="44"/>
        <v/>
      </c>
      <c r="Y163" s="114" t="str">
        <f t="shared" si="39"/>
        <v/>
      </c>
      <c r="Z163" s="114" t="str">
        <f t="shared" si="40"/>
        <v/>
      </c>
      <c r="AA163" s="114" t="str">
        <f t="shared" si="41"/>
        <v/>
      </c>
    </row>
    <row r="164" spans="1:27" x14ac:dyDescent="0.15">
      <c r="A164" s="239" t="str">
        <f t="shared" si="37"/>
        <v>审计学会</v>
      </c>
      <c r="B164" s="254"/>
      <c r="C164" s="275"/>
      <c r="D164" s="231" t="s">
        <v>462</v>
      </c>
      <c r="E164" s="232"/>
      <c r="F164" s="115"/>
      <c r="G164" s="114">
        <f t="shared" si="38"/>
        <v>0</v>
      </c>
      <c r="H164" s="116"/>
      <c r="I164" s="116"/>
      <c r="J164" s="116"/>
      <c r="K164" s="116"/>
      <c r="L164" s="114">
        <f t="shared" si="45"/>
        <v>0</v>
      </c>
      <c r="M164" s="116"/>
      <c r="N164" s="116"/>
      <c r="O164" s="116"/>
      <c r="P164" s="116"/>
      <c r="Q164" s="114">
        <f t="shared" si="46"/>
        <v>0</v>
      </c>
      <c r="R164" s="116"/>
      <c r="S164" s="116"/>
      <c r="T164" s="116"/>
      <c r="U164" s="116"/>
      <c r="V164" s="114" t="str">
        <f t="shared" si="42"/>
        <v/>
      </c>
      <c r="W164" s="114" t="str">
        <f t="shared" si="43"/>
        <v/>
      </c>
      <c r="X164" s="114" t="str">
        <f t="shared" si="44"/>
        <v/>
      </c>
      <c r="Y164" s="114" t="str">
        <f t="shared" si="39"/>
        <v/>
      </c>
      <c r="Z164" s="114" t="str">
        <f t="shared" si="40"/>
        <v/>
      </c>
      <c r="AA164" s="114" t="str">
        <f t="shared" si="41"/>
        <v/>
      </c>
    </row>
    <row r="165" spans="1:27" x14ac:dyDescent="0.15">
      <c r="A165" s="239" t="str">
        <f t="shared" si="37"/>
        <v>金融学会</v>
      </c>
      <c r="B165" s="254"/>
      <c r="C165" s="275"/>
      <c r="D165" s="231" t="s">
        <v>463</v>
      </c>
      <c r="E165" s="232"/>
      <c r="F165" s="115"/>
      <c r="G165" s="114">
        <f t="shared" si="38"/>
        <v>0</v>
      </c>
      <c r="H165" s="116"/>
      <c r="I165" s="116"/>
      <c r="J165" s="116"/>
      <c r="K165" s="116"/>
      <c r="L165" s="114">
        <f t="shared" si="45"/>
        <v>0</v>
      </c>
      <c r="M165" s="116"/>
      <c r="N165" s="116"/>
      <c r="O165" s="116"/>
      <c r="P165" s="116"/>
      <c r="Q165" s="114">
        <f t="shared" si="46"/>
        <v>0</v>
      </c>
      <c r="R165" s="116"/>
      <c r="S165" s="116"/>
      <c r="T165" s="116"/>
      <c r="U165" s="116"/>
      <c r="V165" s="114" t="str">
        <f t="shared" si="42"/>
        <v/>
      </c>
      <c r="W165" s="114" t="str">
        <f t="shared" si="43"/>
        <v/>
      </c>
      <c r="X165" s="114" t="str">
        <f t="shared" si="44"/>
        <v/>
      </c>
      <c r="Y165" s="114" t="str">
        <f t="shared" si="39"/>
        <v/>
      </c>
      <c r="Z165" s="114" t="str">
        <f t="shared" si="40"/>
        <v/>
      </c>
      <c r="AA165" s="114" t="str">
        <f t="shared" si="41"/>
        <v/>
      </c>
    </row>
    <row r="166" spans="1:27" x14ac:dyDescent="0.15">
      <c r="A166" s="239" t="str">
        <f t="shared" si="37"/>
        <v>律师学会</v>
      </c>
      <c r="B166" s="254"/>
      <c r="C166" s="275"/>
      <c r="D166" s="231" t="s">
        <v>464</v>
      </c>
      <c r="E166" s="232"/>
      <c r="F166" s="115"/>
      <c r="G166" s="114">
        <f t="shared" si="38"/>
        <v>0</v>
      </c>
      <c r="H166" s="116"/>
      <c r="I166" s="116"/>
      <c r="J166" s="116"/>
      <c r="K166" s="116"/>
      <c r="L166" s="114">
        <f t="shared" si="45"/>
        <v>0</v>
      </c>
      <c r="M166" s="116"/>
      <c r="N166" s="116"/>
      <c r="O166" s="116"/>
      <c r="P166" s="116"/>
      <c r="Q166" s="114">
        <f t="shared" si="46"/>
        <v>0</v>
      </c>
      <c r="R166" s="116"/>
      <c r="S166" s="116"/>
      <c r="T166" s="116"/>
      <c r="U166" s="116"/>
      <c r="V166" s="114" t="str">
        <f t="shared" si="42"/>
        <v/>
      </c>
      <c r="W166" s="114" t="str">
        <f t="shared" si="43"/>
        <v/>
      </c>
      <c r="X166" s="114" t="str">
        <f t="shared" si="44"/>
        <v/>
      </c>
      <c r="Y166" s="114" t="str">
        <f t="shared" si="39"/>
        <v/>
      </c>
      <c r="Z166" s="114" t="str">
        <f t="shared" si="40"/>
        <v/>
      </c>
      <c r="AA166" s="114" t="str">
        <f t="shared" si="41"/>
        <v/>
      </c>
    </row>
    <row r="167" spans="1:27" x14ac:dyDescent="0.15">
      <c r="A167" s="239" t="str">
        <f t="shared" si="37"/>
        <v>精算学会</v>
      </c>
      <c r="B167" s="254"/>
      <c r="C167" s="275"/>
      <c r="D167" s="231" t="s">
        <v>465</v>
      </c>
      <c r="E167" s="232"/>
      <c r="F167" s="115"/>
      <c r="G167" s="114">
        <f t="shared" si="38"/>
        <v>0</v>
      </c>
      <c r="H167" s="116"/>
      <c r="I167" s="116"/>
      <c r="J167" s="116"/>
      <c r="K167" s="116"/>
      <c r="L167" s="114">
        <f t="shared" si="45"/>
        <v>0</v>
      </c>
      <c r="M167" s="116"/>
      <c r="N167" s="116"/>
      <c r="O167" s="116"/>
      <c r="P167" s="116"/>
      <c r="Q167" s="114">
        <f t="shared" si="46"/>
        <v>0</v>
      </c>
      <c r="R167" s="116"/>
      <c r="S167" s="116"/>
      <c r="T167" s="116"/>
      <c r="U167" s="116"/>
      <c r="V167" s="114" t="str">
        <f t="shared" si="42"/>
        <v/>
      </c>
      <c r="W167" s="114" t="str">
        <f t="shared" si="43"/>
        <v/>
      </c>
      <c r="X167" s="114" t="str">
        <f t="shared" si="44"/>
        <v/>
      </c>
      <c r="Y167" s="114" t="str">
        <f t="shared" si="39"/>
        <v/>
      </c>
      <c r="Z167" s="114" t="str">
        <f t="shared" si="40"/>
        <v/>
      </c>
      <c r="AA167" s="114" t="str">
        <f t="shared" si="41"/>
        <v/>
      </c>
    </row>
    <row r="168" spans="1:27" x14ac:dyDescent="0.15">
      <c r="A168" s="239" t="str">
        <f t="shared" si="37"/>
        <v>其它学会</v>
      </c>
      <c r="B168" s="254"/>
      <c r="C168" s="264"/>
      <c r="D168" s="231" t="s">
        <v>466</v>
      </c>
      <c r="E168" s="232"/>
      <c r="F168" s="115"/>
      <c r="G168" s="114">
        <f t="shared" si="38"/>
        <v>0</v>
      </c>
      <c r="H168" s="116"/>
      <c r="I168" s="116"/>
      <c r="J168" s="116"/>
      <c r="K168" s="116"/>
      <c r="L168" s="114">
        <f t="shared" si="45"/>
        <v>0</v>
      </c>
      <c r="M168" s="116"/>
      <c r="N168" s="116"/>
      <c r="O168" s="116"/>
      <c r="P168" s="116"/>
      <c r="Q168" s="114">
        <f t="shared" si="46"/>
        <v>0</v>
      </c>
      <c r="R168" s="116"/>
      <c r="S168" s="116"/>
      <c r="T168" s="116"/>
      <c r="U168" s="116"/>
      <c r="V168" s="114" t="str">
        <f t="shared" si="42"/>
        <v/>
      </c>
      <c r="W168" s="114" t="str">
        <f t="shared" si="43"/>
        <v/>
      </c>
      <c r="X168" s="114" t="str">
        <f t="shared" si="44"/>
        <v/>
      </c>
      <c r="Y168" s="114" t="str">
        <f t="shared" si="39"/>
        <v/>
      </c>
      <c r="Z168" s="114" t="str">
        <f t="shared" si="40"/>
        <v/>
      </c>
      <c r="AA168" s="114" t="str">
        <f t="shared" si="41"/>
        <v/>
      </c>
    </row>
    <row r="169" spans="1:27" x14ac:dyDescent="0.15">
      <c r="A169" s="239" t="str">
        <f t="shared" si="37"/>
        <v>法律顾问费咨询费项目小计</v>
      </c>
      <c r="B169" s="254"/>
      <c r="C169" s="267" t="s">
        <v>467</v>
      </c>
      <c r="D169" s="147" t="s">
        <v>468</v>
      </c>
      <c r="E169" s="232"/>
      <c r="F169" s="115"/>
      <c r="G169" s="114">
        <f t="shared" si="38"/>
        <v>0</v>
      </c>
      <c r="H169" s="116"/>
      <c r="I169" s="116"/>
      <c r="J169" s="116"/>
      <c r="K169" s="116"/>
      <c r="L169" s="114">
        <f t="shared" si="45"/>
        <v>0</v>
      </c>
      <c r="M169" s="116"/>
      <c r="N169" s="116"/>
      <c r="O169" s="116"/>
      <c r="P169" s="116"/>
      <c r="Q169" s="114">
        <f t="shared" si="46"/>
        <v>0</v>
      </c>
      <c r="R169" s="116"/>
      <c r="S169" s="116"/>
      <c r="T169" s="116"/>
      <c r="U169" s="116"/>
      <c r="V169" s="114" t="str">
        <f t="shared" si="42"/>
        <v/>
      </c>
      <c r="W169" s="114" t="str">
        <f t="shared" si="43"/>
        <v/>
      </c>
      <c r="X169" s="114" t="str">
        <f t="shared" si="44"/>
        <v/>
      </c>
      <c r="Y169" s="114" t="str">
        <f t="shared" si="39"/>
        <v/>
      </c>
      <c r="Z169" s="114" t="str">
        <f t="shared" si="40"/>
        <v/>
      </c>
      <c r="AA169" s="114" t="str">
        <f t="shared" si="41"/>
        <v/>
      </c>
    </row>
    <row r="170" spans="1:27" x14ac:dyDescent="0.15">
      <c r="A170" s="239" t="str">
        <f>F170&amp;E170&amp;D170&amp;C170</f>
        <v>其他咨询费</v>
      </c>
      <c r="B170" s="255"/>
      <c r="C170" s="268"/>
      <c r="D170" s="147" t="s">
        <v>469</v>
      </c>
      <c r="E170" s="232"/>
      <c r="F170" s="115"/>
      <c r="G170" s="114">
        <f t="shared" si="38"/>
        <v>87.98</v>
      </c>
      <c r="H170" s="116">
        <v>0</v>
      </c>
      <c r="I170" s="116"/>
      <c r="J170" s="116">
        <v>87.98</v>
      </c>
      <c r="K170" s="246" t="s">
        <v>703</v>
      </c>
      <c r="L170" s="114">
        <f t="shared" si="45"/>
        <v>87.98</v>
      </c>
      <c r="M170" s="116">
        <v>0</v>
      </c>
      <c r="N170" s="116"/>
      <c r="O170" s="116">
        <v>87.98</v>
      </c>
      <c r="P170" s="246" t="s">
        <v>703</v>
      </c>
      <c r="Q170" s="114">
        <f t="shared" si="46"/>
        <v>138.17277899999999</v>
      </c>
      <c r="R170" s="116">
        <v>0</v>
      </c>
      <c r="S170" s="116"/>
      <c r="T170" s="116">
        <v>138.17277899999999</v>
      </c>
      <c r="U170" s="246" t="s">
        <v>704</v>
      </c>
      <c r="V170" s="114">
        <f t="shared" si="42"/>
        <v>0</v>
      </c>
      <c r="W170" s="114" t="str">
        <f t="shared" si="43"/>
        <v/>
      </c>
      <c r="X170" s="114">
        <f t="shared" si="44"/>
        <v>0</v>
      </c>
      <c r="Y170" s="114">
        <f t="shared" si="39"/>
        <v>-0.36326097921212097</v>
      </c>
      <c r="Z170" s="114" t="str">
        <f t="shared" si="40"/>
        <v/>
      </c>
      <c r="AA170" s="114">
        <f t="shared" si="41"/>
        <v>-0.36326097921212097</v>
      </c>
    </row>
    <row r="171" spans="1:27" x14ac:dyDescent="0.15">
      <c r="A171" s="148"/>
      <c r="B171" s="256" t="s">
        <v>530</v>
      </c>
      <c r="C171" s="257"/>
      <c r="D171" s="257"/>
      <c r="E171" s="257"/>
      <c r="F171" s="258"/>
      <c r="G171" s="114">
        <f t="shared" si="38"/>
        <v>0</v>
      </c>
      <c r="H171" s="149"/>
      <c r="I171" s="149"/>
      <c r="J171" s="149"/>
      <c r="K171" s="149"/>
      <c r="L171" s="114">
        <f t="shared" si="45"/>
        <v>0</v>
      </c>
      <c r="M171" s="149"/>
      <c r="N171" s="149"/>
      <c r="O171" s="149"/>
      <c r="P171" s="149"/>
      <c r="Q171" s="114">
        <f t="shared" si="46"/>
        <v>0</v>
      </c>
      <c r="R171" s="149"/>
      <c r="S171" s="149"/>
      <c r="T171" s="149"/>
      <c r="U171" s="149"/>
      <c r="V171" s="114" t="str">
        <f t="shared" si="42"/>
        <v/>
      </c>
      <c r="W171" s="114" t="str">
        <f t="shared" si="43"/>
        <v/>
      </c>
      <c r="X171" s="114" t="str">
        <f t="shared" si="44"/>
        <v/>
      </c>
      <c r="Y171" s="114" t="str">
        <f t="shared" si="39"/>
        <v/>
      </c>
      <c r="Z171" s="114" t="str">
        <f t="shared" si="40"/>
        <v/>
      </c>
      <c r="AA171" s="114" t="str">
        <f t="shared" si="41"/>
        <v/>
      </c>
    </row>
  </sheetData>
  <sheetProtection autoFilter="0"/>
  <mergeCells count="79">
    <mergeCell ref="Y2:AA2"/>
    <mergeCell ref="Y3:Y4"/>
    <mergeCell ref="Z3:Z4"/>
    <mergeCell ref="AA3:AA4"/>
    <mergeCell ref="B5:F5"/>
    <mergeCell ref="L2:P2"/>
    <mergeCell ref="L3:L4"/>
    <mergeCell ref="M3:N3"/>
    <mergeCell ref="O3:P3"/>
    <mergeCell ref="F3:F4"/>
    <mergeCell ref="G3:G4"/>
    <mergeCell ref="H3:I3"/>
    <mergeCell ref="G2:K2"/>
    <mergeCell ref="J3:K3"/>
    <mergeCell ref="B2:F2"/>
    <mergeCell ref="V2:X2"/>
    <mergeCell ref="B6:B40"/>
    <mergeCell ref="C6:F6"/>
    <mergeCell ref="C7:C17"/>
    <mergeCell ref="D7:F7"/>
    <mergeCell ref="D8:D9"/>
    <mergeCell ref="D10:D11"/>
    <mergeCell ref="D12:D13"/>
    <mergeCell ref="D15:D16"/>
    <mergeCell ref="C18:C29"/>
    <mergeCell ref="D18:F18"/>
    <mergeCell ref="D19:D20"/>
    <mergeCell ref="D21:D22"/>
    <mergeCell ref="D23:D24"/>
    <mergeCell ref="D25:D26"/>
    <mergeCell ref="D90:F90"/>
    <mergeCell ref="D95:D99"/>
    <mergeCell ref="E95:E97"/>
    <mergeCell ref="D100:D103"/>
    <mergeCell ref="B41:B112"/>
    <mergeCell ref="C41:F41"/>
    <mergeCell ref="C42:C61"/>
    <mergeCell ref="D42:F42"/>
    <mergeCell ref="D43:D45"/>
    <mergeCell ref="D47:D52"/>
    <mergeCell ref="E47:E49"/>
    <mergeCell ref="E50:E52"/>
    <mergeCell ref="D53:D60"/>
    <mergeCell ref="C62:C89"/>
    <mergeCell ref="D62:F62"/>
    <mergeCell ref="C90:C103"/>
    <mergeCell ref="B171:F171"/>
    <mergeCell ref="B3:B4"/>
    <mergeCell ref="C3:C4"/>
    <mergeCell ref="D3:D4"/>
    <mergeCell ref="E3:E4"/>
    <mergeCell ref="B130:B154"/>
    <mergeCell ref="C130:F130"/>
    <mergeCell ref="C131:C132"/>
    <mergeCell ref="C135:C136"/>
    <mergeCell ref="C138:C142"/>
    <mergeCell ref="D138:D139"/>
    <mergeCell ref="C143:C146"/>
    <mergeCell ref="C147:C150"/>
    <mergeCell ref="C104:C112"/>
    <mergeCell ref="D104:F104"/>
    <mergeCell ref="D105:D108"/>
    <mergeCell ref="B155:B170"/>
    <mergeCell ref="C155:F155"/>
    <mergeCell ref="C163:C168"/>
    <mergeCell ref="C169:C170"/>
    <mergeCell ref="B113:B129"/>
    <mergeCell ref="C113:F113"/>
    <mergeCell ref="C115:C117"/>
    <mergeCell ref="C118:C120"/>
    <mergeCell ref="C121:C122"/>
    <mergeCell ref="C125:C126"/>
    <mergeCell ref="V3:V4"/>
    <mergeCell ref="W3:W4"/>
    <mergeCell ref="X3:X4"/>
    <mergeCell ref="Q2:U2"/>
    <mergeCell ref="Q3:Q4"/>
    <mergeCell ref="R3:S3"/>
    <mergeCell ref="T3:U3"/>
  </mergeCells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45"/>
  <sheetViews>
    <sheetView showGridLines="0"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10" sqref="H10"/>
    </sheetView>
  </sheetViews>
  <sheetFormatPr defaultColWidth="8.875" defaultRowHeight="16.5" x14ac:dyDescent="0.15"/>
  <cols>
    <col min="1" max="1" width="3.5" style="75" customWidth="1"/>
    <col min="2" max="2" width="8.875" style="110"/>
    <col min="3" max="3" width="12.25" style="75" bestFit="1" customWidth="1"/>
    <col min="4" max="4" width="32.25" style="75" customWidth="1"/>
    <col min="5" max="5" width="44.125" style="75" customWidth="1"/>
    <col min="6" max="6" width="8.875" style="75"/>
    <col min="7" max="7" width="22.125" style="75" bestFit="1" customWidth="1"/>
    <col min="8" max="8" width="26" style="75" bestFit="1" customWidth="1"/>
    <col min="9" max="10" width="23" style="75" customWidth="1"/>
    <col min="11" max="11" width="15.875" style="76" customWidth="1"/>
    <col min="12" max="12" width="34.5" style="75" customWidth="1"/>
    <col min="13" max="13" width="39.5" style="75" customWidth="1"/>
    <col min="14" max="14" width="16.75" style="75" customWidth="1"/>
    <col min="15" max="15" width="12.75" style="75" customWidth="1"/>
    <col min="16" max="16" width="25.625" style="75" customWidth="1"/>
    <col min="17" max="17" width="28.5" style="75" customWidth="1"/>
    <col min="18" max="18" width="23.625" style="75" customWidth="1"/>
    <col min="19" max="21" width="21.875" style="75" customWidth="1"/>
    <col min="22" max="22" width="21.5" style="75" customWidth="1"/>
    <col min="23" max="27" width="8.875" style="75" customWidth="1"/>
    <col min="28" max="28" width="28.75" style="75" hidden="1" customWidth="1"/>
    <col min="29" max="33" width="0" style="75" hidden="1" customWidth="1"/>
    <col min="34" max="16384" width="8.875" style="75"/>
  </cols>
  <sheetData>
    <row r="1" spans="2:32" x14ac:dyDescent="0.15">
      <c r="B1" s="107" t="s">
        <v>569</v>
      </c>
    </row>
    <row r="2" spans="2:32" ht="17.25" thickBot="1" x14ac:dyDescent="0.2">
      <c r="B2" s="107" t="s">
        <v>474</v>
      </c>
    </row>
    <row r="3" spans="2:32" x14ac:dyDescent="0.15">
      <c r="B3" s="323" t="s">
        <v>524</v>
      </c>
      <c r="C3" s="321" t="s">
        <v>688</v>
      </c>
      <c r="D3" s="321"/>
      <c r="E3" s="321"/>
      <c r="F3" s="321"/>
      <c r="G3" s="321"/>
      <c r="H3" s="321"/>
      <c r="I3" s="321"/>
      <c r="J3" s="322"/>
      <c r="K3" s="325" t="s">
        <v>638</v>
      </c>
      <c r="L3" s="321"/>
      <c r="M3" s="321"/>
      <c r="N3" s="321"/>
      <c r="O3" s="321"/>
      <c r="P3" s="321"/>
      <c r="Q3" s="321"/>
      <c r="R3" s="321"/>
      <c r="S3" s="326"/>
      <c r="T3" s="326"/>
      <c r="U3" s="326"/>
      <c r="V3" s="322"/>
    </row>
    <row r="4" spans="2:32" s="76" customFormat="1" x14ac:dyDescent="0.15">
      <c r="B4" s="324"/>
      <c r="C4" s="78" t="s">
        <v>522</v>
      </c>
      <c r="D4" s="78" t="s">
        <v>531</v>
      </c>
      <c r="E4" s="78" t="s">
        <v>536</v>
      </c>
      <c r="F4" s="78" t="s">
        <v>525</v>
      </c>
      <c r="G4" s="78" t="s">
        <v>526</v>
      </c>
      <c r="H4" s="78" t="s">
        <v>527</v>
      </c>
      <c r="I4" s="78" t="s">
        <v>532</v>
      </c>
      <c r="J4" s="79" t="s">
        <v>547</v>
      </c>
      <c r="K4" s="80" t="s">
        <v>522</v>
      </c>
      <c r="L4" s="78" t="s">
        <v>531</v>
      </c>
      <c r="M4" s="78" t="s">
        <v>536</v>
      </c>
      <c r="N4" s="78" t="s">
        <v>649</v>
      </c>
      <c r="O4" s="78" t="s">
        <v>597</v>
      </c>
      <c r="P4" s="78" t="s">
        <v>598</v>
      </c>
      <c r="Q4" s="78" t="s">
        <v>599</v>
      </c>
      <c r="R4" s="78" t="s">
        <v>616</v>
      </c>
      <c r="S4" s="81" t="s">
        <v>600</v>
      </c>
      <c r="T4" s="81" t="s">
        <v>602</v>
      </c>
      <c r="U4" s="81" t="s">
        <v>601</v>
      </c>
      <c r="V4" s="79" t="s">
        <v>646</v>
      </c>
    </row>
    <row r="5" spans="2:32" x14ac:dyDescent="0.15">
      <c r="B5" s="108">
        <v>0</v>
      </c>
      <c r="C5" s="82" t="s">
        <v>529</v>
      </c>
      <c r="D5" s="83" t="s">
        <v>515</v>
      </c>
      <c r="E5" s="82" t="s">
        <v>515</v>
      </c>
      <c r="F5" s="84">
        <f>SUM(F6:F45)</f>
        <v>150</v>
      </c>
      <c r="G5" s="84">
        <f>SUM(G6:G45)</f>
        <v>0</v>
      </c>
      <c r="H5" s="84">
        <f>SUM(H6:H45)</f>
        <v>150</v>
      </c>
      <c r="I5" s="83" t="s">
        <v>515</v>
      </c>
      <c r="J5" s="85" t="s">
        <v>548</v>
      </c>
      <c r="K5" s="86" t="s">
        <v>529</v>
      </c>
      <c r="L5" s="87" t="s">
        <v>515</v>
      </c>
      <c r="M5" s="88" t="s">
        <v>515</v>
      </c>
      <c r="N5" s="176">
        <f>IFERROR(S5/O5,"")</f>
        <v>0.10666666666666667</v>
      </c>
      <c r="O5" s="89">
        <f>SUM(O6:O45)</f>
        <v>750</v>
      </c>
      <c r="P5" s="89">
        <f>SUM(P6:P45)</f>
        <v>300</v>
      </c>
      <c r="Q5" s="89">
        <f>SUM(Q6:Q45)</f>
        <v>450</v>
      </c>
      <c r="R5" s="87" t="s">
        <v>515</v>
      </c>
      <c r="S5" s="89">
        <f>SUM(S6:S45)</f>
        <v>80</v>
      </c>
      <c r="T5" s="89">
        <f>SUM(T6:T45)</f>
        <v>0</v>
      </c>
      <c r="U5" s="89">
        <f>SUM(U6:U45)</f>
        <v>80</v>
      </c>
      <c r="V5" s="90" t="s">
        <v>548</v>
      </c>
      <c r="AB5" s="75" t="s">
        <v>587</v>
      </c>
      <c r="AC5" s="75" t="s">
        <v>578</v>
      </c>
      <c r="AF5" s="75" t="s">
        <v>604</v>
      </c>
    </row>
    <row r="6" spans="2:32" x14ac:dyDescent="0.15">
      <c r="B6" s="108">
        <v>1</v>
      </c>
      <c r="C6" s="91" t="s">
        <v>523</v>
      </c>
      <c r="D6" s="91" t="s">
        <v>579</v>
      </c>
      <c r="E6" s="91" t="s">
        <v>568</v>
      </c>
      <c r="F6" s="84">
        <f>G6+H6</f>
        <v>0</v>
      </c>
      <c r="G6" s="92"/>
      <c r="H6" s="92"/>
      <c r="I6" s="91"/>
      <c r="J6" s="93"/>
      <c r="K6" s="94" t="s">
        <v>523</v>
      </c>
      <c r="L6" s="91" t="s">
        <v>588</v>
      </c>
      <c r="M6" s="174" t="s">
        <v>595</v>
      </c>
      <c r="N6" s="176">
        <f t="shared" ref="N6:N45" si="0">IFERROR(S6/O6,"")</f>
        <v>0</v>
      </c>
      <c r="O6" s="89">
        <f>P6+Q6</f>
        <v>500</v>
      </c>
      <c r="P6" s="92">
        <v>300</v>
      </c>
      <c r="Q6" s="92">
        <v>200</v>
      </c>
      <c r="R6" s="92" t="s">
        <v>603</v>
      </c>
      <c r="S6" s="95">
        <f>T6+U6</f>
        <v>0</v>
      </c>
      <c r="T6" s="96">
        <v>0</v>
      </c>
      <c r="U6" s="96">
        <v>0</v>
      </c>
      <c r="V6" s="175" t="s">
        <v>648</v>
      </c>
      <c r="AB6" s="75" t="s">
        <v>588</v>
      </c>
      <c r="AC6" s="75" t="s">
        <v>579</v>
      </c>
      <c r="AF6" s="75" t="s">
        <v>605</v>
      </c>
    </row>
    <row r="7" spans="2:32" x14ac:dyDescent="0.15">
      <c r="B7" s="108">
        <v>2</v>
      </c>
      <c r="C7" s="91" t="s">
        <v>528</v>
      </c>
      <c r="D7" s="91" t="s">
        <v>584</v>
      </c>
      <c r="E7" s="91" t="s">
        <v>537</v>
      </c>
      <c r="F7" s="84">
        <f t="shared" ref="F7:F45" si="1">G7+H7</f>
        <v>0</v>
      </c>
      <c r="G7" s="92"/>
      <c r="H7" s="92"/>
      <c r="I7" s="91"/>
      <c r="J7" s="93"/>
      <c r="K7" s="94" t="s">
        <v>528</v>
      </c>
      <c r="L7" s="91" t="s">
        <v>587</v>
      </c>
      <c r="M7" s="174" t="s">
        <v>537</v>
      </c>
      <c r="N7" s="176">
        <f t="shared" si="0"/>
        <v>0.8</v>
      </c>
      <c r="O7" s="89">
        <f t="shared" ref="O7:O45" si="2">P7+Q7</f>
        <v>100</v>
      </c>
      <c r="P7" s="92">
        <v>0</v>
      </c>
      <c r="Q7" s="92">
        <v>100</v>
      </c>
      <c r="R7" s="92" t="s">
        <v>603</v>
      </c>
      <c r="S7" s="95">
        <f t="shared" ref="S7:S45" si="3">T7+U7</f>
        <v>80</v>
      </c>
      <c r="T7" s="96">
        <v>0</v>
      </c>
      <c r="U7" s="96">
        <v>80</v>
      </c>
      <c r="V7" s="175" t="s">
        <v>647</v>
      </c>
      <c r="AB7" s="75" t="s">
        <v>589</v>
      </c>
      <c r="AC7" s="75" t="s">
        <v>580</v>
      </c>
      <c r="AF7" s="75" t="s">
        <v>606</v>
      </c>
    </row>
    <row r="8" spans="2:32" ht="86.45" customHeight="1" x14ac:dyDescent="0.15">
      <c r="B8" s="108">
        <v>3</v>
      </c>
      <c r="C8" s="91"/>
      <c r="D8" s="91" t="s">
        <v>586</v>
      </c>
      <c r="E8" s="98" t="s">
        <v>549</v>
      </c>
      <c r="F8" s="84">
        <f t="shared" si="1"/>
        <v>150</v>
      </c>
      <c r="G8" s="92"/>
      <c r="H8" s="92">
        <v>150</v>
      </c>
      <c r="I8" s="91"/>
      <c r="J8" s="93"/>
      <c r="K8" s="94"/>
      <c r="L8" s="91" t="s">
        <v>594</v>
      </c>
      <c r="M8" s="98" t="s">
        <v>596</v>
      </c>
      <c r="N8" s="176">
        <f t="shared" si="0"/>
        <v>0</v>
      </c>
      <c r="O8" s="89">
        <f t="shared" si="2"/>
        <v>150</v>
      </c>
      <c r="P8" s="92"/>
      <c r="Q8" s="92">
        <v>150</v>
      </c>
      <c r="R8" s="92"/>
      <c r="S8" s="95">
        <f t="shared" si="3"/>
        <v>0</v>
      </c>
      <c r="T8" s="96"/>
      <c r="U8" s="96"/>
      <c r="V8" s="97"/>
      <c r="AB8" s="75" t="s">
        <v>590</v>
      </c>
      <c r="AC8" s="75" t="s">
        <v>581</v>
      </c>
      <c r="AF8" s="75" t="s">
        <v>607</v>
      </c>
    </row>
    <row r="9" spans="2:32" ht="85.9" customHeight="1" x14ac:dyDescent="0.15">
      <c r="B9" s="108">
        <v>4</v>
      </c>
      <c r="C9" s="91"/>
      <c r="D9" s="91" t="s">
        <v>584</v>
      </c>
      <c r="E9" s="98" t="s">
        <v>550</v>
      </c>
      <c r="F9" s="84">
        <f t="shared" si="1"/>
        <v>0</v>
      </c>
      <c r="G9" s="92"/>
      <c r="H9" s="92"/>
      <c r="I9" s="91"/>
      <c r="J9" s="93"/>
      <c r="K9" s="94"/>
      <c r="L9" s="91" t="s">
        <v>593</v>
      </c>
      <c r="M9" s="98" t="s">
        <v>550</v>
      </c>
      <c r="N9" s="176" t="str">
        <f t="shared" si="0"/>
        <v/>
      </c>
      <c r="O9" s="89">
        <f t="shared" si="2"/>
        <v>0</v>
      </c>
      <c r="P9" s="92"/>
      <c r="Q9" s="92"/>
      <c r="R9" s="92"/>
      <c r="S9" s="95">
        <f t="shared" si="3"/>
        <v>0</v>
      </c>
      <c r="T9" s="96"/>
      <c r="U9" s="96"/>
      <c r="V9" s="97"/>
      <c r="AB9" s="75" t="s">
        <v>591</v>
      </c>
      <c r="AC9" s="75" t="s">
        <v>582</v>
      </c>
      <c r="AF9" s="75" t="s">
        <v>608</v>
      </c>
    </row>
    <row r="10" spans="2:32" x14ac:dyDescent="0.15">
      <c r="B10" s="108">
        <v>5</v>
      </c>
      <c r="C10" s="91"/>
      <c r="D10" s="91"/>
      <c r="E10" s="91"/>
      <c r="F10" s="84">
        <f t="shared" si="1"/>
        <v>0</v>
      </c>
      <c r="G10" s="92"/>
      <c r="H10" s="92"/>
      <c r="I10" s="91"/>
      <c r="J10" s="93"/>
      <c r="K10" s="94"/>
      <c r="L10" s="91"/>
      <c r="M10" s="91"/>
      <c r="N10" s="176" t="str">
        <f t="shared" si="0"/>
        <v/>
      </c>
      <c r="O10" s="89">
        <f t="shared" si="2"/>
        <v>0</v>
      </c>
      <c r="P10" s="92"/>
      <c r="Q10" s="92"/>
      <c r="R10" s="92"/>
      <c r="S10" s="95">
        <f t="shared" si="3"/>
        <v>0</v>
      </c>
      <c r="T10" s="96"/>
      <c r="U10" s="96"/>
      <c r="V10" s="97"/>
      <c r="AB10" s="75" t="s">
        <v>592</v>
      </c>
      <c r="AC10" s="75" t="s">
        <v>583</v>
      </c>
      <c r="AF10" s="75" t="s">
        <v>609</v>
      </c>
    </row>
    <row r="11" spans="2:32" x14ac:dyDescent="0.15">
      <c r="B11" s="108">
        <v>6</v>
      </c>
      <c r="C11" s="91"/>
      <c r="D11" s="91"/>
      <c r="E11" s="91"/>
      <c r="F11" s="84">
        <f t="shared" si="1"/>
        <v>0</v>
      </c>
      <c r="G11" s="92"/>
      <c r="H11" s="92"/>
      <c r="I11" s="91"/>
      <c r="J11" s="93"/>
      <c r="K11" s="94"/>
      <c r="L11" s="91"/>
      <c r="M11" s="91"/>
      <c r="N11" s="176" t="str">
        <f t="shared" si="0"/>
        <v/>
      </c>
      <c r="O11" s="89">
        <f t="shared" si="2"/>
        <v>0</v>
      </c>
      <c r="P11" s="92"/>
      <c r="Q11" s="92"/>
      <c r="R11" s="92"/>
      <c r="S11" s="95">
        <f t="shared" si="3"/>
        <v>0</v>
      </c>
      <c r="T11" s="96"/>
      <c r="U11" s="96"/>
      <c r="V11" s="97"/>
      <c r="AB11" s="75" t="s">
        <v>593</v>
      </c>
      <c r="AC11" s="75" t="s">
        <v>584</v>
      </c>
      <c r="AF11" s="75" t="s">
        <v>610</v>
      </c>
    </row>
    <row r="12" spans="2:32" x14ac:dyDescent="0.15">
      <c r="B12" s="108">
        <v>7</v>
      </c>
      <c r="C12" s="91"/>
      <c r="D12" s="91"/>
      <c r="E12" s="91"/>
      <c r="F12" s="84">
        <f t="shared" si="1"/>
        <v>0</v>
      </c>
      <c r="G12" s="92"/>
      <c r="H12" s="92"/>
      <c r="I12" s="91"/>
      <c r="J12" s="93"/>
      <c r="K12" s="94"/>
      <c r="L12" s="91"/>
      <c r="M12" s="91"/>
      <c r="N12" s="176" t="str">
        <f t="shared" si="0"/>
        <v/>
      </c>
      <c r="O12" s="89">
        <f t="shared" si="2"/>
        <v>0</v>
      </c>
      <c r="P12" s="92"/>
      <c r="Q12" s="92"/>
      <c r="R12" s="92"/>
      <c r="S12" s="95">
        <f t="shared" si="3"/>
        <v>0</v>
      </c>
      <c r="T12" s="96"/>
      <c r="U12" s="96"/>
      <c r="V12" s="97"/>
      <c r="AB12" s="75" t="s">
        <v>577</v>
      </c>
      <c r="AC12" s="75" t="s">
        <v>585</v>
      </c>
      <c r="AF12" s="75" t="s">
        <v>611</v>
      </c>
    </row>
    <row r="13" spans="2:32" x14ac:dyDescent="0.15">
      <c r="B13" s="108">
        <v>8</v>
      </c>
      <c r="C13" s="91"/>
      <c r="D13" s="91"/>
      <c r="E13" s="91"/>
      <c r="F13" s="84">
        <f t="shared" si="1"/>
        <v>0</v>
      </c>
      <c r="G13" s="92"/>
      <c r="H13" s="92"/>
      <c r="I13" s="91"/>
      <c r="J13" s="93"/>
      <c r="K13" s="94"/>
      <c r="L13" s="91"/>
      <c r="M13" s="91"/>
      <c r="N13" s="176" t="str">
        <f t="shared" si="0"/>
        <v/>
      </c>
      <c r="O13" s="89">
        <f t="shared" si="2"/>
        <v>0</v>
      </c>
      <c r="P13" s="92"/>
      <c r="Q13" s="92"/>
      <c r="R13" s="92"/>
      <c r="S13" s="95">
        <f t="shared" si="3"/>
        <v>0</v>
      </c>
      <c r="T13" s="96"/>
      <c r="U13" s="96"/>
      <c r="V13" s="97"/>
      <c r="AB13" s="75" t="s">
        <v>594</v>
      </c>
      <c r="AC13" s="75" t="s">
        <v>586</v>
      </c>
      <c r="AF13" s="75" t="s">
        <v>612</v>
      </c>
    </row>
    <row r="14" spans="2:32" x14ac:dyDescent="0.15">
      <c r="B14" s="108">
        <v>9</v>
      </c>
      <c r="C14" s="91"/>
      <c r="D14" s="91"/>
      <c r="E14" s="91"/>
      <c r="F14" s="84">
        <f t="shared" si="1"/>
        <v>0</v>
      </c>
      <c r="G14" s="92"/>
      <c r="H14" s="92"/>
      <c r="I14" s="91"/>
      <c r="J14" s="93"/>
      <c r="K14" s="94"/>
      <c r="L14" s="91"/>
      <c r="M14" s="91"/>
      <c r="N14" s="176" t="str">
        <f t="shared" si="0"/>
        <v/>
      </c>
      <c r="O14" s="89">
        <f t="shared" si="2"/>
        <v>0</v>
      </c>
      <c r="P14" s="92"/>
      <c r="Q14" s="92"/>
      <c r="R14" s="92"/>
      <c r="S14" s="95">
        <f t="shared" si="3"/>
        <v>0</v>
      </c>
      <c r="T14" s="96"/>
      <c r="U14" s="96"/>
      <c r="V14" s="97"/>
      <c r="AF14" s="75" t="s">
        <v>613</v>
      </c>
    </row>
    <row r="15" spans="2:32" x14ac:dyDescent="0.15">
      <c r="B15" s="108">
        <v>10</v>
      </c>
      <c r="C15" s="91"/>
      <c r="D15" s="91"/>
      <c r="E15" s="91"/>
      <c r="F15" s="84">
        <f t="shared" si="1"/>
        <v>0</v>
      </c>
      <c r="G15" s="92"/>
      <c r="H15" s="92"/>
      <c r="I15" s="91"/>
      <c r="J15" s="93"/>
      <c r="K15" s="94"/>
      <c r="L15" s="91"/>
      <c r="M15" s="91"/>
      <c r="N15" s="176" t="str">
        <f t="shared" si="0"/>
        <v/>
      </c>
      <c r="O15" s="89">
        <f t="shared" si="2"/>
        <v>0</v>
      </c>
      <c r="P15" s="92"/>
      <c r="Q15" s="92"/>
      <c r="R15" s="92"/>
      <c r="S15" s="95">
        <f t="shared" si="3"/>
        <v>0</v>
      </c>
      <c r="T15" s="96"/>
      <c r="U15" s="96"/>
      <c r="V15" s="97"/>
      <c r="AF15" s="75" t="s">
        <v>614</v>
      </c>
    </row>
    <row r="16" spans="2:32" x14ac:dyDescent="0.15">
      <c r="B16" s="108">
        <v>11</v>
      </c>
      <c r="C16" s="91"/>
      <c r="D16" s="91"/>
      <c r="E16" s="91"/>
      <c r="F16" s="84">
        <f t="shared" si="1"/>
        <v>0</v>
      </c>
      <c r="G16" s="92"/>
      <c r="H16" s="92"/>
      <c r="I16" s="91"/>
      <c r="J16" s="93"/>
      <c r="K16" s="94"/>
      <c r="L16" s="91"/>
      <c r="M16" s="91"/>
      <c r="N16" s="176" t="str">
        <f t="shared" si="0"/>
        <v/>
      </c>
      <c r="O16" s="89">
        <f t="shared" si="2"/>
        <v>0</v>
      </c>
      <c r="P16" s="92"/>
      <c r="Q16" s="92"/>
      <c r="R16" s="92"/>
      <c r="S16" s="95">
        <f t="shared" si="3"/>
        <v>0</v>
      </c>
      <c r="T16" s="96"/>
      <c r="U16" s="96"/>
      <c r="V16" s="97"/>
      <c r="AF16" s="75" t="s">
        <v>615</v>
      </c>
    </row>
    <row r="17" spans="2:22" x14ac:dyDescent="0.15">
      <c r="B17" s="108">
        <v>12</v>
      </c>
      <c r="C17" s="91"/>
      <c r="D17" s="91"/>
      <c r="E17" s="91"/>
      <c r="F17" s="84">
        <f t="shared" si="1"/>
        <v>0</v>
      </c>
      <c r="G17" s="92"/>
      <c r="H17" s="92"/>
      <c r="I17" s="91"/>
      <c r="J17" s="93"/>
      <c r="K17" s="94"/>
      <c r="L17" s="91"/>
      <c r="M17" s="91"/>
      <c r="N17" s="176" t="str">
        <f t="shared" si="0"/>
        <v/>
      </c>
      <c r="O17" s="89">
        <f t="shared" si="2"/>
        <v>0</v>
      </c>
      <c r="P17" s="92"/>
      <c r="Q17" s="92"/>
      <c r="R17" s="92"/>
      <c r="S17" s="95">
        <f t="shared" si="3"/>
        <v>0</v>
      </c>
      <c r="T17" s="96"/>
      <c r="U17" s="96"/>
      <c r="V17" s="97"/>
    </row>
    <row r="18" spans="2:22" x14ac:dyDescent="0.15">
      <c r="B18" s="108">
        <v>13</v>
      </c>
      <c r="C18" s="91"/>
      <c r="D18" s="91"/>
      <c r="E18" s="91"/>
      <c r="F18" s="84">
        <f t="shared" si="1"/>
        <v>0</v>
      </c>
      <c r="G18" s="92"/>
      <c r="H18" s="92"/>
      <c r="I18" s="91"/>
      <c r="J18" s="93"/>
      <c r="K18" s="94"/>
      <c r="L18" s="91"/>
      <c r="M18" s="91"/>
      <c r="N18" s="176" t="str">
        <f t="shared" si="0"/>
        <v/>
      </c>
      <c r="O18" s="89">
        <f t="shared" si="2"/>
        <v>0</v>
      </c>
      <c r="P18" s="92"/>
      <c r="Q18" s="92"/>
      <c r="R18" s="92"/>
      <c r="S18" s="95">
        <f t="shared" si="3"/>
        <v>0</v>
      </c>
      <c r="T18" s="96"/>
      <c r="U18" s="96"/>
      <c r="V18" s="97"/>
    </row>
    <row r="19" spans="2:22" x14ac:dyDescent="0.15">
      <c r="B19" s="108">
        <v>14</v>
      </c>
      <c r="C19" s="91"/>
      <c r="D19" s="91"/>
      <c r="E19" s="91"/>
      <c r="F19" s="84">
        <f t="shared" si="1"/>
        <v>0</v>
      </c>
      <c r="G19" s="92"/>
      <c r="H19" s="92"/>
      <c r="I19" s="91"/>
      <c r="J19" s="93"/>
      <c r="K19" s="94"/>
      <c r="L19" s="91"/>
      <c r="M19" s="91"/>
      <c r="N19" s="176" t="str">
        <f t="shared" si="0"/>
        <v/>
      </c>
      <c r="O19" s="89">
        <f t="shared" si="2"/>
        <v>0</v>
      </c>
      <c r="P19" s="92"/>
      <c r="Q19" s="92"/>
      <c r="R19" s="92"/>
      <c r="S19" s="95">
        <f t="shared" si="3"/>
        <v>0</v>
      </c>
      <c r="T19" s="96"/>
      <c r="U19" s="96"/>
      <c r="V19" s="97"/>
    </row>
    <row r="20" spans="2:22" x14ac:dyDescent="0.15">
      <c r="B20" s="108">
        <v>15</v>
      </c>
      <c r="C20" s="91"/>
      <c r="D20" s="91"/>
      <c r="E20" s="91"/>
      <c r="F20" s="84">
        <f t="shared" si="1"/>
        <v>0</v>
      </c>
      <c r="G20" s="92"/>
      <c r="H20" s="92"/>
      <c r="I20" s="91"/>
      <c r="J20" s="93"/>
      <c r="K20" s="94"/>
      <c r="L20" s="91"/>
      <c r="M20" s="91"/>
      <c r="N20" s="176" t="str">
        <f t="shared" si="0"/>
        <v/>
      </c>
      <c r="O20" s="89">
        <f t="shared" si="2"/>
        <v>0</v>
      </c>
      <c r="P20" s="92"/>
      <c r="Q20" s="92"/>
      <c r="R20" s="92"/>
      <c r="S20" s="95">
        <f t="shared" si="3"/>
        <v>0</v>
      </c>
      <c r="T20" s="96"/>
      <c r="U20" s="96"/>
      <c r="V20" s="97"/>
    </row>
    <row r="21" spans="2:22" x14ac:dyDescent="0.15">
      <c r="B21" s="108">
        <v>16</v>
      </c>
      <c r="C21" s="91"/>
      <c r="D21" s="91"/>
      <c r="E21" s="91"/>
      <c r="F21" s="84">
        <f t="shared" si="1"/>
        <v>0</v>
      </c>
      <c r="G21" s="92"/>
      <c r="H21" s="92"/>
      <c r="I21" s="91"/>
      <c r="J21" s="93"/>
      <c r="K21" s="94"/>
      <c r="L21" s="91"/>
      <c r="M21" s="91"/>
      <c r="N21" s="176" t="str">
        <f t="shared" si="0"/>
        <v/>
      </c>
      <c r="O21" s="89">
        <f t="shared" si="2"/>
        <v>0</v>
      </c>
      <c r="P21" s="92"/>
      <c r="Q21" s="92"/>
      <c r="R21" s="92"/>
      <c r="S21" s="95">
        <f t="shared" si="3"/>
        <v>0</v>
      </c>
      <c r="T21" s="96"/>
      <c r="U21" s="96"/>
      <c r="V21" s="97"/>
    </row>
    <row r="22" spans="2:22" x14ac:dyDescent="0.15">
      <c r="B22" s="108">
        <v>17</v>
      </c>
      <c r="C22" s="91"/>
      <c r="D22" s="91"/>
      <c r="E22" s="91"/>
      <c r="F22" s="84">
        <f t="shared" si="1"/>
        <v>0</v>
      </c>
      <c r="G22" s="92"/>
      <c r="H22" s="92"/>
      <c r="I22" s="91"/>
      <c r="J22" s="93"/>
      <c r="K22" s="94"/>
      <c r="L22" s="91"/>
      <c r="M22" s="91"/>
      <c r="N22" s="176" t="str">
        <f t="shared" si="0"/>
        <v/>
      </c>
      <c r="O22" s="89">
        <f t="shared" si="2"/>
        <v>0</v>
      </c>
      <c r="P22" s="92"/>
      <c r="Q22" s="92"/>
      <c r="R22" s="92"/>
      <c r="S22" s="95">
        <f t="shared" si="3"/>
        <v>0</v>
      </c>
      <c r="T22" s="96"/>
      <c r="U22" s="96"/>
      <c r="V22" s="97"/>
    </row>
    <row r="23" spans="2:22" x14ac:dyDescent="0.15">
      <c r="B23" s="108">
        <v>18</v>
      </c>
      <c r="C23" s="91"/>
      <c r="D23" s="91"/>
      <c r="E23" s="91"/>
      <c r="F23" s="84">
        <f t="shared" si="1"/>
        <v>0</v>
      </c>
      <c r="G23" s="92"/>
      <c r="H23" s="92"/>
      <c r="I23" s="91"/>
      <c r="J23" s="93"/>
      <c r="K23" s="94"/>
      <c r="L23" s="91"/>
      <c r="M23" s="91"/>
      <c r="N23" s="176" t="str">
        <f t="shared" si="0"/>
        <v/>
      </c>
      <c r="O23" s="89">
        <f t="shared" si="2"/>
        <v>0</v>
      </c>
      <c r="P23" s="92"/>
      <c r="Q23" s="92"/>
      <c r="R23" s="92"/>
      <c r="S23" s="95">
        <f t="shared" si="3"/>
        <v>0</v>
      </c>
      <c r="T23" s="96"/>
      <c r="U23" s="96"/>
      <c r="V23" s="97"/>
    </row>
    <row r="24" spans="2:22" x14ac:dyDescent="0.15">
      <c r="B24" s="108">
        <v>19</v>
      </c>
      <c r="C24" s="91"/>
      <c r="D24" s="91"/>
      <c r="E24" s="91"/>
      <c r="F24" s="84">
        <f t="shared" si="1"/>
        <v>0</v>
      </c>
      <c r="G24" s="92"/>
      <c r="H24" s="92"/>
      <c r="I24" s="91"/>
      <c r="J24" s="93"/>
      <c r="K24" s="94"/>
      <c r="L24" s="91"/>
      <c r="M24" s="91"/>
      <c r="N24" s="176" t="str">
        <f t="shared" si="0"/>
        <v/>
      </c>
      <c r="O24" s="89">
        <f t="shared" si="2"/>
        <v>0</v>
      </c>
      <c r="P24" s="92"/>
      <c r="Q24" s="92"/>
      <c r="R24" s="92"/>
      <c r="S24" s="95">
        <f t="shared" si="3"/>
        <v>0</v>
      </c>
      <c r="T24" s="96"/>
      <c r="U24" s="96"/>
      <c r="V24" s="97"/>
    </row>
    <row r="25" spans="2:22" x14ac:dyDescent="0.15">
      <c r="B25" s="108">
        <v>20</v>
      </c>
      <c r="C25" s="91"/>
      <c r="D25" s="91"/>
      <c r="E25" s="91"/>
      <c r="F25" s="84">
        <f t="shared" si="1"/>
        <v>0</v>
      </c>
      <c r="G25" s="92"/>
      <c r="H25" s="92"/>
      <c r="I25" s="91"/>
      <c r="J25" s="93"/>
      <c r="K25" s="94"/>
      <c r="L25" s="91"/>
      <c r="M25" s="91"/>
      <c r="N25" s="176" t="str">
        <f t="shared" si="0"/>
        <v/>
      </c>
      <c r="O25" s="89">
        <f t="shared" si="2"/>
        <v>0</v>
      </c>
      <c r="P25" s="92"/>
      <c r="Q25" s="92"/>
      <c r="R25" s="92"/>
      <c r="S25" s="95">
        <f t="shared" si="3"/>
        <v>0</v>
      </c>
      <c r="T25" s="96"/>
      <c r="U25" s="96"/>
      <c r="V25" s="97"/>
    </row>
    <row r="26" spans="2:22" x14ac:dyDescent="0.15">
      <c r="B26" s="108">
        <v>21</v>
      </c>
      <c r="C26" s="91"/>
      <c r="D26" s="91"/>
      <c r="E26" s="91"/>
      <c r="F26" s="84">
        <f t="shared" si="1"/>
        <v>0</v>
      </c>
      <c r="G26" s="92"/>
      <c r="H26" s="92"/>
      <c r="I26" s="91"/>
      <c r="J26" s="93"/>
      <c r="K26" s="94"/>
      <c r="L26" s="91"/>
      <c r="M26" s="91"/>
      <c r="N26" s="176" t="str">
        <f t="shared" si="0"/>
        <v/>
      </c>
      <c r="O26" s="89">
        <f t="shared" si="2"/>
        <v>0</v>
      </c>
      <c r="P26" s="92"/>
      <c r="Q26" s="92"/>
      <c r="R26" s="92"/>
      <c r="S26" s="95">
        <f t="shared" si="3"/>
        <v>0</v>
      </c>
      <c r="T26" s="96"/>
      <c r="U26" s="96"/>
      <c r="V26" s="97"/>
    </row>
    <row r="27" spans="2:22" x14ac:dyDescent="0.15">
      <c r="B27" s="108">
        <v>22</v>
      </c>
      <c r="C27" s="91"/>
      <c r="D27" s="91"/>
      <c r="E27" s="91"/>
      <c r="F27" s="84">
        <f t="shared" si="1"/>
        <v>0</v>
      </c>
      <c r="G27" s="92"/>
      <c r="H27" s="92"/>
      <c r="I27" s="91"/>
      <c r="J27" s="93"/>
      <c r="K27" s="94"/>
      <c r="L27" s="91"/>
      <c r="M27" s="91"/>
      <c r="N27" s="176" t="str">
        <f t="shared" si="0"/>
        <v/>
      </c>
      <c r="O27" s="89">
        <f t="shared" si="2"/>
        <v>0</v>
      </c>
      <c r="P27" s="92"/>
      <c r="Q27" s="92"/>
      <c r="R27" s="92"/>
      <c r="S27" s="95">
        <f t="shared" si="3"/>
        <v>0</v>
      </c>
      <c r="T27" s="96"/>
      <c r="U27" s="96"/>
      <c r="V27" s="97"/>
    </row>
    <row r="28" spans="2:22" x14ac:dyDescent="0.15">
      <c r="B28" s="108">
        <v>23</v>
      </c>
      <c r="C28" s="91"/>
      <c r="D28" s="91"/>
      <c r="E28" s="91"/>
      <c r="F28" s="84">
        <f t="shared" si="1"/>
        <v>0</v>
      </c>
      <c r="G28" s="92"/>
      <c r="H28" s="92"/>
      <c r="I28" s="91"/>
      <c r="J28" s="93"/>
      <c r="K28" s="94"/>
      <c r="L28" s="91"/>
      <c r="M28" s="91"/>
      <c r="N28" s="176" t="str">
        <f t="shared" si="0"/>
        <v/>
      </c>
      <c r="O28" s="89">
        <f t="shared" si="2"/>
        <v>0</v>
      </c>
      <c r="P28" s="92"/>
      <c r="Q28" s="92"/>
      <c r="R28" s="92"/>
      <c r="S28" s="95">
        <f t="shared" si="3"/>
        <v>0</v>
      </c>
      <c r="T28" s="96"/>
      <c r="U28" s="96"/>
      <c r="V28" s="97"/>
    </row>
    <row r="29" spans="2:22" x14ac:dyDescent="0.15">
      <c r="B29" s="108">
        <v>24</v>
      </c>
      <c r="C29" s="91"/>
      <c r="D29" s="91"/>
      <c r="E29" s="91"/>
      <c r="F29" s="84">
        <f t="shared" si="1"/>
        <v>0</v>
      </c>
      <c r="G29" s="92"/>
      <c r="H29" s="92"/>
      <c r="I29" s="91"/>
      <c r="J29" s="93"/>
      <c r="K29" s="94"/>
      <c r="L29" s="91"/>
      <c r="M29" s="91"/>
      <c r="N29" s="176" t="str">
        <f t="shared" si="0"/>
        <v/>
      </c>
      <c r="O29" s="89">
        <f t="shared" si="2"/>
        <v>0</v>
      </c>
      <c r="P29" s="92"/>
      <c r="Q29" s="92"/>
      <c r="R29" s="92"/>
      <c r="S29" s="95">
        <f t="shared" si="3"/>
        <v>0</v>
      </c>
      <c r="T29" s="96"/>
      <c r="U29" s="96"/>
      <c r="V29" s="97"/>
    </row>
    <row r="30" spans="2:22" x14ac:dyDescent="0.15">
      <c r="B30" s="108">
        <v>25</v>
      </c>
      <c r="C30" s="91"/>
      <c r="D30" s="91"/>
      <c r="E30" s="91"/>
      <c r="F30" s="84">
        <f t="shared" si="1"/>
        <v>0</v>
      </c>
      <c r="G30" s="92"/>
      <c r="H30" s="92"/>
      <c r="I30" s="91"/>
      <c r="J30" s="93"/>
      <c r="K30" s="94"/>
      <c r="L30" s="91"/>
      <c r="M30" s="91"/>
      <c r="N30" s="176" t="str">
        <f t="shared" si="0"/>
        <v/>
      </c>
      <c r="O30" s="89">
        <f t="shared" si="2"/>
        <v>0</v>
      </c>
      <c r="P30" s="92"/>
      <c r="Q30" s="92"/>
      <c r="R30" s="92"/>
      <c r="S30" s="95">
        <f t="shared" si="3"/>
        <v>0</v>
      </c>
      <c r="T30" s="96"/>
      <c r="U30" s="96"/>
      <c r="V30" s="97"/>
    </row>
    <row r="31" spans="2:22" x14ac:dyDescent="0.15">
      <c r="B31" s="108">
        <v>26</v>
      </c>
      <c r="C31" s="91"/>
      <c r="D31" s="91"/>
      <c r="E31" s="91"/>
      <c r="F31" s="84">
        <f t="shared" si="1"/>
        <v>0</v>
      </c>
      <c r="G31" s="92"/>
      <c r="H31" s="92"/>
      <c r="I31" s="91"/>
      <c r="J31" s="93"/>
      <c r="K31" s="94"/>
      <c r="L31" s="91"/>
      <c r="M31" s="91"/>
      <c r="N31" s="176" t="str">
        <f t="shared" si="0"/>
        <v/>
      </c>
      <c r="O31" s="89">
        <f t="shared" si="2"/>
        <v>0</v>
      </c>
      <c r="P31" s="92"/>
      <c r="Q31" s="92"/>
      <c r="R31" s="92"/>
      <c r="S31" s="95">
        <f t="shared" si="3"/>
        <v>0</v>
      </c>
      <c r="T31" s="96"/>
      <c r="U31" s="96"/>
      <c r="V31" s="97"/>
    </row>
    <row r="32" spans="2:22" x14ac:dyDescent="0.15">
      <c r="B32" s="108">
        <v>27</v>
      </c>
      <c r="C32" s="91"/>
      <c r="D32" s="91"/>
      <c r="E32" s="91"/>
      <c r="F32" s="84">
        <f t="shared" si="1"/>
        <v>0</v>
      </c>
      <c r="G32" s="92"/>
      <c r="H32" s="92"/>
      <c r="I32" s="91"/>
      <c r="J32" s="93"/>
      <c r="K32" s="94"/>
      <c r="L32" s="91"/>
      <c r="M32" s="91"/>
      <c r="N32" s="176" t="str">
        <f t="shared" si="0"/>
        <v/>
      </c>
      <c r="O32" s="89">
        <f t="shared" si="2"/>
        <v>0</v>
      </c>
      <c r="P32" s="92"/>
      <c r="Q32" s="92"/>
      <c r="R32" s="92"/>
      <c r="S32" s="95">
        <f t="shared" si="3"/>
        <v>0</v>
      </c>
      <c r="T32" s="96"/>
      <c r="U32" s="96"/>
      <c r="V32" s="97"/>
    </row>
    <row r="33" spans="2:22" x14ac:dyDescent="0.15">
      <c r="B33" s="108">
        <v>28</v>
      </c>
      <c r="C33" s="91"/>
      <c r="D33" s="91"/>
      <c r="E33" s="91"/>
      <c r="F33" s="84">
        <f t="shared" si="1"/>
        <v>0</v>
      </c>
      <c r="G33" s="92"/>
      <c r="H33" s="92"/>
      <c r="I33" s="91"/>
      <c r="J33" s="93"/>
      <c r="K33" s="94"/>
      <c r="L33" s="91"/>
      <c r="M33" s="91"/>
      <c r="N33" s="176" t="str">
        <f t="shared" si="0"/>
        <v/>
      </c>
      <c r="O33" s="89">
        <f t="shared" si="2"/>
        <v>0</v>
      </c>
      <c r="P33" s="92"/>
      <c r="Q33" s="92"/>
      <c r="R33" s="92"/>
      <c r="S33" s="95">
        <f t="shared" si="3"/>
        <v>0</v>
      </c>
      <c r="T33" s="96"/>
      <c r="U33" s="96"/>
      <c r="V33" s="97"/>
    </row>
    <row r="34" spans="2:22" x14ac:dyDescent="0.15">
      <c r="B34" s="108">
        <v>29</v>
      </c>
      <c r="C34" s="91"/>
      <c r="D34" s="91"/>
      <c r="E34" s="91"/>
      <c r="F34" s="84">
        <f t="shared" si="1"/>
        <v>0</v>
      </c>
      <c r="G34" s="92"/>
      <c r="H34" s="92"/>
      <c r="I34" s="91"/>
      <c r="J34" s="93"/>
      <c r="K34" s="94"/>
      <c r="L34" s="91"/>
      <c r="M34" s="91"/>
      <c r="N34" s="176" t="str">
        <f t="shared" si="0"/>
        <v/>
      </c>
      <c r="O34" s="89">
        <f t="shared" si="2"/>
        <v>0</v>
      </c>
      <c r="P34" s="92"/>
      <c r="Q34" s="92"/>
      <c r="R34" s="92"/>
      <c r="S34" s="95">
        <f t="shared" si="3"/>
        <v>0</v>
      </c>
      <c r="T34" s="96"/>
      <c r="U34" s="96"/>
      <c r="V34" s="97"/>
    </row>
    <row r="35" spans="2:22" x14ac:dyDescent="0.15">
      <c r="B35" s="108">
        <v>30</v>
      </c>
      <c r="C35" s="91"/>
      <c r="D35" s="91"/>
      <c r="E35" s="91"/>
      <c r="F35" s="84">
        <f t="shared" si="1"/>
        <v>0</v>
      </c>
      <c r="G35" s="92"/>
      <c r="H35" s="92"/>
      <c r="I35" s="91"/>
      <c r="J35" s="93"/>
      <c r="K35" s="94"/>
      <c r="L35" s="91"/>
      <c r="M35" s="91"/>
      <c r="N35" s="176" t="str">
        <f t="shared" si="0"/>
        <v/>
      </c>
      <c r="O35" s="89">
        <f t="shared" si="2"/>
        <v>0</v>
      </c>
      <c r="P35" s="92"/>
      <c r="Q35" s="92"/>
      <c r="R35" s="92"/>
      <c r="S35" s="95">
        <f t="shared" si="3"/>
        <v>0</v>
      </c>
      <c r="T35" s="96"/>
      <c r="U35" s="96"/>
      <c r="V35" s="97"/>
    </row>
    <row r="36" spans="2:22" x14ac:dyDescent="0.15">
      <c r="B36" s="108">
        <v>31</v>
      </c>
      <c r="C36" s="91"/>
      <c r="D36" s="91"/>
      <c r="E36" s="91"/>
      <c r="F36" s="84">
        <f t="shared" si="1"/>
        <v>0</v>
      </c>
      <c r="G36" s="92"/>
      <c r="H36" s="92"/>
      <c r="I36" s="91"/>
      <c r="J36" s="93"/>
      <c r="K36" s="94"/>
      <c r="L36" s="91"/>
      <c r="M36" s="91"/>
      <c r="N36" s="176" t="str">
        <f t="shared" si="0"/>
        <v/>
      </c>
      <c r="O36" s="89">
        <f t="shared" si="2"/>
        <v>0</v>
      </c>
      <c r="P36" s="92"/>
      <c r="Q36" s="92"/>
      <c r="R36" s="92"/>
      <c r="S36" s="95">
        <f t="shared" si="3"/>
        <v>0</v>
      </c>
      <c r="T36" s="96"/>
      <c r="U36" s="96"/>
      <c r="V36" s="97"/>
    </row>
    <row r="37" spans="2:22" x14ac:dyDescent="0.15">
      <c r="B37" s="108">
        <v>32</v>
      </c>
      <c r="C37" s="91"/>
      <c r="D37" s="91"/>
      <c r="E37" s="91"/>
      <c r="F37" s="84">
        <f t="shared" si="1"/>
        <v>0</v>
      </c>
      <c r="G37" s="92"/>
      <c r="H37" s="92"/>
      <c r="I37" s="91"/>
      <c r="J37" s="93"/>
      <c r="K37" s="94"/>
      <c r="L37" s="91"/>
      <c r="M37" s="91"/>
      <c r="N37" s="176" t="str">
        <f t="shared" si="0"/>
        <v/>
      </c>
      <c r="O37" s="89">
        <f t="shared" si="2"/>
        <v>0</v>
      </c>
      <c r="P37" s="92"/>
      <c r="Q37" s="92"/>
      <c r="R37" s="92"/>
      <c r="S37" s="95">
        <f t="shared" si="3"/>
        <v>0</v>
      </c>
      <c r="T37" s="96"/>
      <c r="U37" s="96"/>
      <c r="V37" s="97"/>
    </row>
    <row r="38" spans="2:22" x14ac:dyDescent="0.15">
      <c r="B38" s="108">
        <v>33</v>
      </c>
      <c r="C38" s="91"/>
      <c r="D38" s="91"/>
      <c r="E38" s="91"/>
      <c r="F38" s="84">
        <f t="shared" si="1"/>
        <v>0</v>
      </c>
      <c r="G38" s="92"/>
      <c r="H38" s="92"/>
      <c r="I38" s="91"/>
      <c r="J38" s="93"/>
      <c r="K38" s="94"/>
      <c r="L38" s="91"/>
      <c r="M38" s="91"/>
      <c r="N38" s="176" t="str">
        <f t="shared" si="0"/>
        <v/>
      </c>
      <c r="O38" s="89">
        <f t="shared" si="2"/>
        <v>0</v>
      </c>
      <c r="P38" s="92"/>
      <c r="Q38" s="92"/>
      <c r="R38" s="92"/>
      <c r="S38" s="95">
        <f t="shared" si="3"/>
        <v>0</v>
      </c>
      <c r="T38" s="96"/>
      <c r="U38" s="96"/>
      <c r="V38" s="97"/>
    </row>
    <row r="39" spans="2:22" x14ac:dyDescent="0.15">
      <c r="B39" s="108">
        <v>34</v>
      </c>
      <c r="C39" s="91"/>
      <c r="D39" s="91"/>
      <c r="E39" s="91"/>
      <c r="F39" s="84">
        <f t="shared" si="1"/>
        <v>0</v>
      </c>
      <c r="G39" s="92"/>
      <c r="H39" s="92"/>
      <c r="I39" s="91"/>
      <c r="J39" s="93"/>
      <c r="K39" s="94"/>
      <c r="L39" s="91"/>
      <c r="M39" s="91"/>
      <c r="N39" s="176" t="str">
        <f t="shared" si="0"/>
        <v/>
      </c>
      <c r="O39" s="89">
        <f t="shared" si="2"/>
        <v>0</v>
      </c>
      <c r="P39" s="92"/>
      <c r="Q39" s="92"/>
      <c r="R39" s="92"/>
      <c r="S39" s="95">
        <f t="shared" si="3"/>
        <v>0</v>
      </c>
      <c r="T39" s="96"/>
      <c r="U39" s="96"/>
      <c r="V39" s="97"/>
    </row>
    <row r="40" spans="2:22" x14ac:dyDescent="0.15">
      <c r="B40" s="108">
        <v>35</v>
      </c>
      <c r="C40" s="91"/>
      <c r="D40" s="91"/>
      <c r="E40" s="91"/>
      <c r="F40" s="84">
        <f t="shared" si="1"/>
        <v>0</v>
      </c>
      <c r="G40" s="92"/>
      <c r="H40" s="92"/>
      <c r="I40" s="91"/>
      <c r="J40" s="93"/>
      <c r="K40" s="94"/>
      <c r="L40" s="91"/>
      <c r="M40" s="91"/>
      <c r="N40" s="176" t="str">
        <f t="shared" si="0"/>
        <v/>
      </c>
      <c r="O40" s="89">
        <f t="shared" si="2"/>
        <v>0</v>
      </c>
      <c r="P40" s="92"/>
      <c r="Q40" s="92"/>
      <c r="R40" s="92"/>
      <c r="S40" s="95">
        <f t="shared" si="3"/>
        <v>0</v>
      </c>
      <c r="T40" s="96"/>
      <c r="U40" s="96"/>
      <c r="V40" s="97"/>
    </row>
    <row r="41" spans="2:22" x14ac:dyDescent="0.15">
      <c r="B41" s="108">
        <v>36</v>
      </c>
      <c r="C41" s="91"/>
      <c r="D41" s="91"/>
      <c r="E41" s="91"/>
      <c r="F41" s="84">
        <f t="shared" si="1"/>
        <v>0</v>
      </c>
      <c r="G41" s="92"/>
      <c r="H41" s="92"/>
      <c r="I41" s="91"/>
      <c r="J41" s="93"/>
      <c r="K41" s="94"/>
      <c r="L41" s="91"/>
      <c r="M41" s="91"/>
      <c r="N41" s="176" t="str">
        <f t="shared" si="0"/>
        <v/>
      </c>
      <c r="O41" s="89">
        <f t="shared" si="2"/>
        <v>0</v>
      </c>
      <c r="P41" s="92"/>
      <c r="Q41" s="92"/>
      <c r="R41" s="92"/>
      <c r="S41" s="95">
        <f t="shared" si="3"/>
        <v>0</v>
      </c>
      <c r="T41" s="96"/>
      <c r="U41" s="96"/>
      <c r="V41" s="97"/>
    </row>
    <row r="42" spans="2:22" x14ac:dyDescent="0.15">
      <c r="B42" s="108">
        <v>37</v>
      </c>
      <c r="C42" s="91"/>
      <c r="D42" s="91"/>
      <c r="E42" s="91"/>
      <c r="F42" s="84">
        <f t="shared" si="1"/>
        <v>0</v>
      </c>
      <c r="G42" s="92"/>
      <c r="H42" s="92"/>
      <c r="I42" s="91"/>
      <c r="J42" s="93"/>
      <c r="K42" s="94"/>
      <c r="L42" s="91"/>
      <c r="M42" s="91"/>
      <c r="N42" s="176" t="str">
        <f t="shared" si="0"/>
        <v/>
      </c>
      <c r="O42" s="89">
        <f t="shared" si="2"/>
        <v>0</v>
      </c>
      <c r="P42" s="92"/>
      <c r="Q42" s="92"/>
      <c r="R42" s="92"/>
      <c r="S42" s="95">
        <f t="shared" si="3"/>
        <v>0</v>
      </c>
      <c r="T42" s="96"/>
      <c r="U42" s="96"/>
      <c r="V42" s="97"/>
    </row>
    <row r="43" spans="2:22" x14ac:dyDescent="0.15">
      <c r="B43" s="108">
        <v>38</v>
      </c>
      <c r="C43" s="91"/>
      <c r="D43" s="91"/>
      <c r="E43" s="91"/>
      <c r="F43" s="84">
        <f t="shared" si="1"/>
        <v>0</v>
      </c>
      <c r="G43" s="92"/>
      <c r="H43" s="92"/>
      <c r="I43" s="91"/>
      <c r="J43" s="93"/>
      <c r="K43" s="94"/>
      <c r="L43" s="91"/>
      <c r="M43" s="91"/>
      <c r="N43" s="176" t="str">
        <f t="shared" si="0"/>
        <v/>
      </c>
      <c r="O43" s="89">
        <f t="shared" si="2"/>
        <v>0</v>
      </c>
      <c r="P43" s="92"/>
      <c r="Q43" s="92"/>
      <c r="R43" s="92"/>
      <c r="S43" s="95">
        <f t="shared" si="3"/>
        <v>0</v>
      </c>
      <c r="T43" s="96"/>
      <c r="U43" s="96"/>
      <c r="V43" s="97"/>
    </row>
    <row r="44" spans="2:22" x14ac:dyDescent="0.15">
      <c r="B44" s="108">
        <v>39</v>
      </c>
      <c r="C44" s="91"/>
      <c r="D44" s="91"/>
      <c r="E44" s="91"/>
      <c r="F44" s="84">
        <f t="shared" si="1"/>
        <v>0</v>
      </c>
      <c r="G44" s="92"/>
      <c r="H44" s="92"/>
      <c r="I44" s="91"/>
      <c r="J44" s="93"/>
      <c r="K44" s="94"/>
      <c r="L44" s="91"/>
      <c r="M44" s="91"/>
      <c r="N44" s="176" t="str">
        <f t="shared" si="0"/>
        <v/>
      </c>
      <c r="O44" s="89">
        <f t="shared" si="2"/>
        <v>0</v>
      </c>
      <c r="P44" s="92"/>
      <c r="Q44" s="92"/>
      <c r="R44" s="92"/>
      <c r="S44" s="95">
        <f t="shared" si="3"/>
        <v>0</v>
      </c>
      <c r="T44" s="96"/>
      <c r="U44" s="96"/>
      <c r="V44" s="97"/>
    </row>
    <row r="45" spans="2:22" ht="17.25" thickBot="1" x14ac:dyDescent="0.2">
      <c r="B45" s="109">
        <v>40</v>
      </c>
      <c r="C45" s="99"/>
      <c r="D45" s="99"/>
      <c r="E45" s="99"/>
      <c r="F45" s="100">
        <f t="shared" si="1"/>
        <v>0</v>
      </c>
      <c r="G45" s="101"/>
      <c r="H45" s="101"/>
      <c r="I45" s="99"/>
      <c r="J45" s="102"/>
      <c r="K45" s="103"/>
      <c r="L45" s="99"/>
      <c r="M45" s="99"/>
      <c r="N45" s="177" t="str">
        <f t="shared" si="0"/>
        <v/>
      </c>
      <c r="O45" s="104">
        <f t="shared" si="2"/>
        <v>0</v>
      </c>
      <c r="P45" s="101"/>
      <c r="Q45" s="101"/>
      <c r="R45" s="101"/>
      <c r="S45" s="104">
        <f t="shared" si="3"/>
        <v>0</v>
      </c>
      <c r="T45" s="105"/>
      <c r="U45" s="105"/>
      <c r="V45" s="106"/>
    </row>
  </sheetData>
  <sheetProtection autoFilter="0"/>
  <mergeCells count="3">
    <mergeCell ref="C3:J3"/>
    <mergeCell ref="B3:B4"/>
    <mergeCell ref="K3:V3"/>
  </mergeCells>
  <phoneticPr fontId="21" type="noConversion"/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showGridLines="0" topLeftCell="A19" zoomScale="90" zoomScaleNormal="90" workbookViewId="0">
      <selection activeCell="F26" sqref="F26"/>
    </sheetView>
  </sheetViews>
  <sheetFormatPr defaultColWidth="8.875" defaultRowHeight="16.5" x14ac:dyDescent="0.15"/>
  <cols>
    <col min="1" max="1" width="4.5" style="111" customWidth="1"/>
    <col min="2" max="2" width="14.25" style="111" customWidth="1"/>
    <col min="3" max="3" width="34" style="111" customWidth="1"/>
    <col min="4" max="4" width="20.375" style="111" bestFit="1" customWidth="1"/>
    <col min="5" max="6" width="17.5" style="111" customWidth="1"/>
    <col min="7" max="7" width="19.25" style="111" bestFit="1" customWidth="1"/>
    <col min="8" max="8" width="22.625" style="111" customWidth="1"/>
    <col min="9" max="9" width="23.375" style="111" bestFit="1" customWidth="1"/>
    <col min="10" max="10" width="28.25" style="111" customWidth="1"/>
    <col min="11" max="16384" width="8.875" style="111"/>
  </cols>
  <sheetData>
    <row r="1" spans="1:8" ht="7.9" customHeight="1" x14ac:dyDescent="0.15">
      <c r="A1" s="162"/>
    </row>
    <row r="3" spans="1:8" ht="17.25" thickBot="1" x14ac:dyDescent="0.2">
      <c r="B3" s="150" t="s">
        <v>617</v>
      </c>
    </row>
    <row r="4" spans="1:8" x14ac:dyDescent="0.15">
      <c r="B4" s="327" t="s">
        <v>659</v>
      </c>
      <c r="C4" s="328"/>
      <c r="D4" s="180" t="s">
        <v>551</v>
      </c>
      <c r="E4" s="180" t="s">
        <v>552</v>
      </c>
      <c r="F4" s="181" t="s">
        <v>553</v>
      </c>
      <c r="G4" s="182" t="s">
        <v>554</v>
      </c>
      <c r="H4" s="183" t="s">
        <v>555</v>
      </c>
    </row>
    <row r="5" spans="1:8" x14ac:dyDescent="0.15">
      <c r="B5" s="329"/>
      <c r="C5" s="330"/>
      <c r="D5" s="163" t="s">
        <v>514</v>
      </c>
      <c r="E5" s="163" t="s">
        <v>514</v>
      </c>
      <c r="F5" s="164" t="s">
        <v>514</v>
      </c>
      <c r="G5" s="164" t="s">
        <v>514</v>
      </c>
      <c r="H5" s="184" t="s">
        <v>514</v>
      </c>
    </row>
    <row r="6" spans="1:8" ht="20.45" customHeight="1" x14ac:dyDescent="0.15">
      <c r="B6" s="329" t="s">
        <v>658</v>
      </c>
      <c r="C6" s="165" t="s">
        <v>645</v>
      </c>
      <c r="D6" s="166">
        <f>SUM(D7:D8)</f>
        <v>679</v>
      </c>
      <c r="E6" s="166">
        <f>SUM(E7:E8)</f>
        <v>634</v>
      </c>
      <c r="F6" s="166">
        <f>SUM(F7:F8)</f>
        <v>655</v>
      </c>
      <c r="G6" s="167">
        <f t="shared" ref="G6:G11" si="0">IFERROR(D6/E6-1,"-")</f>
        <v>7.0977917981072558E-2</v>
      </c>
      <c r="H6" s="185">
        <f t="shared" ref="H6:H11" si="1">IFERROR(E6/F6-1,"-")</f>
        <v>-3.2061068702290085E-2</v>
      </c>
    </row>
    <row r="7" spans="1:8" x14ac:dyDescent="0.15">
      <c r="B7" s="329"/>
      <c r="C7" s="168" t="s">
        <v>694</v>
      </c>
      <c r="D7" s="169">
        <v>603</v>
      </c>
      <c r="E7" s="169">
        <v>558</v>
      </c>
      <c r="F7" s="169">
        <v>534</v>
      </c>
      <c r="G7" s="167">
        <f t="shared" si="0"/>
        <v>8.0645161290322509E-2</v>
      </c>
      <c r="H7" s="185">
        <f t="shared" si="1"/>
        <v>4.4943820224719211E-2</v>
      </c>
    </row>
    <row r="8" spans="1:8" x14ac:dyDescent="0.15">
      <c r="B8" s="329"/>
      <c r="C8" s="168" t="s">
        <v>272</v>
      </c>
      <c r="D8" s="169">
        <v>76</v>
      </c>
      <c r="E8" s="169">
        <v>76</v>
      </c>
      <c r="F8" s="169">
        <v>121</v>
      </c>
      <c r="G8" s="167">
        <f t="shared" si="0"/>
        <v>0</v>
      </c>
      <c r="H8" s="185">
        <f t="shared" si="1"/>
        <v>-0.37190082644628097</v>
      </c>
    </row>
    <row r="9" spans="1:8" ht="33" x14ac:dyDescent="0.15">
      <c r="B9" s="329"/>
      <c r="C9" s="178" t="s">
        <v>651</v>
      </c>
      <c r="D9" s="169">
        <v>142</v>
      </c>
      <c r="E9" s="169">
        <v>142</v>
      </c>
      <c r="F9" s="169">
        <v>142</v>
      </c>
      <c r="G9" s="167">
        <f t="shared" si="0"/>
        <v>0</v>
      </c>
      <c r="H9" s="185">
        <f t="shared" si="1"/>
        <v>0</v>
      </c>
    </row>
    <row r="10" spans="1:8" x14ac:dyDescent="0.15">
      <c r="B10" s="329" t="s">
        <v>657</v>
      </c>
      <c r="C10" s="172" t="s">
        <v>618</v>
      </c>
      <c r="D10" s="170">
        <v>3</v>
      </c>
      <c r="E10" s="170">
        <v>8</v>
      </c>
      <c r="F10" s="170">
        <v>8</v>
      </c>
      <c r="G10" s="167">
        <f t="shared" si="0"/>
        <v>-0.625</v>
      </c>
      <c r="H10" s="185">
        <f t="shared" si="1"/>
        <v>0</v>
      </c>
    </row>
    <row r="11" spans="1:8" x14ac:dyDescent="0.15">
      <c r="B11" s="329"/>
      <c r="C11" s="172" t="s">
        <v>619</v>
      </c>
      <c r="D11" s="171">
        <v>199</v>
      </c>
      <c r="E11" s="171">
        <v>179</v>
      </c>
      <c r="F11" s="171">
        <v>179</v>
      </c>
      <c r="G11" s="167">
        <f t="shared" si="0"/>
        <v>0.1117318435754191</v>
      </c>
      <c r="H11" s="185">
        <f t="shared" si="1"/>
        <v>0</v>
      </c>
    </row>
    <row r="12" spans="1:8" x14ac:dyDescent="0.15">
      <c r="B12" s="329"/>
      <c r="C12" s="172" t="s">
        <v>620</v>
      </c>
      <c r="D12" s="171">
        <v>23</v>
      </c>
      <c r="E12" s="171">
        <v>17</v>
      </c>
      <c r="F12" s="171">
        <v>14</v>
      </c>
      <c r="G12" s="167">
        <f>IFERROR(D12/E12-1,"-")</f>
        <v>0.35294117647058831</v>
      </c>
      <c r="H12" s="185">
        <f>IFERROR(E12/F12-1,"-")</f>
        <v>0.21428571428571419</v>
      </c>
    </row>
    <row r="13" spans="1:8" x14ac:dyDescent="0.15">
      <c r="B13" s="331" t="s">
        <v>689</v>
      </c>
      <c r="C13" s="172" t="s">
        <v>690</v>
      </c>
      <c r="D13" s="171">
        <v>16183</v>
      </c>
      <c r="E13" s="171">
        <v>15679</v>
      </c>
      <c r="F13" s="171">
        <v>27786</v>
      </c>
      <c r="G13" s="167">
        <f t="shared" ref="G13:G14" si="2">IFERROR(D13/E13-1,"-")</f>
        <v>3.2144907200714279E-2</v>
      </c>
      <c r="H13" s="185">
        <f t="shared" ref="H13:H14" si="3">IFERROR(E13/F13-1,"-")</f>
        <v>-0.43572302598430868</v>
      </c>
    </row>
    <row r="14" spans="1:8" x14ac:dyDescent="0.15">
      <c r="B14" s="332"/>
      <c r="C14" s="172" t="s">
        <v>691</v>
      </c>
      <c r="D14" s="171">
        <v>16500</v>
      </c>
      <c r="E14" s="171">
        <v>15700</v>
      </c>
      <c r="F14" s="171">
        <v>27397</v>
      </c>
      <c r="G14" s="167">
        <f t="shared" si="2"/>
        <v>5.0955414012738842E-2</v>
      </c>
      <c r="H14" s="185">
        <f t="shared" si="3"/>
        <v>-0.42694455597328174</v>
      </c>
    </row>
    <row r="15" spans="1:8" x14ac:dyDescent="0.15">
      <c r="B15" s="333" t="s">
        <v>692</v>
      </c>
      <c r="C15" s="172" t="s">
        <v>663</v>
      </c>
      <c r="D15" s="171">
        <v>615000</v>
      </c>
      <c r="E15" s="171">
        <v>640900</v>
      </c>
      <c r="F15" s="171">
        <v>650200</v>
      </c>
      <c r="G15" s="167">
        <f t="shared" ref="G15:G20" si="4">IFERROR(D15/E15-1,"-")</f>
        <v>-4.041192073646438E-2</v>
      </c>
      <c r="H15" s="185">
        <f t="shared" ref="H15:H20" si="5">IFERROR(E15/F15-1,"-")</f>
        <v>-1.4303291294986198E-2</v>
      </c>
    </row>
    <row r="16" spans="1:8" x14ac:dyDescent="0.15">
      <c r="B16" s="329"/>
      <c r="C16" s="179" t="s">
        <v>664</v>
      </c>
      <c r="D16" s="236">
        <v>8827</v>
      </c>
      <c r="E16" s="236">
        <v>8827</v>
      </c>
      <c r="F16" s="236">
        <v>8871</v>
      </c>
      <c r="G16" s="167">
        <f t="shared" si="4"/>
        <v>0</v>
      </c>
      <c r="H16" s="185">
        <f t="shared" si="5"/>
        <v>-4.9599819637019538E-3</v>
      </c>
    </row>
    <row r="17" spans="2:8" x14ac:dyDescent="0.15">
      <c r="B17" s="329"/>
      <c r="C17" s="179" t="s">
        <v>665</v>
      </c>
      <c r="D17" s="236">
        <v>10000</v>
      </c>
      <c r="E17" s="236">
        <v>5532</v>
      </c>
      <c r="F17" s="236">
        <v>3116</v>
      </c>
      <c r="G17" s="167">
        <f t="shared" si="4"/>
        <v>0.80766449746926972</v>
      </c>
      <c r="H17" s="185">
        <f t="shared" si="5"/>
        <v>0.77535301668806156</v>
      </c>
    </row>
    <row r="18" spans="2:8" x14ac:dyDescent="0.15">
      <c r="B18" s="329"/>
      <c r="C18" s="172" t="s">
        <v>666</v>
      </c>
      <c r="D18" s="236">
        <v>1600</v>
      </c>
      <c r="E18" s="236">
        <v>10173</v>
      </c>
      <c r="F18" s="236">
        <v>13921</v>
      </c>
      <c r="G18" s="167">
        <f t="shared" si="4"/>
        <v>-0.84272092794652509</v>
      </c>
      <c r="H18" s="185">
        <f t="shared" si="5"/>
        <v>-0.26923353207384526</v>
      </c>
    </row>
    <row r="19" spans="2:8" x14ac:dyDescent="0.15">
      <c r="B19" s="329"/>
      <c r="C19" s="228" t="s">
        <v>667</v>
      </c>
      <c r="D19" s="211">
        <f>D15-D16</f>
        <v>606173</v>
      </c>
      <c r="E19" s="211">
        <f t="shared" ref="E19:F19" si="6">E15-E16</f>
        <v>632073</v>
      </c>
      <c r="F19" s="211">
        <f t="shared" si="6"/>
        <v>641329</v>
      </c>
      <c r="G19" s="167">
        <f t="shared" si="4"/>
        <v>-4.0976279638586077E-2</v>
      </c>
      <c r="H19" s="185">
        <f t="shared" si="5"/>
        <v>-1.4432529949526707E-2</v>
      </c>
    </row>
    <row r="20" spans="2:8" ht="17.25" thickBot="1" x14ac:dyDescent="0.2">
      <c r="B20" s="334"/>
      <c r="C20" s="229" t="s">
        <v>668</v>
      </c>
      <c r="D20" s="212">
        <f>D15-D16-D17-D18</f>
        <v>594573</v>
      </c>
      <c r="E20" s="212">
        <f t="shared" ref="E20:F20" si="7">E15-E16-E17-E18</f>
        <v>616368</v>
      </c>
      <c r="F20" s="212">
        <f t="shared" si="7"/>
        <v>624292</v>
      </c>
      <c r="G20" s="186">
        <f t="shared" si="4"/>
        <v>-3.5360369130130076E-2</v>
      </c>
      <c r="H20" s="187">
        <f t="shared" si="5"/>
        <v>-1.2692778379348124E-2</v>
      </c>
    </row>
    <row r="21" spans="2:8" x14ac:dyDescent="0.15">
      <c r="B21" s="173"/>
    </row>
    <row r="22" spans="2:8" x14ac:dyDescent="0.15">
      <c r="B22" s="173"/>
    </row>
    <row r="23" spans="2:8" ht="17.25" thickBot="1" x14ac:dyDescent="0.2">
      <c r="B23" s="150" t="s">
        <v>660</v>
      </c>
    </row>
    <row r="24" spans="2:8" x14ac:dyDescent="0.15">
      <c r="B24" s="327" t="s">
        <v>659</v>
      </c>
      <c r="C24" s="328"/>
      <c r="D24" s="180" t="s">
        <v>556</v>
      </c>
      <c r="E24" s="181" t="s">
        <v>654</v>
      </c>
      <c r="F24" s="181" t="s">
        <v>557</v>
      </c>
      <c r="G24" s="188" t="s">
        <v>655</v>
      </c>
      <c r="H24" s="183" t="s">
        <v>656</v>
      </c>
    </row>
    <row r="25" spans="2:8" x14ac:dyDescent="0.15">
      <c r="B25" s="329"/>
      <c r="C25" s="330"/>
      <c r="D25" s="164" t="s">
        <v>514</v>
      </c>
      <c r="E25" s="164" t="s">
        <v>514</v>
      </c>
      <c r="F25" s="164" t="s">
        <v>514</v>
      </c>
      <c r="G25" s="164" t="s">
        <v>514</v>
      </c>
      <c r="H25" s="184" t="s">
        <v>514</v>
      </c>
    </row>
    <row r="26" spans="2:8" x14ac:dyDescent="0.15">
      <c r="B26" s="335" t="s">
        <v>661</v>
      </c>
      <c r="C26" s="153" t="s">
        <v>625</v>
      </c>
      <c r="D26" s="213">
        <f>IFERROR('1-2021年分公司固定类费用编制表（填白底格）'!$L$7/'4-基础数据及单位成本（填白底格）'!D$6,"")</f>
        <v>20.592974963181149</v>
      </c>
      <c r="E26" s="213">
        <f>IFERROR('1-2021年分公司固定类费用编制表（填白底格）'!$Z$7/'4-基础数据及单位成本（填白底格）'!E$6,"")</f>
        <v>23.560345189274447</v>
      </c>
      <c r="F26" s="213">
        <f>IFERROR('1-2021年分公司固定类费用编制表（填白底格）'!$AB$7/'4-基础数据及单位成本（填白底格）'!F$6,"")</f>
        <v>0</v>
      </c>
      <c r="G26" s="167">
        <f t="shared" ref="G26:G45" si="8">IFERROR(D26/E26-1,"-")</f>
        <v>-0.12594765493691307</v>
      </c>
      <c r="H26" s="185" t="str">
        <f>IFERROR(D26/F26-1,"-")</f>
        <v>-</v>
      </c>
    </row>
    <row r="27" spans="2:8" x14ac:dyDescent="0.15">
      <c r="B27" s="336"/>
      <c r="C27" s="153" t="s">
        <v>626</v>
      </c>
      <c r="D27" s="213">
        <f>IFERROR(('1-2021年分公司固定类费用编制表（填白底格）'!L6-'1-2021年分公司固定类费用编制表（填白底格）'!L7)/'4-基础数据及单位成本（填白底格）'!D$6,"")</f>
        <v>9.1143557613364283</v>
      </c>
      <c r="E27" s="213">
        <f>IFERROR(('1-2021年分公司固定类费用编制表（填白底格）'!Z6-'1-2021年分公司固定类费用编制表（填白底格）'!Z7)/'4-基础数据及单位成本（填白底格）'!E$6,"")</f>
        <v>9.5820240828365293</v>
      </c>
      <c r="F27" s="213">
        <f>IFERROR(('1-2021年分公司固定类费用编制表（填白底格）'!AB6-'1-2021年分公司固定类费用编制表（填白底格）'!AB7)/'4-基础数据及单位成本（填白底格）'!F$6,"")</f>
        <v>8.7244950961832082</v>
      </c>
      <c r="G27" s="167">
        <f t="shared" si="8"/>
        <v>-4.8806840544034502E-2</v>
      </c>
      <c r="H27" s="185">
        <f t="shared" ref="H27:H45" si="9">IFERROR(D27/F27-1,"-")</f>
        <v>4.4685756694823109E-2</v>
      </c>
    </row>
    <row r="28" spans="2:8" x14ac:dyDescent="0.15">
      <c r="B28" s="336"/>
      <c r="C28" s="153" t="s">
        <v>56</v>
      </c>
      <c r="D28" s="213">
        <f>IFERROR('1-2021年分公司固定类费用编制表（填白底格）'!L123/'4-基础数据及单位成本（填白底格）'!D$6,"")</f>
        <v>0.19639175257731961</v>
      </c>
      <c r="E28" s="213">
        <f>IFERROR('1-2021年分公司固定类费用编制表（填白底格）'!Z123/'4-基础数据及单位成本（填白底格）'!E$6,"")</f>
        <v>0.20875236593059934</v>
      </c>
      <c r="F28" s="213">
        <f>IFERROR('1-2021年分公司固定类费用编制表（填白底格）'!AB123/'4-基础数据及单位成本（填白底格）'!F$6,"")</f>
        <v>0.20119828244274809</v>
      </c>
      <c r="G28" s="167">
        <f>IFERROR(D28/E28-1,"-")</f>
        <v>-5.9211847962427733E-2</v>
      </c>
      <c r="H28" s="185">
        <f t="shared" si="9"/>
        <v>-2.3889517380925929E-2</v>
      </c>
    </row>
    <row r="29" spans="2:8" x14ac:dyDescent="0.15">
      <c r="B29" s="336"/>
      <c r="C29" s="153" t="s">
        <v>44</v>
      </c>
      <c r="D29" s="213">
        <f>IFERROR('1-2021年分公司固定类费用编制表（填白底格）'!L133/'4-基础数据及单位成本（填白底格）'!D$6,"")</f>
        <v>6.4992636229749642E-2</v>
      </c>
      <c r="E29" s="213">
        <f>IFERROR('1-2021年分公司固定类费用编制表（填白底格）'!Z133/'4-基础数据及单位成本（填白底格）'!E$6,"")</f>
        <v>8.4831230283911679E-2</v>
      </c>
      <c r="F29" s="213">
        <f>IFERROR('1-2021年分公司固定类费用编制表（填白底格）'!AB133/'4-基础数据及单位成本（填白底格）'!F$6,"")</f>
        <v>5.1460900763358783E-2</v>
      </c>
      <c r="G29" s="167">
        <f t="shared" si="8"/>
        <v>-0.23385955841694828</v>
      </c>
      <c r="H29" s="185">
        <f t="shared" si="9"/>
        <v>0.26295178019941945</v>
      </c>
    </row>
    <row r="30" spans="2:8" x14ac:dyDescent="0.15">
      <c r="B30" s="336"/>
      <c r="C30" s="153" t="s">
        <v>26</v>
      </c>
      <c r="D30" s="213">
        <f>IFERROR('1-2021年分公司固定类费用编制表（填白底格）'!L134/'4-基础数据及单位成本（填白底格）'!D$6,"")</f>
        <v>0.11041237113402062</v>
      </c>
      <c r="E30" s="213">
        <f>IFERROR('1-2021年分公司固定类费用编制表（填白底格）'!Z134/'4-基础数据及单位成本（填白底格）'!E$6,"")</f>
        <v>0.17354731861198736</v>
      </c>
      <c r="F30" s="213">
        <f>IFERROR('1-2021年分公司固定类费用编制表（填白底格）'!AB134/'4-基础数据及单位成本（填白底格）'!F$6,"")</f>
        <v>9.4624668702290068E-2</v>
      </c>
      <c r="G30" s="167">
        <f t="shared" si="8"/>
        <v>-0.36379097057167575</v>
      </c>
      <c r="H30" s="185">
        <f t="shared" si="9"/>
        <v>0.16684552398700725</v>
      </c>
    </row>
    <row r="31" spans="2:8" x14ac:dyDescent="0.15">
      <c r="B31" s="336"/>
      <c r="C31" s="153" t="s">
        <v>621</v>
      </c>
      <c r="D31" s="213">
        <f>IFERROR(SUM('1-2021年分公司固定类费用编制表（填白底格）'!L147:L150)/'4-基础数据及单位成本（填白底格）'!D$6,"")</f>
        <v>0.19789396170839466</v>
      </c>
      <c r="E31" s="213">
        <f>IFERROR(SUM('1-2021年分公司固定类费用编制表（填白底格）'!Z147:Z150)/'4-基础数据及单位成本（填白底格）'!E$6,"")</f>
        <v>0.11556624605678233</v>
      </c>
      <c r="F31" s="213">
        <f>IFERROR(SUM('1-2021年分公司固定类费用编制表（填白底格）'!AB147:AB150)/'4-基础数据及单位成本（填白底格）'!F$6,"")</f>
        <v>9.4180951145038161E-2</v>
      </c>
      <c r="G31" s="167">
        <f t="shared" si="8"/>
        <v>0.71238547984989853</v>
      </c>
      <c r="H31" s="185">
        <f t="shared" si="9"/>
        <v>1.1012100568366421</v>
      </c>
    </row>
    <row r="32" spans="2:8" x14ac:dyDescent="0.15">
      <c r="B32" s="336"/>
      <c r="C32" s="153" t="s">
        <v>622</v>
      </c>
      <c r="D32" s="213">
        <f>IFERROR(SUM('1-2021年分公司固定类费用编制表（填白底格）'!L95:L97)/'4-基础数据及单位成本（填白底格）'!D$6,"")</f>
        <v>7.9035346097201753E-2</v>
      </c>
      <c r="E32" s="213">
        <f>IFERROR(SUM('1-2021年分公司固定类费用编制表（填白底格）'!Z95:Z97)/'4-基础数据及单位成本（填白底格）'!E$6,"")</f>
        <v>7.1553627760252356E-2</v>
      </c>
      <c r="F32" s="213">
        <f>IFERROR(SUM('1-2021年分公司固定类费用编制表（填白底格）'!AB95:AB97)/'4-基础数据及单位成本（填白底格）'!F$6,"")</f>
        <v>6.3805862992366416E-2</v>
      </c>
      <c r="G32" s="167">
        <f t="shared" si="8"/>
        <v>0.10456099251903272</v>
      </c>
      <c r="H32" s="185">
        <f t="shared" si="9"/>
        <v>0.23868469746514287</v>
      </c>
    </row>
    <row r="33" spans="2:8" x14ac:dyDescent="0.15">
      <c r="B33" s="336"/>
      <c r="C33" s="153" t="s">
        <v>623</v>
      </c>
      <c r="D33" s="213">
        <f>IFERROR(SUM('1-2021年分公司固定类费用编制表（填白底格）'!L138:L139)/'4-基础数据及单位成本（填白底格）'!D$6,"")</f>
        <v>0.5241089837997055</v>
      </c>
      <c r="E33" s="213">
        <f>IFERROR(SUM('1-2021年分公司固定类费用编制表（填白底格）'!Z138:Z139)/'4-基础数据及单位成本（填白底格）'!E$6,"")</f>
        <v>0.55358044164037856</v>
      </c>
      <c r="F33" s="213">
        <f>IFERROR(SUM('1-2021年分公司固定类费用编制表（填白底格）'!AB138:AB139)/'4-基础数据及单位成本（填白底格）'!F$6,"")</f>
        <v>0.49367872366412208</v>
      </c>
      <c r="G33" s="167">
        <f t="shared" si="8"/>
        <v>-5.3237895748886599E-2</v>
      </c>
      <c r="H33" s="185">
        <f t="shared" si="9"/>
        <v>6.1639804749387794E-2</v>
      </c>
    </row>
    <row r="34" spans="2:8" x14ac:dyDescent="0.15">
      <c r="B34" s="336"/>
      <c r="C34" s="153" t="s">
        <v>624</v>
      </c>
      <c r="D34" s="213">
        <f>IFERROR(SUM('1-2021年分公司固定类费用编制表（填白底格）'!L135:L136)/'4-基础数据及单位成本（填白底格）'!D$6,"")</f>
        <v>0.16259204712812961</v>
      </c>
      <c r="E34" s="213">
        <f>IFERROR(SUM('1-2021年分公司固定类费用编制表（填白底格）'!Z135:Z136)/'4-基础数据及单位成本（填白底格）'!E$6,"")</f>
        <v>0.19520867507886436</v>
      </c>
      <c r="F34" s="213">
        <f>IFERROR(SUM('1-2021年分公司固定类费用编制表（填白底格）'!AB135:AB136)/'4-基础数据及单位成本（填白底格）'!F$6,"")</f>
        <v>0.14427743969465651</v>
      </c>
      <c r="G34" s="167">
        <f t="shared" si="8"/>
        <v>-0.16708595526073633</v>
      </c>
      <c r="H34" s="185">
        <f t="shared" si="9"/>
        <v>0.1269402026556159</v>
      </c>
    </row>
    <row r="35" spans="2:8" x14ac:dyDescent="0.15">
      <c r="B35" s="332"/>
      <c r="C35" s="153" t="s">
        <v>650</v>
      </c>
      <c r="D35" s="213">
        <f>IFERROR('1-2021年分公司固定类费用编制表（填白底格）'!L124/'4-基础数据及单位成本（填白底格）'!D9,"")</f>
        <v>7.6577464788732401</v>
      </c>
      <c r="E35" s="213">
        <f>IFERROR('1-2021年分公司固定类费用编制表（填白底格）'!Z124/'4-基础数据及单位成本（填白底格）'!E9,"")</f>
        <v>7.8059084507042256</v>
      </c>
      <c r="F35" s="213">
        <f>IFERROR('1-2021年分公司固定类费用编制表（填白底格）'!AB124/'4-基础数据及单位成本（填白底格）'!F9,"")</f>
        <v>6.7457981408450705</v>
      </c>
      <c r="G35" s="167">
        <f t="shared" si="8"/>
        <v>-1.8980746797974346E-2</v>
      </c>
      <c r="H35" s="185">
        <f t="shared" si="9"/>
        <v>0.13518761145644453</v>
      </c>
    </row>
    <row r="36" spans="2:8" x14ac:dyDescent="0.15">
      <c r="B36" s="333" t="s">
        <v>662</v>
      </c>
      <c r="C36" s="153" t="s">
        <v>627</v>
      </c>
      <c r="D36" s="213">
        <f>IFERROR(SUM('1-2021年分公司固定类费用编制表（填白底格）'!$L$64:$L$66)/'4-基础数据及单位成本（填白底格）'!D10,"")</f>
        <v>5.6366666666666667</v>
      </c>
      <c r="E36" s="213">
        <f>IFERROR(SUM('1-2021年分公司固定类费用编制表（填白底格）'!$Z$64:$Z$66)/'4-基础数据及单位成本（填白底格）'!E10,"")</f>
        <v>5.7850000000000001</v>
      </c>
      <c r="F36" s="213">
        <f>IFERROR(SUM('1-2021年分公司固定类费用编制表（填白底格）'!$AB$64:$AB$66)/'4-基础数据及单位成本（填白底格）'!F10,"")</f>
        <v>4.12850275</v>
      </c>
      <c r="G36" s="167">
        <f t="shared" si="8"/>
        <v>-2.5641025641025661E-2</v>
      </c>
      <c r="H36" s="185">
        <f t="shared" si="9"/>
        <v>0.36530529540440937</v>
      </c>
    </row>
    <row r="37" spans="2:8" x14ac:dyDescent="0.15">
      <c r="B37" s="329"/>
      <c r="C37" s="153" t="s">
        <v>628</v>
      </c>
      <c r="D37" s="213">
        <f>IFERROR(SUM('1-2021年分公司固定类费用编制表（填白底格）'!$L$73:$L$75)/'4-基础数据及单位成本（填白底格）'!D11,"")</f>
        <v>1.7354271356783917</v>
      </c>
      <c r="E37" s="213">
        <f>IFERROR(SUM('1-2021年分公司固定类费用编制表（填白底格）'!$Z$73:$Z$75)/'4-基础数据及单位成本（填白底格）'!E11,"")</f>
        <v>2.4882122905027932</v>
      </c>
      <c r="F37" s="213">
        <f>IFERROR(SUM('1-2021年分公司固定类费用编制表（填白底格）'!$AB$73:$AB$75)/'4-基础数据及单位成本（填白底格）'!F11,"")</f>
        <v>2.3070489385474864</v>
      </c>
      <c r="G37" s="167">
        <f t="shared" si="8"/>
        <v>-0.30254056605125368</v>
      </c>
      <c r="H37" s="185">
        <f t="shared" si="9"/>
        <v>-0.2477718583763493</v>
      </c>
    </row>
    <row r="38" spans="2:8" x14ac:dyDescent="0.15">
      <c r="B38" s="329"/>
      <c r="C38" s="153" t="s">
        <v>629</v>
      </c>
      <c r="D38" s="213">
        <f>IFERROR(SUM('1-2021年分公司固定类费用编制表（填白底格）'!$L$84:$L$86)/'4-基础数据及单位成本（填白底格）'!D12,"")</f>
        <v>0.54086956521739127</v>
      </c>
      <c r="E38" s="213">
        <f>IFERROR(SUM('1-2021年分公司固定类费用编制表（填白底格）'!$Z$84:$Z$86)/'4-基础数据及单位成本（填白底格）'!E12,"")</f>
        <v>0.67647058823529416</v>
      </c>
      <c r="F38" s="213">
        <f>IFERROR(SUM('1-2021年分公司固定类费用编制表（填白底格）'!$AB$84:$AB$86)/'4-基础数据及单位成本（填白底格）'!F12,"")</f>
        <v>0.70309314285714286</v>
      </c>
      <c r="G38" s="167">
        <f t="shared" si="8"/>
        <v>-0.20045368620037818</v>
      </c>
      <c r="H38" s="185">
        <f t="shared" si="9"/>
        <v>-0.23072843091674522</v>
      </c>
    </row>
    <row r="39" spans="2:8" x14ac:dyDescent="0.15">
      <c r="B39" s="333" t="s">
        <v>652</v>
      </c>
      <c r="C39" s="153" t="s">
        <v>631</v>
      </c>
      <c r="D39" s="213">
        <f>IFERROR('1-2021年分公司固定类费用编制表（填白底格）'!$L$5/'4-基础数据及单位成本（填白底格）'!D$20,"")</f>
        <v>4.1754296885239385E-2</v>
      </c>
      <c r="E39" s="213">
        <f>IFERROR('1-2021年分公司固定类费用编制表（填白底格）'!$Z$5/'4-基础数据及单位成本（填白底格）'!E$20,"")</f>
        <v>4.2670294432089854E-2</v>
      </c>
      <c r="F39" s="213">
        <f>IFERROR('1-2021年分公司固定类费用编制表（填白底格）'!$AB$5/'4-基础数据及单位成本（填白底格）'!F$20,"")</f>
        <v>1.6361011150647455E-2</v>
      </c>
      <c r="G39" s="167">
        <f t="shared" si="8"/>
        <v>-2.1466867267773027E-2</v>
      </c>
      <c r="H39" s="185">
        <f t="shared" si="9"/>
        <v>1.5520609026409131</v>
      </c>
    </row>
    <row r="40" spans="2:8" x14ac:dyDescent="0.15">
      <c r="B40" s="329"/>
      <c r="C40" s="153" t="s">
        <v>632</v>
      </c>
      <c r="D40" s="213">
        <f>IFERROR('1-2021年分公司固定类费用编制表（填白底格）'!$L$6/'4-基础数据及单位成本（填白底格）'!D$20,"")</f>
        <v>3.3925653472235424E-2</v>
      </c>
      <c r="E40" s="213">
        <f>IFERROR('1-2021年分公司固定类费用编制表（填白底格）'!$Z$6/'4-基础数据及单位成本（填白底格）'!E$20,"")</f>
        <v>3.4090449404444036E-2</v>
      </c>
      <c r="F40" s="213">
        <f>IFERROR('1-2021年分公司固定类费用编制表（填白底格）'!$AB$6/'4-基础数据及单位成本（填白底格）'!F$20,"")</f>
        <v>9.1536401043101658E-3</v>
      </c>
      <c r="G40" s="167">
        <f t="shared" si="8"/>
        <v>-4.8340791948353612E-3</v>
      </c>
      <c r="H40" s="185">
        <f t="shared" si="9"/>
        <v>2.7062472508899367</v>
      </c>
    </row>
    <row r="41" spans="2:8" x14ac:dyDescent="0.15">
      <c r="B41" s="329"/>
      <c r="C41" s="153" t="s">
        <v>633</v>
      </c>
      <c r="D41" s="213">
        <f>IFERROR(('1-2021年分公司固定类费用编制表（填白底格）'!$L$5-'1-2021年分公司固定类费用编制表（填白底格）'!L6)/'4-基础数据及单位成本（填白底格）'!D$20,"")</f>
        <v>7.8286434130039606E-3</v>
      </c>
      <c r="E41" s="213">
        <f>IFERROR(('1-2021年分公司固定类费用编制表（填白底格）'!$Z$5-'1-2021年分公司固定类费用编制表（填白底格）'!Z6)/'4-基础数据及单位成本（填白底格）'!E$20,"")</f>
        <v>8.5798450276458205E-3</v>
      </c>
      <c r="F41" s="213">
        <f>IFERROR(('1-2021年分公司固定类费用编制表（填白底格）'!$AB$5-'1-2021年分公司固定类费用编制表（填白底格）'!AA6)/'4-基础数据及单位成本（填白底格）'!F$20,"")</f>
        <v>1.6361011150647455E-2</v>
      </c>
      <c r="G41" s="167">
        <f t="shared" si="8"/>
        <v>-8.7554217147437052E-2</v>
      </c>
      <c r="H41" s="185">
        <f t="shared" si="9"/>
        <v>-0.52150613792020084</v>
      </c>
    </row>
    <row r="42" spans="2:8" x14ac:dyDescent="0.15">
      <c r="B42" s="329"/>
      <c r="C42" s="153" t="s">
        <v>634</v>
      </c>
      <c r="D42" s="213">
        <f>IFERROR('1-2021年分公司固定类费用编制表（填白底格）'!$L$7/'4-基础数据及单位成本（填白底格）'!D$20,"")</f>
        <v>2.3517095461785178E-2</v>
      </c>
      <c r="E42" s="213">
        <f>IFERROR('1-2021年分公司固定类费用编制表（填白底格）'!$Z$7/'4-基础数据及单位成本（填白底格）'!E$20,"")</f>
        <v>2.4234319189185682E-2</v>
      </c>
      <c r="F42" s="213">
        <f>IFERROR('1-2021年分公司固定类费用编制表（填白底格）'!$AB$7/'4-基础数据及单位成本（填白底格）'!F$20,"")</f>
        <v>0</v>
      </c>
      <c r="G42" s="167">
        <f t="shared" si="8"/>
        <v>-2.9595373478474185E-2</v>
      </c>
      <c r="H42" s="185" t="str">
        <f t="shared" si="9"/>
        <v>-</v>
      </c>
    </row>
    <row r="43" spans="2:8" x14ac:dyDescent="0.15">
      <c r="B43" s="329"/>
      <c r="C43" s="153" t="s">
        <v>635</v>
      </c>
      <c r="D43" s="213">
        <f>IFERROR(('1-2021年分公司固定类费用编制表（填白底格）'!L6-'1-2021年分公司固定类费用编制表（填白底格）'!L7)/'4-基础数据及单位成本（填白底格）'!D$20,"")</f>
        <v>1.0408558010450247E-2</v>
      </c>
      <c r="E43" s="213">
        <f>IFERROR(('1-2021年分公司固定类费用编制表（填白底格）'!Z6-'1-2021年分公司固定类费用编制表（填白底格）'!Z7)/'4-基础数据及单位成本（填白底格）'!E$20,"")</f>
        <v>9.8561302152583522E-3</v>
      </c>
      <c r="F43" s="213">
        <f>IFERROR(('1-2021年分公司固定类费用编制表（填白底格）'!AA6-'1-2021年分公司固定类费用编制表（填白底格）'!AA7)/'4-基础数据及单位成本（填白底格）'!F$20,"")</f>
        <v>0</v>
      </c>
      <c r="G43" s="167">
        <f t="shared" si="8"/>
        <v>5.6049157542244821E-2</v>
      </c>
      <c r="H43" s="185" t="str">
        <f t="shared" si="9"/>
        <v>-</v>
      </c>
    </row>
    <row r="44" spans="2:8" x14ac:dyDescent="0.15">
      <c r="B44" s="329"/>
      <c r="C44" s="153" t="s">
        <v>636</v>
      </c>
      <c r="D44" s="213">
        <f>IFERROR('1-2021年分公司固定类费用编制表（填白底格）'!L42/'4-基础数据及单位成本（填白底格）'!D$20,"")</f>
        <v>1.2817265499778833E-3</v>
      </c>
      <c r="E44" s="213">
        <f>IFERROR('1-2021年分公司固定类费用编制表（填白底格）'!Z42/'4-基础数据及单位成本（填白底格）'!E$20,"")</f>
        <v>1.4014494912130415E-3</v>
      </c>
      <c r="F44" s="213">
        <f>IFERROR('1-2021年分公司固定类费用编制表（填白底格）'!AA42/'4-基础数据及单位成本（填白底格）'!F$20,"")</f>
        <v>0</v>
      </c>
      <c r="G44" s="167">
        <f t="shared" si="8"/>
        <v>-8.5427938706182371E-2</v>
      </c>
      <c r="H44" s="185" t="str">
        <f t="shared" si="9"/>
        <v>-</v>
      </c>
    </row>
    <row r="45" spans="2:8" ht="17.25" thickBot="1" x14ac:dyDescent="0.2">
      <c r="B45" s="334"/>
      <c r="C45" s="189" t="s">
        <v>637</v>
      </c>
      <c r="D45" s="214">
        <f>IFERROR('1-2021年分公司固定类费用编制表（填白底格）'!L113/'4-基础数据及单位成本（填白底格）'!D$20,"")</f>
        <v>2.2492612345330178E-3</v>
      </c>
      <c r="E45" s="214">
        <f>IFERROR('1-2021年分公司固定类费用编制表（填白底格）'!Z113/'4-基础数据及单位成本（填白底格）'!E$20,"")</f>
        <v>2.3172650105132003E-3</v>
      </c>
      <c r="F45" s="214">
        <f>IFERROR('1-2021年分公司固定类费用编制表（填白底格）'!AA113/'4-基础数据及单位成本（填白底格）'!F$20,"")</f>
        <v>0</v>
      </c>
      <c r="G45" s="186">
        <f t="shared" si="8"/>
        <v>-2.9346568334504775E-2</v>
      </c>
      <c r="H45" s="187" t="str">
        <f t="shared" si="9"/>
        <v>-</v>
      </c>
    </row>
  </sheetData>
  <sheetProtection autoFilter="0"/>
  <mergeCells count="9">
    <mergeCell ref="B4:C5"/>
    <mergeCell ref="B24:C25"/>
    <mergeCell ref="B13:B14"/>
    <mergeCell ref="B36:B38"/>
    <mergeCell ref="B39:B45"/>
    <mergeCell ref="B26:B35"/>
    <mergeCell ref="B6:B9"/>
    <mergeCell ref="B10:B12"/>
    <mergeCell ref="B15:B20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62" sqref="D62"/>
    </sheetView>
  </sheetViews>
  <sheetFormatPr defaultColWidth="8.875" defaultRowHeight="12" x14ac:dyDescent="0.15"/>
  <cols>
    <col min="1" max="1" width="6" style="49" customWidth="1"/>
    <col min="2" max="2" width="14.625" style="49" bestFit="1" customWidth="1"/>
    <col min="3" max="3" width="51.25" style="49" bestFit="1" customWidth="1"/>
    <col min="4" max="4" width="20.375" style="54" bestFit="1" customWidth="1"/>
    <col min="5" max="6" width="18.75" style="55" customWidth="1"/>
    <col min="7" max="8" width="18.75" style="56" customWidth="1"/>
    <col min="9" max="16384" width="8.875" style="49"/>
  </cols>
  <sheetData>
    <row r="1" spans="1:9" x14ac:dyDescent="0.15">
      <c r="A1" s="48"/>
      <c r="D1" s="69"/>
      <c r="E1" s="74"/>
    </row>
    <row r="2" spans="1:9" ht="14.25" x14ac:dyDescent="0.15">
      <c r="B2" s="340" t="s">
        <v>336</v>
      </c>
      <c r="C2" s="340"/>
      <c r="D2" s="340"/>
      <c r="E2" s="340"/>
      <c r="F2" s="340"/>
      <c r="G2" s="340"/>
      <c r="H2" s="340"/>
    </row>
    <row r="3" spans="1:9" x14ac:dyDescent="0.15">
      <c r="C3" s="70" t="s">
        <v>498</v>
      </c>
      <c r="D3" s="71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71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71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49" t="s">
        <v>474</v>
      </c>
    </row>
    <row r="4" spans="1:9" x14ac:dyDescent="0.15">
      <c r="B4" s="341" t="s">
        <v>274</v>
      </c>
      <c r="C4" s="341" t="s">
        <v>275</v>
      </c>
      <c r="D4" s="73" t="s">
        <v>502</v>
      </c>
      <c r="E4" s="72" t="s">
        <v>271</v>
      </c>
      <c r="F4" s="72" t="s">
        <v>276</v>
      </c>
      <c r="G4" s="51" t="s">
        <v>500</v>
      </c>
      <c r="H4" s="52" t="s">
        <v>501</v>
      </c>
    </row>
    <row r="5" spans="1:9" x14ac:dyDescent="0.15">
      <c r="B5" s="341"/>
      <c r="C5" s="341"/>
      <c r="D5" s="57" t="s">
        <v>335</v>
      </c>
      <c r="E5" s="50" t="s">
        <v>335</v>
      </c>
      <c r="F5" s="50" t="s">
        <v>335</v>
      </c>
      <c r="G5" s="50" t="s">
        <v>335</v>
      </c>
      <c r="H5" s="50" t="s">
        <v>335</v>
      </c>
    </row>
    <row r="6" spans="1:9" x14ac:dyDescent="0.15">
      <c r="B6" s="341" t="s">
        <v>499</v>
      </c>
      <c r="C6" s="341"/>
      <c r="D6" s="58">
        <f>D7+D19+D42+D55+D59</f>
        <v>10896.022230914597</v>
      </c>
      <c r="E6" s="59">
        <f>E7+E19+E42+E55+E59</f>
        <v>26408.050621268358</v>
      </c>
      <c r="F6" s="59">
        <f>F7+F19+F42+F55+F59</f>
        <v>10125.40565026</v>
      </c>
      <c r="G6" s="60">
        <f>IFERROR(D6/E6,"-")</f>
        <v>0.41260229265613513</v>
      </c>
      <c r="H6" s="60">
        <f>IFERROR(D6/F6-1,"-")</f>
        <v>7.6107230393757996E-2</v>
      </c>
    </row>
    <row r="7" spans="1:9" x14ac:dyDescent="0.15">
      <c r="B7" s="341" t="s">
        <v>277</v>
      </c>
      <c r="C7" s="61" t="s">
        <v>278</v>
      </c>
      <c r="D7" s="62">
        <f>D8+SUM(D12:D18)</f>
        <v>9060.3822309145962</v>
      </c>
      <c r="E7" s="63">
        <f>E8+SUM(E12:E18)</f>
        <v>21236.321001268356</v>
      </c>
      <c r="F7" s="63">
        <f>F8+SUM(F12:F18)</f>
        <v>5714.544288000001</v>
      </c>
      <c r="G7" s="60">
        <f t="shared" ref="G7:G67" si="0">IFERROR(D7/E7,"-")</f>
        <v>0.42664556776917517</v>
      </c>
      <c r="H7" s="60">
        <f t="shared" ref="H7:H67" si="1">IFERROR(D7/F7-1,"-")</f>
        <v>0.58549514612049403</v>
      </c>
    </row>
    <row r="8" spans="1:9" x14ac:dyDescent="0.15">
      <c r="B8" s="341"/>
      <c r="C8" s="64" t="s">
        <v>279</v>
      </c>
      <c r="D8" s="65">
        <f>SUM(D9:D11)</f>
        <v>6804.41</v>
      </c>
      <c r="E8" s="53">
        <f>SUM(E9:E11)</f>
        <v>14937.258849999998</v>
      </c>
      <c r="F8" s="53">
        <f>SUM(F9:F11)</f>
        <v>0</v>
      </c>
      <c r="G8" s="60">
        <f t="shared" si="0"/>
        <v>0.45553270973810572</v>
      </c>
      <c r="H8" s="60" t="str">
        <f t="shared" si="1"/>
        <v>-</v>
      </c>
    </row>
    <row r="9" spans="1:9" x14ac:dyDescent="0.15">
      <c r="B9" s="341"/>
      <c r="C9" s="64" t="s">
        <v>233</v>
      </c>
      <c r="D9" s="66">
        <f>SUMIF('1-2021年分公司固定类费用编制表（填白底格）'!G:G,C9,'1-2021年分公司固定类费用编制表（填白底格）'!N:N)</f>
        <v>6804.41</v>
      </c>
      <c r="E9" s="67">
        <f>SUMIF('1-2021年分公司固定类费用编制表（填白底格）'!G:G,C9,'1-2021年分公司固定类费用编制表（填白底格）'!Y:Y)</f>
        <v>13128.049499999999</v>
      </c>
      <c r="F9" s="67">
        <f>SUMIF('1-2021年分公司固定类费用编制表（填白底格）'!G:G,C9,'1-2021年分公司固定类费用编制表（填白底格）'!AB:AB)</f>
        <v>0</v>
      </c>
      <c r="G9" s="60">
        <f t="shared" si="0"/>
        <v>0.51831081228022491</v>
      </c>
      <c r="H9" s="60" t="str">
        <f t="shared" si="1"/>
        <v>-</v>
      </c>
    </row>
    <row r="10" spans="1:9" x14ac:dyDescent="0.15">
      <c r="B10" s="341"/>
      <c r="C10" s="64" t="s">
        <v>280</v>
      </c>
      <c r="D10" s="66">
        <f>SUMIF('1-2021年分公司固定类费用编制表（填白底格）'!G:G,C10,'1-2021年分公司固定类费用编制表（填白底格）'!N:N)</f>
        <v>0</v>
      </c>
      <c r="E10" s="67">
        <f>SUMIF('1-2021年分公司固定类费用编制表（填白底格）'!G:G,C10,'1-2021年分公司固定类费用编制表（填白底格）'!Y:Y)</f>
        <v>1809.2093499999999</v>
      </c>
      <c r="F10" s="67">
        <f>SUMIF('1-2021年分公司固定类费用编制表（填白底格）'!G:G,C10,'1-2021年分公司固定类费用编制表（填白底格）'!AB:AB)</f>
        <v>0</v>
      </c>
      <c r="G10" s="60">
        <f t="shared" si="0"/>
        <v>0</v>
      </c>
      <c r="H10" s="60" t="str">
        <f t="shared" si="1"/>
        <v>-</v>
      </c>
    </row>
    <row r="11" spans="1:9" x14ac:dyDescent="0.15">
      <c r="B11" s="341"/>
      <c r="C11" s="64" t="s">
        <v>281</v>
      </c>
      <c r="D11" s="66">
        <f>SUMIF('1-2021年分公司固定类费用编制表（填白底格）'!G:G,C11,'1-2021年分公司固定类费用编制表（填白底格）'!N:N)</f>
        <v>0</v>
      </c>
      <c r="E11" s="67">
        <f>SUMIF('1-2021年分公司固定类费用编制表（填白底格）'!G:G,C11,'1-2021年分公司固定类费用编制表（填白底格）'!Y:Y)</f>
        <v>0</v>
      </c>
      <c r="F11" s="67">
        <f>SUMIF('1-2021年分公司固定类费用编制表（填白底格）'!G:G,C11,'1-2021年分公司固定类费用编制表（填白底格）'!AB:AB)</f>
        <v>0</v>
      </c>
      <c r="G11" s="60" t="str">
        <f t="shared" si="0"/>
        <v>-</v>
      </c>
      <c r="H11" s="60" t="str">
        <f t="shared" si="1"/>
        <v>-</v>
      </c>
    </row>
    <row r="12" spans="1:9" x14ac:dyDescent="0.15">
      <c r="B12" s="341"/>
      <c r="C12" s="64" t="s">
        <v>282</v>
      </c>
      <c r="D12" s="66">
        <f>SUMIF('1-2021年分公司固定类费用编制表（填白底格）'!G:G,C12,'1-2021年分公司固定类费用编制表（填白底格）'!N:N)</f>
        <v>1044.9482239145964</v>
      </c>
      <c r="E12" s="67">
        <f>SUMIF('1-2021年分公司固定类费用编制表（填白底格）'!G:G,C12,'1-2021年分公司固定类费用编制表（填白底格）'!Y:Y)</f>
        <v>3428.1699979833284</v>
      </c>
      <c r="F12" s="67">
        <f>SUMIF('1-2021年分公司固定类费用编制表（填白底格）'!G:G,C12,'1-2021年分公司固定类费用编制表（填白底格）'!AB:AB)</f>
        <v>3560.2401530000011</v>
      </c>
      <c r="G12" s="60">
        <f t="shared" si="0"/>
        <v>0.30481225392244332</v>
      </c>
      <c r="H12" s="60">
        <f t="shared" si="1"/>
        <v>-0.7064950174683915</v>
      </c>
    </row>
    <row r="13" spans="1:9" x14ac:dyDescent="0.15">
      <c r="B13" s="341"/>
      <c r="C13" s="64" t="s">
        <v>283</v>
      </c>
      <c r="D13" s="66">
        <f>SUMIF('1-2021年分公司固定类费用编制表（填白底格）'!G:G,C13,'1-2021年分公司固定类费用编制表（填白底格）'!N:N)</f>
        <v>136.501857</v>
      </c>
      <c r="E13" s="67">
        <f>SUMIF('1-2021年分公司固定类费用编制表（填白底格）'!G:G,C13,'1-2021年分公司固定类费用编制表（填白底格）'!Y:Y)</f>
        <v>301.54375699999997</v>
      </c>
      <c r="F13" s="67">
        <f>SUMIF('1-2021年分公司固定类费用编制表（填白底格）'!G:G,C13,'1-2021年分公司固定类费用编制表（填白底格）'!AB:AB)</f>
        <v>237.31700700000002</v>
      </c>
      <c r="G13" s="60">
        <f t="shared" si="0"/>
        <v>0.45267678017290214</v>
      </c>
      <c r="H13" s="60">
        <f t="shared" si="1"/>
        <v>-0.42481215853189991</v>
      </c>
    </row>
    <row r="14" spans="1:9" x14ac:dyDescent="0.15">
      <c r="B14" s="341"/>
      <c r="C14" s="64" t="s">
        <v>284</v>
      </c>
      <c r="D14" s="68">
        <f>D8*1.5%</f>
        <v>102.06614999999999</v>
      </c>
      <c r="E14" s="68">
        <f>E8*1.5%</f>
        <v>224.05888274999998</v>
      </c>
      <c r="F14" s="68">
        <f>F8*1.5%</f>
        <v>0</v>
      </c>
      <c r="G14" s="60">
        <f t="shared" si="0"/>
        <v>0.45553270973810567</v>
      </c>
      <c r="H14" s="60" t="str">
        <f t="shared" si="1"/>
        <v>-</v>
      </c>
    </row>
    <row r="15" spans="1:9" x14ac:dyDescent="0.15">
      <c r="B15" s="341"/>
      <c r="C15" s="64" t="s">
        <v>285</v>
      </c>
      <c r="D15" s="66">
        <f>SUMIF('1-2021年分公司固定类费用编制表（填白底格）'!G:G,C15,'1-2021年分公司固定类费用编制表（填白底格）'!N:N)</f>
        <v>209.09</v>
      </c>
      <c r="E15" s="67">
        <f>SUMIF('1-2021年分公司固定类费用编制表（填白底格）'!G:G,C15,'1-2021年分公司固定类费用编制表（填白底格）'!Y:Y)</f>
        <v>612.7399999999999</v>
      </c>
      <c r="F15" s="67">
        <f>SUMIF('1-2021年分公司固定类费用编制表（填白底格）'!G:G,C15,'1-2021年分公司固定类费用编制表（填白底格）'!AB:AB)</f>
        <v>381.11</v>
      </c>
      <c r="G15" s="60">
        <f t="shared" si="0"/>
        <v>0.34123771909782297</v>
      </c>
      <c r="H15" s="60">
        <f t="shared" si="1"/>
        <v>-0.45136574742200419</v>
      </c>
    </row>
    <row r="16" spans="1:9" x14ac:dyDescent="0.15">
      <c r="B16" s="341"/>
      <c r="C16" s="64" t="s">
        <v>286</v>
      </c>
      <c r="D16" s="66">
        <f>SUMIF('1-2021年分公司固定类费用编制表（填白底格）'!G:G,C16,'1-2021年分公司固定类费用编制表（填白底格）'!N:N)</f>
        <v>15.899000000000001</v>
      </c>
      <c r="E16" s="67">
        <f>SUMIF('1-2021年分公司固定类费用编制表（填白底格）'!G:G,C16,'1-2021年分公司固定类费用编制表（填白底格）'!Y:Y)</f>
        <v>74.126306073871532</v>
      </c>
      <c r="F16" s="67">
        <f>SUMIF('1-2021年分公司固定类费用编制表（填白底格）'!G:G,C16,'1-2021年分公司固定类费用编制表（填白底格）'!AB:AB)</f>
        <v>41.11</v>
      </c>
      <c r="G16" s="60">
        <f t="shared" si="0"/>
        <v>0.21448525958052794</v>
      </c>
      <c r="H16" s="60">
        <f t="shared" si="1"/>
        <v>-0.61325711505716374</v>
      </c>
    </row>
    <row r="17" spans="2:8" x14ac:dyDescent="0.15">
      <c r="B17" s="341"/>
      <c r="C17" s="64" t="s">
        <v>287</v>
      </c>
      <c r="D17" s="66">
        <f>SUMIF('1-2021年分公司固定类费用编制表（填白底格）'!G:G,C17,'1-2021年分公司固定类费用编制表（填白底格）'!N:N)</f>
        <v>647.46699999999998</v>
      </c>
      <c r="E17" s="67">
        <f>SUMIF('1-2021年分公司固定类费用编制表（填白底格）'!G:G,C17,'1-2021年分公司固定类费用编制表（填白底格）'!Y:Y)</f>
        <v>1638.2810361474867</v>
      </c>
      <c r="F17" s="67">
        <f>SUMIF('1-2021年分公司固定类费用编制表（填白底格）'!G:G,C17,'1-2021年分公司固定类费用编制表（填白底格）'!AB:AB)</f>
        <v>1424.5925780000009</v>
      </c>
      <c r="G17" s="60">
        <f t="shared" si="0"/>
        <v>0.39521119131217947</v>
      </c>
      <c r="H17" s="60">
        <f t="shared" si="1"/>
        <v>-0.54550724888024815</v>
      </c>
    </row>
    <row r="18" spans="2:8" x14ac:dyDescent="0.15">
      <c r="B18" s="341"/>
      <c r="C18" s="64" t="s">
        <v>288</v>
      </c>
      <c r="D18" s="66">
        <f>SUMIF('1-2021年分公司固定类费用编制表（填白底格）'!G:G,C18,'1-2021年分公司固定类费用编制表（填白底格）'!N:N)</f>
        <v>100</v>
      </c>
      <c r="E18" s="67">
        <f>SUMIF('1-2021年分公司固定类费用编制表（填白底格）'!G:G,C18,'1-2021年分公司固定类费用编制表（填白底格）'!Y:Y)</f>
        <v>20.142171313672918</v>
      </c>
      <c r="F18" s="67">
        <f>SUMIF('1-2021年分公司固定类费用编制表（填白底格）'!G:G,C18,'1-2021年分公司固定类费用编制表（填白底格）'!AB:AB)</f>
        <v>70.174549999999996</v>
      </c>
      <c r="G18" s="60">
        <f t="shared" si="0"/>
        <v>4.9647080467495552</v>
      </c>
      <c r="H18" s="60">
        <f t="shared" si="1"/>
        <v>0.42501804429098589</v>
      </c>
    </row>
    <row r="19" spans="2:8" x14ac:dyDescent="0.15">
      <c r="B19" s="337" t="s">
        <v>273</v>
      </c>
      <c r="C19" s="61" t="s">
        <v>278</v>
      </c>
      <c r="D19" s="62">
        <f>D20+D28+D34+D39</f>
        <v>988.2</v>
      </c>
      <c r="E19" s="63">
        <f>E20+E28+E34+E39</f>
        <v>2341.9736200000002</v>
      </c>
      <c r="F19" s="63">
        <f>F20+F28+F34+F39</f>
        <v>2105.0783112600002</v>
      </c>
      <c r="G19" s="60">
        <f t="shared" si="0"/>
        <v>0.42195180661343229</v>
      </c>
      <c r="H19" s="60">
        <f t="shared" si="1"/>
        <v>-0.5305637824901106</v>
      </c>
    </row>
    <row r="20" spans="2:8" x14ac:dyDescent="0.15">
      <c r="B20" s="338"/>
      <c r="C20" s="61" t="s">
        <v>289</v>
      </c>
      <c r="D20" s="62">
        <f>SUM(D21:D27)</f>
        <v>486.42</v>
      </c>
      <c r="E20" s="63">
        <f>SUM(E21:E27)</f>
        <v>863.80862000000002</v>
      </c>
      <c r="F20" s="63">
        <f>SUM(F21:F27)</f>
        <v>804.85988699999996</v>
      </c>
      <c r="G20" s="60">
        <f t="shared" si="0"/>
        <v>0.5631108427697793</v>
      </c>
      <c r="H20" s="60">
        <f t="shared" si="1"/>
        <v>-0.3956463629799456</v>
      </c>
    </row>
    <row r="21" spans="2:8" x14ac:dyDescent="0.15">
      <c r="B21" s="338"/>
      <c r="C21" s="64" t="s">
        <v>146</v>
      </c>
      <c r="D21" s="66">
        <f>SUMIF('1-2021年分公司固定类费用编制表（填白底格）'!G:G,C21,'1-2021年分公司固定类费用编制表（填白底格）'!N:N)</f>
        <v>229.73999999999998</v>
      </c>
      <c r="E21" s="67">
        <f>SUMIF('1-2021年分公司固定类费用编制表（填白底格）'!G:G,C21,'1-2021年分公司固定类费用编制表（填白底格）'!Y:Y)</f>
        <v>342.19463000000002</v>
      </c>
      <c r="F21" s="67">
        <f>SUMIF('1-2021年分公司固定类费用编制表（填白底格）'!G:G,C21,'1-2021年分公司固定类费用编制表（填白底格）'!AB:AB)</f>
        <v>311.20305300000001</v>
      </c>
      <c r="G21" s="60">
        <f t="shared" si="0"/>
        <v>0.67137231230075112</v>
      </c>
      <c r="H21" s="60">
        <f t="shared" si="1"/>
        <v>-0.26176816780778822</v>
      </c>
    </row>
    <row r="22" spans="2:8" x14ac:dyDescent="0.15">
      <c r="B22" s="338"/>
      <c r="C22" s="64" t="s">
        <v>290</v>
      </c>
      <c r="D22" s="66">
        <f>SUMIF('1-2021年分公司固定类费用编制表（填白底格）'!G:G,C22,'1-2021年分公司固定类费用编制表（填白底格）'!N:N)</f>
        <v>0</v>
      </c>
      <c r="E22" s="67">
        <f>SUMIF('1-2021年分公司固定类费用编制表（填白底格）'!G:G,C22,'1-2021年分公司固定类费用编制表（填白底格）'!Y:Y)</f>
        <v>22.1</v>
      </c>
      <c r="F22" s="67">
        <f>SUMIF('1-2021年分公司固定类费用编制表（填白底格）'!G:G,C22,'1-2021年分公司固定类费用编制表（填白底格）'!AB:AB)</f>
        <v>43.305300000000003</v>
      </c>
      <c r="G22" s="60">
        <f t="shared" si="0"/>
        <v>0</v>
      </c>
      <c r="H22" s="60">
        <f t="shared" si="1"/>
        <v>-1</v>
      </c>
    </row>
    <row r="23" spans="2:8" x14ac:dyDescent="0.15">
      <c r="B23" s="338"/>
      <c r="C23" s="64" t="s">
        <v>291</v>
      </c>
      <c r="D23" s="66">
        <f>SUMIF('1-2021年分公司固定类费用编制表（填白底格）'!G:G,C23,'1-2021年分公司固定类费用编制表（填白底格）'!N:N)</f>
        <v>121</v>
      </c>
      <c r="E23" s="67">
        <f>SUMIF('1-2021年分公司固定类费用编制表（填白底格）'!G:G,C23,'1-2021年分公司固定类费用编制表（填白底格）'!Y:Y)</f>
        <v>219</v>
      </c>
      <c r="F23" s="67">
        <f>SUMIF('1-2021年分公司固定类费用编制表（填白底格）'!G:G,C23,'1-2021年分公司固定类费用编制表（填白底格）'!AB:AB)</f>
        <v>211.87911799999998</v>
      </c>
      <c r="G23" s="60">
        <f t="shared" si="0"/>
        <v>0.55251141552511418</v>
      </c>
      <c r="H23" s="60">
        <f t="shared" si="1"/>
        <v>-0.42891965408313615</v>
      </c>
    </row>
    <row r="24" spans="2:8" x14ac:dyDescent="0.15">
      <c r="B24" s="338"/>
      <c r="C24" s="64" t="s">
        <v>292</v>
      </c>
      <c r="D24" s="66">
        <f>SUMIF('1-2021年分公司固定类费用编制表（填白底格）'!G:G,C24,'1-2021年分公司固定类费用编制表（填白底格）'!N:N)</f>
        <v>12</v>
      </c>
      <c r="E24" s="67">
        <f>SUMIF('1-2021年分公司固定类费用编制表（填白底格）'!G:G,C24,'1-2021年分公司固定类费用编制表（填白底格）'!Y:Y)</f>
        <v>15.283989999999999</v>
      </c>
      <c r="F24" s="67">
        <f>SUMIF('1-2021年分公司固定类费用编制表（填白底格）'!G:G,C24,'1-2021年分公司固定类费用编制表（填白底格）'!AB:AB)</f>
        <v>16.285900000000002</v>
      </c>
      <c r="G24" s="60">
        <f t="shared" si="0"/>
        <v>0.78513529516834291</v>
      </c>
      <c r="H24" s="60">
        <f t="shared" si="1"/>
        <v>-0.26316629722643525</v>
      </c>
    </row>
    <row r="25" spans="2:8" x14ac:dyDescent="0.15">
      <c r="B25" s="338"/>
      <c r="C25" s="64" t="s">
        <v>293</v>
      </c>
      <c r="D25" s="66">
        <f>SUMIF('1-2021年分公司固定类费用编制表（填白底格）'!G:G,C25,'1-2021年分公司固定类费用编制表（填白底格）'!N:N)</f>
        <v>63.68</v>
      </c>
      <c r="E25" s="67">
        <f>SUMIF('1-2021年分公司固定类费用编制表（填白底格）'!G:G,C25,'1-2021年分公司固定类费用编制表（填白底格）'!Y:Y)</f>
        <v>159.68</v>
      </c>
      <c r="F25" s="67">
        <f>SUMIF('1-2021年分公司固定类费用编制表（填白底格）'!G:G,C25,'1-2021年分公司固定类费用编制表（填白底格）'!AB:AB)</f>
        <v>104.02887100000001</v>
      </c>
      <c r="G25" s="60">
        <f t="shared" si="0"/>
        <v>0.39879759519038072</v>
      </c>
      <c r="H25" s="60">
        <f t="shared" si="1"/>
        <v>-0.38786224066586295</v>
      </c>
    </row>
    <row r="26" spans="2:8" x14ac:dyDescent="0.15">
      <c r="B26" s="338"/>
      <c r="C26" s="64" t="s">
        <v>294</v>
      </c>
      <c r="D26" s="66">
        <f>SUMIF('1-2021年分公司固定类费用编制表（填白底格）'!G:G,C26,'1-2021年分公司固定类费用编制表（填白底格）'!N:N)</f>
        <v>55</v>
      </c>
      <c r="E26" s="67">
        <f>SUMIF('1-2021年分公司固定类费用编制表（填白底格）'!G:G,C26,'1-2021年分公司固定类费用编制表（填白底格）'!Y:Y)</f>
        <v>98.5</v>
      </c>
      <c r="F26" s="67">
        <f>SUMIF('1-2021年分公司固定类费用编制表（填白底格）'!G:G,C26,'1-2021年分公司固定类费用编制表（填白底格）'!AB:AB)</f>
        <v>114.83865800000001</v>
      </c>
      <c r="G26" s="60">
        <f t="shared" si="0"/>
        <v>0.55837563451776651</v>
      </c>
      <c r="H26" s="60">
        <f t="shared" si="1"/>
        <v>-0.52106720021057717</v>
      </c>
    </row>
    <row r="27" spans="2:8" x14ac:dyDescent="0.15">
      <c r="B27" s="338"/>
      <c r="C27" s="64" t="s">
        <v>295</v>
      </c>
      <c r="D27" s="66">
        <f>SUMIF('1-2021年分公司固定类费用编制表（填白底格）'!G:G,C27,'1-2021年分公司固定类费用编制表（填白底格）'!N:N)</f>
        <v>5</v>
      </c>
      <c r="E27" s="67">
        <f>SUMIF('1-2021年分公司固定类费用编制表（填白底格）'!G:G,C27,'1-2021年分公司固定类费用编制表（填白底格）'!Y:Y)</f>
        <v>7.05</v>
      </c>
      <c r="F27" s="67">
        <f>SUMIF('1-2021年分公司固定类费用编制表（填白底格）'!G:G,C27,'1-2021年分公司固定类费用编制表（填白底格）'!AB:AB)</f>
        <v>3.3189869999999999</v>
      </c>
      <c r="G27" s="60">
        <f t="shared" si="0"/>
        <v>0.70921985815602839</v>
      </c>
      <c r="H27" s="60">
        <f t="shared" si="1"/>
        <v>0.50648375543501678</v>
      </c>
    </row>
    <row r="28" spans="2:8" x14ac:dyDescent="0.15">
      <c r="B28" s="338"/>
      <c r="C28" s="61" t="s">
        <v>296</v>
      </c>
      <c r="D28" s="62">
        <f>SUM(D29:D33)</f>
        <v>23.21</v>
      </c>
      <c r="E28" s="63">
        <f>SUM(E29:E33)</f>
        <v>700.5</v>
      </c>
      <c r="F28" s="63">
        <f>SUM(F29:F33)</f>
        <v>629.55328200000008</v>
      </c>
      <c r="G28" s="60">
        <f t="shared" si="0"/>
        <v>3.313347608850821E-2</v>
      </c>
      <c r="H28" s="60">
        <f t="shared" si="1"/>
        <v>-0.96313258835492821</v>
      </c>
    </row>
    <row r="29" spans="2:8" x14ac:dyDescent="0.15">
      <c r="B29" s="338"/>
      <c r="C29" s="64" t="s">
        <v>297</v>
      </c>
      <c r="D29" s="66">
        <f>SUMIF('1-2021年分公司固定类费用编制表（填白底格）'!G:G,C29,'1-2021年分公司固定类费用编制表（填白底格）'!N:N)</f>
        <v>3.7</v>
      </c>
      <c r="E29" s="67">
        <f>SUMIF('1-2021年分公司固定类费用编制表（填白底格）'!G:G,C29,'1-2021年分公司固定类费用编制表（填白底格）'!Y:Y)</f>
        <v>90.899999999999991</v>
      </c>
      <c r="F29" s="67">
        <f>SUMIF('1-2021年分公司固定类费用编制表（填白底格）'!G:G,C29,'1-2021年分公司固定类费用编制表（填白底格）'!AB:AB)</f>
        <v>86.521500000000003</v>
      </c>
      <c r="G29" s="60">
        <f t="shared" si="0"/>
        <v>4.0704070407040709E-2</v>
      </c>
      <c r="H29" s="60">
        <f t="shared" si="1"/>
        <v>-0.95723606271273609</v>
      </c>
    </row>
    <row r="30" spans="2:8" x14ac:dyDescent="0.15">
      <c r="B30" s="338"/>
      <c r="C30" s="64" t="s">
        <v>241</v>
      </c>
      <c r="D30" s="66">
        <f>SUMIF('1-2021年分公司固定类费用编制表（填白底格）'!G:G,C30,'1-2021年分公司固定类费用编制表（填白底格）'!N:N)</f>
        <v>0</v>
      </c>
      <c r="E30" s="67">
        <f>SUMIF('1-2021年分公司固定类费用编制表（填白底格）'!G:G,C30,'1-2021年分公司固定类费用编制表（填白底格）'!Y:Y)</f>
        <v>0</v>
      </c>
      <c r="F30" s="67">
        <f>SUMIF('1-2021年分公司固定类费用编制表（填白底格）'!G:G,C30,'1-2021年分公司固定类费用编制表（填白底格）'!AB:AB)</f>
        <v>0</v>
      </c>
      <c r="G30" s="60" t="str">
        <f t="shared" si="0"/>
        <v>-</v>
      </c>
      <c r="H30" s="60" t="str">
        <f t="shared" si="1"/>
        <v>-</v>
      </c>
    </row>
    <row r="31" spans="2:8" x14ac:dyDescent="0.15">
      <c r="B31" s="338"/>
      <c r="C31" s="64" t="s">
        <v>298</v>
      </c>
      <c r="D31" s="66">
        <f>SUMIF('1-2021年分公司固定类费用编制表（填白底格）'!G:G,C31,'1-2021年分公司固定类费用编制表（填白底格）'!N:N)</f>
        <v>4.8899999999999997</v>
      </c>
      <c r="E31" s="67">
        <f>SUMIF('1-2021年分公司固定类费用编制表（填白底格）'!G:G,C31,'1-2021年分公司固定类费用编制表（填白底格）'!Y:Y)</f>
        <v>223.87</v>
      </c>
      <c r="F31" s="67">
        <f>SUMIF('1-2021年分公司固定类费用编制表（填白底格）'!G:G,C31,'1-2021年分公司固定类费用编制表（填白底格）'!AB:AB)</f>
        <v>224.40422900000004</v>
      </c>
      <c r="G31" s="60">
        <f t="shared" si="0"/>
        <v>2.1843033903604769E-2</v>
      </c>
      <c r="H31" s="60">
        <f t="shared" si="1"/>
        <v>-0.9782089668194266</v>
      </c>
    </row>
    <row r="32" spans="2:8" x14ac:dyDescent="0.15">
      <c r="B32" s="338"/>
      <c r="C32" s="64" t="s">
        <v>299</v>
      </c>
      <c r="D32" s="66">
        <f>SUMIF('1-2021年分公司固定类费用编制表（填白底格）'!G:G,C32,'1-2021年分公司固定类费用编制表（填白底格）'!N:N)</f>
        <v>3.02</v>
      </c>
      <c r="E32" s="67">
        <f>SUMIF('1-2021年分公司固定类费用编制表（填白底格）'!G:G,C32,'1-2021年分公司固定类费用编制表（填白底格）'!Y:Y)</f>
        <v>108.97</v>
      </c>
      <c r="F32" s="67">
        <f>SUMIF('1-2021年分公司固定类费用编制表（填白底格）'!G:G,C32,'1-2021年分公司固定类费用编制表（填白底格）'!AB:AB)</f>
        <v>99.318297999999984</v>
      </c>
      <c r="G32" s="60">
        <f t="shared" si="0"/>
        <v>2.7714049738460127E-2</v>
      </c>
      <c r="H32" s="60">
        <f t="shared" si="1"/>
        <v>-0.96959271291580129</v>
      </c>
    </row>
    <row r="33" spans="2:8" x14ac:dyDescent="0.15">
      <c r="B33" s="338"/>
      <c r="C33" s="64" t="s">
        <v>300</v>
      </c>
      <c r="D33" s="66">
        <f>SUMIF('1-2021年分公司固定类费用编制表（填白底格）'!G:G,C33,'1-2021年分公司固定类费用编制表（填白底格）'!N:N)</f>
        <v>11.6</v>
      </c>
      <c r="E33" s="67">
        <f>SUMIF('1-2021年分公司固定类费用编制表（填白底格）'!G:G,C33,'1-2021年分公司固定类费用编制表（填白底格）'!Y:Y)</f>
        <v>276.76000000000005</v>
      </c>
      <c r="F33" s="67">
        <f>SUMIF('1-2021年分公司固定类费用编制表（填白底格）'!G:G,C33,'1-2021年分公司固定类费用编制表（填白底格）'!AB:AB)</f>
        <v>219.30925500000001</v>
      </c>
      <c r="G33" s="60">
        <f t="shared" si="0"/>
        <v>4.1913571325336026E-2</v>
      </c>
      <c r="H33" s="60">
        <f t="shared" si="1"/>
        <v>-0.94710665539400063</v>
      </c>
    </row>
    <row r="34" spans="2:8" x14ac:dyDescent="0.15">
      <c r="B34" s="338"/>
      <c r="C34" s="61" t="s">
        <v>301</v>
      </c>
      <c r="D34" s="62">
        <f>SUM(D35:D38)</f>
        <v>405</v>
      </c>
      <c r="E34" s="63">
        <f>SUM(E35:E38)</f>
        <v>674.26499999999999</v>
      </c>
      <c r="F34" s="63">
        <f>SUM(F35:F38)</f>
        <v>593.30017226000007</v>
      </c>
      <c r="G34" s="60">
        <f t="shared" si="0"/>
        <v>0.60065404551622881</v>
      </c>
      <c r="H34" s="60">
        <f t="shared" si="1"/>
        <v>-0.31737757894579188</v>
      </c>
    </row>
    <row r="35" spans="2:8" x14ac:dyDescent="0.15">
      <c r="B35" s="338"/>
      <c r="C35" s="64" t="s">
        <v>302</v>
      </c>
      <c r="D35" s="66">
        <f>SUMIF('1-2021年分公司固定类费用编制表（填白底格）'!G:G,C35,'1-2021年分公司固定类费用编制表（填白底格）'!N:N)</f>
        <v>60</v>
      </c>
      <c r="E35" s="67">
        <f>SUMIF('1-2021年分公司固定类费用编制表（填白底格）'!G:G,C35,'1-2021年分公司固定类费用编制表（填白底格）'!Y:Y)</f>
        <v>120</v>
      </c>
      <c r="F35" s="67">
        <f>SUMIF('1-2021年分公司固定类费用编制表（填白底格）'!G:G,C35,'1-2021年分公司固定类费用编制表（填白底格）'!AB:AB)</f>
        <v>101.654832</v>
      </c>
      <c r="G35" s="60">
        <f t="shared" si="0"/>
        <v>0.5</v>
      </c>
      <c r="H35" s="60">
        <f t="shared" si="1"/>
        <v>-0.40976735862393632</v>
      </c>
    </row>
    <row r="36" spans="2:8" x14ac:dyDescent="0.15">
      <c r="B36" s="338"/>
      <c r="C36" s="64" t="s">
        <v>303</v>
      </c>
      <c r="D36" s="66">
        <f>SUMIF('1-2021年分公司固定类费用编制表（填白底格）'!G:G,C36,'1-2021年分公司固定类费用编制表（填白底格）'!N:N)</f>
        <v>308</v>
      </c>
      <c r="E36" s="67">
        <f>SUMIF('1-2021年分公司固定类费用编制表（填白底格）'!G:G,C36,'1-2021年分公司固定类费用编制表（填白底格）'!Y:Y)</f>
        <v>500.5</v>
      </c>
      <c r="F36" s="67">
        <f>SUMIF('1-2021年分公司固定类费用编制表（填白底格）'!G:G,C36,'1-2021年分公司固定类费用编制表（填白底格）'!AB:AB)</f>
        <v>444.37</v>
      </c>
      <c r="G36" s="60">
        <f t="shared" si="0"/>
        <v>0.61538461538461542</v>
      </c>
      <c r="H36" s="60">
        <f t="shared" si="1"/>
        <v>-0.30688390305376156</v>
      </c>
    </row>
    <row r="37" spans="2:8" x14ac:dyDescent="0.15">
      <c r="B37" s="338"/>
      <c r="C37" s="64" t="s">
        <v>304</v>
      </c>
      <c r="D37" s="66">
        <f>SUMIF('1-2021年分公司固定类费用编制表（填白底格）'!G:G,C37,'1-2021年分公司固定类费用编制表（填白底格）'!N:N)</f>
        <v>32.200000000000003</v>
      </c>
      <c r="E37" s="67">
        <f>SUMIF('1-2021年分公司固定类费用编制表（填白底格）'!G:G,C37,'1-2021年分公司固定类费用编制表（填白底格）'!Y:Y)</f>
        <v>45.364999999999995</v>
      </c>
      <c r="F37" s="67">
        <f>SUMIF('1-2021年分公司固定类费用编制表（填白底格）'!G:G,C37,'1-2021年分公司固定类费用编制表（填白底格）'!AB:AB)</f>
        <v>41.792840259999998</v>
      </c>
      <c r="G37" s="60">
        <f t="shared" si="0"/>
        <v>0.70979830265623289</v>
      </c>
      <c r="H37" s="60">
        <f t="shared" si="1"/>
        <v>-0.22953310185001519</v>
      </c>
    </row>
    <row r="38" spans="2:8" x14ac:dyDescent="0.15">
      <c r="B38" s="338"/>
      <c r="C38" s="64" t="s">
        <v>305</v>
      </c>
      <c r="D38" s="66">
        <f>SUMIF('1-2021年分公司固定类费用编制表（填白底格）'!G:G,C38,'1-2021年分公司固定类费用编制表（填白底格）'!N:N)</f>
        <v>4.8</v>
      </c>
      <c r="E38" s="67">
        <f>SUMIF('1-2021年分公司固定类费用编制表（填白底格）'!G:G,C38,'1-2021年分公司固定类费用编制表（填白底格）'!Y:Y)</f>
        <v>8.4</v>
      </c>
      <c r="F38" s="67">
        <f>SUMIF('1-2021年分公司固定类费用编制表（填白底格）'!G:G,C38,'1-2021年分公司固定类费用编制表（填白底格）'!AB:AB)</f>
        <v>5.4824999999999999</v>
      </c>
      <c r="G38" s="60">
        <f t="shared" si="0"/>
        <v>0.5714285714285714</v>
      </c>
      <c r="H38" s="60">
        <f t="shared" si="1"/>
        <v>-0.12448700410396718</v>
      </c>
    </row>
    <row r="39" spans="2:8" x14ac:dyDescent="0.15">
      <c r="B39" s="338"/>
      <c r="C39" s="61" t="s">
        <v>306</v>
      </c>
      <c r="D39" s="62">
        <f>SUM(D40:D41)</f>
        <v>73.569999999999993</v>
      </c>
      <c r="E39" s="63">
        <f>SUM(E40:E41)</f>
        <v>103.4</v>
      </c>
      <c r="F39" s="63">
        <f>SUM(F40:F41)</f>
        <v>77.36497</v>
      </c>
      <c r="G39" s="60">
        <f t="shared" si="0"/>
        <v>0.71150870406189548</v>
      </c>
      <c r="H39" s="60">
        <f t="shared" si="1"/>
        <v>-4.9052820675817621E-2</v>
      </c>
    </row>
    <row r="40" spans="2:8" x14ac:dyDescent="0.15">
      <c r="B40" s="338"/>
      <c r="C40" s="64" t="s">
        <v>307</v>
      </c>
      <c r="D40" s="66">
        <f>SUMIF('1-2021年分公司固定类费用编制表（填白底格）'!G:G,C40,'1-2021年分公司固定类费用编制表（填白底格）'!N:N)</f>
        <v>72.569999999999993</v>
      </c>
      <c r="E40" s="67">
        <f>SUMIF('1-2021年分公司固定类费用编制表（填白底格）'!G:G,C40,'1-2021年分公司固定类费用编制表（填白底格）'!Y:Y)</f>
        <v>100.9</v>
      </c>
      <c r="F40" s="67">
        <f>SUMIF('1-2021年分公司固定类费用编制表（填白底格）'!G:G,C40,'1-2021年分公司固定类费用编制表（填白底格）'!AB:AB)</f>
        <v>76.464470000000006</v>
      </c>
      <c r="G40" s="60">
        <f t="shared" si="0"/>
        <v>0.71922695738354792</v>
      </c>
      <c r="H40" s="60">
        <f t="shared" si="1"/>
        <v>-5.0931759547931388E-2</v>
      </c>
    </row>
    <row r="41" spans="2:8" x14ac:dyDescent="0.15">
      <c r="B41" s="339"/>
      <c r="C41" s="64" t="s">
        <v>308</v>
      </c>
      <c r="D41" s="66">
        <f>SUMIF('1-2021年分公司固定类费用编制表（填白底格）'!G:G,C41,'1-2021年分公司固定类费用编制表（填白底格）'!N:N)</f>
        <v>1</v>
      </c>
      <c r="E41" s="67">
        <f>SUMIF('1-2021年分公司固定类费用编制表（填白底格）'!G:G,C41,'1-2021年分公司固定类费用编制表（填白底格）'!Y:Y)</f>
        <v>2.5</v>
      </c>
      <c r="F41" s="67">
        <f>SUMIF('1-2021年分公司固定类费用编制表（填白底格）'!G:G,C41,'1-2021年分公司固定类费用编制表（填白底格）'!AB:AB)</f>
        <v>0.90049999999999997</v>
      </c>
      <c r="G41" s="60">
        <f t="shared" si="0"/>
        <v>0.4</v>
      </c>
      <c r="H41" s="60">
        <f t="shared" si="1"/>
        <v>0.11049416990560812</v>
      </c>
    </row>
    <row r="42" spans="2:8" x14ac:dyDescent="0.15">
      <c r="B42" s="337" t="s">
        <v>309</v>
      </c>
      <c r="C42" s="61" t="s">
        <v>278</v>
      </c>
      <c r="D42" s="62">
        <f>SUM(D43:D54)-D47-D48</f>
        <v>515.16000000000008</v>
      </c>
      <c r="E42" s="63">
        <f>SUM(E43:E54)-E47-E48</f>
        <v>2103.1489999999999</v>
      </c>
      <c r="F42" s="63">
        <f>SUM(F43:F54)-F47-F48</f>
        <v>1673.1488399999998</v>
      </c>
      <c r="G42" s="60">
        <f t="shared" si="0"/>
        <v>0.24494698188288139</v>
      </c>
      <c r="H42" s="60">
        <f t="shared" si="1"/>
        <v>-0.69210151082554017</v>
      </c>
    </row>
    <row r="43" spans="2:8" x14ac:dyDescent="0.15">
      <c r="B43" s="338"/>
      <c r="C43" s="64" t="s">
        <v>310</v>
      </c>
      <c r="D43" s="66">
        <f>SUMIF('1-2021年分公司固定类费用编制表（填白底格）'!G:G,C43,'1-2021年分公司固定类费用编制表（填白底格）'!N:N)</f>
        <v>30</v>
      </c>
      <c r="E43" s="67">
        <f>SUMIF('1-2021年分公司固定类费用编制表（填白底格）'!G:G,C43,'1-2021年分公司固定类费用编制表（填白底格）'!Y:Y)</f>
        <v>68</v>
      </c>
      <c r="F43" s="67">
        <f>SUMIF('1-2021年分公司固定类费用编制表（填白底格）'!G:G,C43,'1-2021年分公司固定类费用编制表（填白底格）'!AB:AB)</f>
        <v>57.582512999999999</v>
      </c>
      <c r="G43" s="60">
        <f t="shared" si="0"/>
        <v>0.44117647058823528</v>
      </c>
      <c r="H43" s="60">
        <f t="shared" si="1"/>
        <v>-0.47900849690252312</v>
      </c>
    </row>
    <row r="44" spans="2:8" x14ac:dyDescent="0.15">
      <c r="B44" s="338"/>
      <c r="C44" s="64" t="s">
        <v>311</v>
      </c>
      <c r="D44" s="66">
        <f>SUMIF('1-2021年分公司固定类费用编制表（填白底格）'!G:G,C44,'1-2021年分公司固定类费用编制表（填白底格）'!N:N)</f>
        <v>40</v>
      </c>
      <c r="E44" s="67">
        <f>SUMIF('1-2021年分公司固定类费用编制表（填白底格）'!G:G,C44,'1-2021年分公司固定类费用编制表（填白底格）'!Y:Y)</f>
        <v>67.3</v>
      </c>
      <c r="F44" s="67">
        <f>SUMIF('1-2021年分公司固定类费用编制表（填白底格）'!G:G,C44,'1-2021年分公司固定类费用编制表（填白底格）'!AB:AB)</f>
        <v>59.773797000000002</v>
      </c>
      <c r="G44" s="60">
        <f t="shared" si="0"/>
        <v>0.59435364041604755</v>
      </c>
      <c r="H44" s="60">
        <f t="shared" si="1"/>
        <v>-0.33081045529030051</v>
      </c>
    </row>
    <row r="45" spans="2:8" x14ac:dyDescent="0.15">
      <c r="B45" s="338"/>
      <c r="C45" s="64" t="s">
        <v>312</v>
      </c>
      <c r="D45" s="66">
        <f>SUMIF('1-2021年分公司固定类费用编制表（填白底格）'!G:G,C45,'1-2021年分公司固定类费用编制表（填白底格）'!N:N)</f>
        <v>121.58000000000001</v>
      </c>
      <c r="E45" s="67">
        <f>SUMIF('1-2021年分公司固定类费用编制表（填白底格）'!G:G,C45,'1-2021年分公司固定类费用编制表（填白底格）'!Y:Y)</f>
        <v>132.34899999999999</v>
      </c>
      <c r="F45" s="67">
        <f>SUMIF('1-2021年分公司固定类费用编制表（填白底格）'!G:G,C45,'1-2021年分公司固定类费用编制表（填白底格）'!AB:AB)</f>
        <v>131.784875</v>
      </c>
      <c r="G45" s="60">
        <f t="shared" si="0"/>
        <v>0.91863179925802252</v>
      </c>
      <c r="H45" s="60">
        <f t="shared" si="1"/>
        <v>-7.7435859008858077E-2</v>
      </c>
    </row>
    <row r="46" spans="2:8" x14ac:dyDescent="0.15">
      <c r="B46" s="338"/>
      <c r="C46" s="64" t="s">
        <v>313</v>
      </c>
      <c r="D46" s="66">
        <f>SUMIF('1-2021年分公司固定类费用编制表（填白底格）'!G:G,C46,'1-2021年分公司固定类费用编制表（填白底格）'!N:N)</f>
        <v>42.63</v>
      </c>
      <c r="E46" s="67">
        <f>SUMIF('1-2021年分公司固定类费用编制表（填白底格）'!G:G,C46,'1-2021年分公司固定类费用编制表（填白底格）'!Y:Y)</f>
        <v>53.783000000000001</v>
      </c>
      <c r="F46" s="67">
        <f>SUMIF('1-2021年分公司固定类费用编制表（填白底格）'!G:G,C46,'1-2021年分公司固定类费用编制表（填白底格）'!AB:AB)</f>
        <v>33.706890000000001</v>
      </c>
      <c r="G46" s="60">
        <f t="shared" si="0"/>
        <v>0.79262964133648184</v>
      </c>
      <c r="H46" s="60">
        <f t="shared" si="1"/>
        <v>0.26472658854020659</v>
      </c>
    </row>
    <row r="47" spans="2:8" x14ac:dyDescent="0.15">
      <c r="B47" s="338"/>
      <c r="C47" s="64" t="s">
        <v>314</v>
      </c>
      <c r="D47" s="66">
        <f>SUMIF('1-2021年分公司固定类费用编制表（填白底格）'!G:G,C47,'1-2021年分公司固定类费用编制表（填白底格）'!N:N)</f>
        <v>70.400000000000006</v>
      </c>
      <c r="E47" s="67">
        <f>SUMIF('1-2021年分公司固定类费用编制表（填白底格）'!G:G,C47,'1-2021年分公司固定类费用编制表（填白底格）'!Y:Y)</f>
        <v>123.7623</v>
      </c>
      <c r="F47" s="67">
        <f>SUMIF('1-2021年分公司固定类费用编制表（填白底格）'!G:G,C47,'1-2021年分公司固定类费用编制表（填白底格）'!AB:AB)</f>
        <v>94.501723000000013</v>
      </c>
      <c r="G47" s="60">
        <f t="shared" si="0"/>
        <v>0.56883235040072788</v>
      </c>
      <c r="H47" s="60">
        <f t="shared" si="1"/>
        <v>-0.25504003773560835</v>
      </c>
    </row>
    <row r="48" spans="2:8" x14ac:dyDescent="0.15">
      <c r="B48" s="338"/>
      <c r="C48" s="64" t="s">
        <v>315</v>
      </c>
      <c r="D48" s="66">
        <f>SUMIF('1-2021年分公司固定类费用编制表（填白底格）'!G:G,C48,'1-2021年分公司固定类费用编制表（填白底格）'!N:N)</f>
        <v>0</v>
      </c>
      <c r="E48" s="67">
        <f>SUMIF('1-2021年分公司固定类费用编制表（填白底格）'!G:G,C48,'1-2021年分公司固定类费用编制表（填白底格）'!Y:Y)</f>
        <v>0</v>
      </c>
      <c r="F48" s="67">
        <f>SUMIF('1-2021年分公司固定类费用编制表（填白底格）'!G:G,C48,'1-2021年分公司固定类费用编制表（填白底格）'!AB:AB)</f>
        <v>0</v>
      </c>
      <c r="G48" s="60" t="str">
        <f t="shared" si="0"/>
        <v>-</v>
      </c>
      <c r="H48" s="60" t="str">
        <f t="shared" si="1"/>
        <v>-</v>
      </c>
    </row>
    <row r="49" spans="2:8" x14ac:dyDescent="0.15">
      <c r="B49" s="338"/>
      <c r="C49" s="64" t="s">
        <v>316</v>
      </c>
      <c r="D49" s="66">
        <f>SUMIF('1-2021年分公司固定类费用编制表（填白底格）'!G:G,C49,'1-2021年分公司固定类费用编制表（填白底格）'!N:N)</f>
        <v>0</v>
      </c>
      <c r="E49" s="67">
        <f>SUMIF('1-2021年分公司固定类费用编制表（填白底格）'!G:G,C49,'1-2021年分公司固定类费用编制表（填白底格）'!Y:Y)</f>
        <v>0</v>
      </c>
      <c r="F49" s="67">
        <f>SUMIF('1-2021年分公司固定类费用编制表（填白底格）'!G:G,C49,'1-2021年分公司固定类费用编制表（填白底格）'!AB:AB)</f>
        <v>0</v>
      </c>
      <c r="G49" s="60" t="str">
        <f t="shared" si="0"/>
        <v>-</v>
      </c>
      <c r="H49" s="60" t="str">
        <f t="shared" si="1"/>
        <v>-</v>
      </c>
    </row>
    <row r="50" spans="2:8" x14ac:dyDescent="0.15">
      <c r="B50" s="338"/>
      <c r="C50" s="64" t="s">
        <v>317</v>
      </c>
      <c r="D50" s="66">
        <f>SUMIF('1-2021年分公司固定类费用编制表（填白底格）'!G:G,C50,'1-2021年分公司固定类费用编制表（填白底格）'!N:N)</f>
        <v>53.74</v>
      </c>
      <c r="E50" s="67">
        <f>SUMIF('1-2021年分公司固定类费用编制表（填白底格）'!G:G,C50,'1-2021年分公司固定类费用编制表（填白底格）'!Y:Y)</f>
        <v>110.02899999999998</v>
      </c>
      <c r="F50" s="67">
        <f>SUMIF('1-2021年分公司固定类费用编制表（填白底格）'!G:G,C50,'1-2021年分公司固定类费用编制表（填白底格）'!AB:AB)</f>
        <v>61.979157999999998</v>
      </c>
      <c r="G50" s="60">
        <f t="shared" si="0"/>
        <v>0.48841669014532541</v>
      </c>
      <c r="H50" s="60">
        <f t="shared" si="1"/>
        <v>-0.13293433253804443</v>
      </c>
    </row>
    <row r="51" spans="2:8" x14ac:dyDescent="0.15">
      <c r="B51" s="338"/>
      <c r="C51" s="64" t="s">
        <v>318</v>
      </c>
      <c r="D51" s="66">
        <f>SUMIF('1-2021年分公司固定类费用编制表（填白底格）'!G:G,C51,'1-2021年分公司固定类费用编制表（填白底格）'!N:N)</f>
        <v>0</v>
      </c>
      <c r="E51" s="67">
        <f>SUMIF('1-2021年分公司固定类费用编制表（填白底格）'!G:G,C51,'1-2021年分公司固定类费用编制表（填白底格）'!Y:Y)</f>
        <v>1108.4390000000001</v>
      </c>
      <c r="F51" s="67">
        <f>SUMIF('1-2021年分公司固定类费用编制表（填白底格）'!G:G,C51,'1-2021年分公司固定类费用编制表（填白底格）'!AB:AB)</f>
        <v>957.90333599999997</v>
      </c>
      <c r="G51" s="60">
        <f t="shared" si="0"/>
        <v>0</v>
      </c>
      <c r="H51" s="60">
        <f t="shared" si="1"/>
        <v>-1</v>
      </c>
    </row>
    <row r="52" spans="2:8" x14ac:dyDescent="0.15">
      <c r="B52" s="338"/>
      <c r="C52" s="64" t="s">
        <v>319</v>
      </c>
      <c r="D52" s="66">
        <f>SUMIF('1-2021年分公司固定类费用编制表（填白底格）'!G:G,C52,'1-2021年分公司固定类费用编制表（填白底格）'!N:N)</f>
        <v>10</v>
      </c>
      <c r="E52" s="67">
        <f>SUMIF('1-2021年分公司固定类费用编制表（填白底格）'!G:G,C52,'1-2021年分公司固定类费用编制表（填白底格）'!Y:Y)</f>
        <v>10</v>
      </c>
      <c r="F52" s="67">
        <f>SUMIF('1-2021年分公司固定类费用编制表（填白底格）'!G:G,C52,'1-2021年分公司固定类费用编制表（填白底格）'!AB:AB)</f>
        <v>3.8187919999999997</v>
      </c>
      <c r="G52" s="60">
        <f t="shared" si="0"/>
        <v>1</v>
      </c>
      <c r="H52" s="60">
        <f t="shared" si="1"/>
        <v>1.6186291371721739</v>
      </c>
    </row>
    <row r="53" spans="2:8" x14ac:dyDescent="0.15">
      <c r="B53" s="338"/>
      <c r="C53" s="64" t="s">
        <v>320</v>
      </c>
      <c r="D53" s="66">
        <f>SUMIF('1-2021年分公司固定类费用编制表（填白底格）'!G:G,C53,'1-2021年分公司固定类费用编制表（填白底格）'!N:N)</f>
        <v>217.21</v>
      </c>
      <c r="E53" s="67">
        <f>SUMIF('1-2021年分公司固定类费用编制表（填白底格）'!G:G,C53,'1-2021年分公司固定类费用编制表（填白底格）'!Y:Y)</f>
        <v>511.04899999999998</v>
      </c>
      <c r="F53" s="67">
        <f>SUMIF('1-2021年分公司固定类费用编制表（填白底格）'!G:G,C53,'1-2021年分公司固定类费用编制表（填白底格）'!AB:AB)</f>
        <v>302.06552899999997</v>
      </c>
      <c r="G53" s="60">
        <f t="shared" si="0"/>
        <v>0.42502773706630875</v>
      </c>
      <c r="H53" s="60">
        <f t="shared" si="1"/>
        <v>-0.28091761837544849</v>
      </c>
    </row>
    <row r="54" spans="2:8" x14ac:dyDescent="0.15">
      <c r="B54" s="339"/>
      <c r="C54" s="64" t="s">
        <v>321</v>
      </c>
      <c r="D54" s="66">
        <f>SUMIF('1-2021年分公司固定类费用编制表（填白底格）'!G:G,C54,'1-2021年分公司固定类费用编制表（填白底格）'!N:N)</f>
        <v>0</v>
      </c>
      <c r="E54" s="67">
        <f>SUMIF('1-2021年分公司固定类费用编制表（填白底格）'!G:G,C54,'1-2021年分公司固定类费用编制表（填白底格）'!Y:Y)</f>
        <v>42.2</v>
      </c>
      <c r="F54" s="67">
        <f>SUMIF('1-2021年分公司固定类费用编制表（填白底格）'!G:G,C54,'1-2021年分公司固定类费用编制表（填白底格）'!AB:AB)</f>
        <v>64.533950000000004</v>
      </c>
      <c r="G54" s="60">
        <f t="shared" si="0"/>
        <v>0</v>
      </c>
      <c r="H54" s="60">
        <f t="shared" si="1"/>
        <v>-1</v>
      </c>
    </row>
    <row r="55" spans="2:8" x14ac:dyDescent="0.15">
      <c r="B55" s="337" t="s">
        <v>322</v>
      </c>
      <c r="C55" s="61" t="s">
        <v>278</v>
      </c>
      <c r="D55" s="62">
        <f>SUM(D56:D58)</f>
        <v>266.27999999999997</v>
      </c>
      <c r="E55" s="63">
        <f>SUM(E56:E58)</f>
        <v>528.62699999999995</v>
      </c>
      <c r="F55" s="63">
        <f>SUM(F56:F58)</f>
        <v>460.92085699999996</v>
      </c>
      <c r="G55" s="60">
        <f t="shared" si="0"/>
        <v>0.50372001430119917</v>
      </c>
      <c r="H55" s="60">
        <f t="shared" si="1"/>
        <v>-0.42228693721273713</v>
      </c>
    </row>
    <row r="56" spans="2:8" x14ac:dyDescent="0.15">
      <c r="B56" s="338"/>
      <c r="C56" s="64" t="s">
        <v>323</v>
      </c>
      <c r="D56" s="66">
        <f>SUMIF('1-2021年分公司固定类费用编制表（填白底格）'!G:G,C56,'1-2021年分公司固定类费用编制表（填白底格）'!N:N)</f>
        <v>205</v>
      </c>
      <c r="E56" s="67">
        <f>SUMIF('1-2021年分公司固定类费用编制表（填白底格）'!G:G,C56,'1-2021年分公司固定类费用编制表（填白底格）'!Y:Y)</f>
        <v>350.97</v>
      </c>
      <c r="F56" s="67">
        <f>SUMIF('1-2021年分公司固定类费用编制表（填白底格）'!G:G,C56,'1-2021年分公司固定类费用编制表（填白底格）'!AB:AB)</f>
        <v>323.35956399999998</v>
      </c>
      <c r="G56" s="60">
        <f t="shared" si="0"/>
        <v>0.58409550673846766</v>
      </c>
      <c r="H56" s="60">
        <f t="shared" si="1"/>
        <v>-0.36603081268380233</v>
      </c>
    </row>
    <row r="57" spans="2:8" x14ac:dyDescent="0.15">
      <c r="B57" s="338"/>
      <c r="C57" s="64" t="s">
        <v>324</v>
      </c>
      <c r="D57" s="66">
        <f>SUMIF('1-2021年分公司固定类费用编制表（填白底格）'!G:G,C57,'1-2021年分公司固定类费用编制表（填白底格）'!N:N)</f>
        <v>19</v>
      </c>
      <c r="E57" s="67">
        <f>SUMIF('1-2021年分公司固定类费用编制表（填白底格）'!G:G,C57,'1-2021年分公司固定类费用编制表（填白底格）'!Y:Y)</f>
        <v>46.368999999999993</v>
      </c>
      <c r="F57" s="67">
        <f>SUMIF('1-2021年分公司固定类费用编制表（填白底格）'!G:G,C57,'1-2021年分公司固定类费用编制表（填白底格）'!AB:AB)</f>
        <v>39.531791999999996</v>
      </c>
      <c r="G57" s="60">
        <f t="shared" si="0"/>
        <v>0.40975651836356192</v>
      </c>
      <c r="H57" s="60">
        <f t="shared" si="1"/>
        <v>-0.51937417863576729</v>
      </c>
    </row>
    <row r="58" spans="2:8" x14ac:dyDescent="0.15">
      <c r="B58" s="339"/>
      <c r="C58" s="64" t="s">
        <v>325</v>
      </c>
      <c r="D58" s="66">
        <f>SUMIF('1-2021年分公司固定类费用编制表（填白底格）'!G:G,C58,'1-2021年分公司固定类费用编制表（填白底格）'!N:N)</f>
        <v>42.28</v>
      </c>
      <c r="E58" s="67">
        <f>SUMIF('1-2021年分公司固定类费用编制表（填白底格）'!G:G,C58,'1-2021年分公司固定类费用编制表（填白底格）'!Y:Y)</f>
        <v>131.28799999999998</v>
      </c>
      <c r="F58" s="67">
        <f>SUMIF('1-2021年分公司固定类费用编制表（填白底格）'!G:G,C58,'1-2021年分公司固定类费用编制表（填白底格）'!AB:AB)</f>
        <v>98.02950100000001</v>
      </c>
      <c r="G58" s="60">
        <f t="shared" si="0"/>
        <v>0.32204009505819275</v>
      </c>
      <c r="H58" s="60">
        <f t="shared" si="1"/>
        <v>-0.56870126269438015</v>
      </c>
    </row>
    <row r="59" spans="2:8" x14ac:dyDescent="0.15">
      <c r="B59" s="337" t="s">
        <v>326</v>
      </c>
      <c r="C59" s="61" t="s">
        <v>278</v>
      </c>
      <c r="D59" s="62">
        <f>SUM(D60:D67)</f>
        <v>66</v>
      </c>
      <c r="E59" s="63">
        <f>SUM(E60:E67)</f>
        <v>197.98000000000002</v>
      </c>
      <c r="F59" s="63">
        <f>SUM(F60:F67)</f>
        <v>171.71335399999995</v>
      </c>
      <c r="G59" s="60">
        <f t="shared" si="0"/>
        <v>0.3333670067683604</v>
      </c>
      <c r="H59" s="60">
        <f t="shared" si="1"/>
        <v>-0.61563851347286591</v>
      </c>
    </row>
    <row r="60" spans="2:8" x14ac:dyDescent="0.15">
      <c r="B60" s="338"/>
      <c r="C60" s="64" t="s">
        <v>327</v>
      </c>
      <c r="D60" s="66">
        <f>SUMIF('1-2021年分公司固定类费用编制表（填白底格）'!G:G,C60,'1-2021年分公司固定类费用编制表（填白底格）'!N:N)</f>
        <v>21</v>
      </c>
      <c r="E60" s="67">
        <f>SUMIF('1-2021年分公司固定类费用编制表（填白底格）'!G:G,C60,'1-2021年分公司固定类费用编制表（填白底格）'!Y:Y)</f>
        <v>18</v>
      </c>
      <c r="F60" s="67">
        <f>SUMIF('1-2021年分公司固定类费用编制表（填白底格）'!G:G,C60,'1-2021年分公司固定类费用编制表（填白底格）'!AB:AB)</f>
        <v>7.2</v>
      </c>
      <c r="G60" s="60">
        <f t="shared" si="0"/>
        <v>1.1666666666666667</v>
      </c>
      <c r="H60" s="60">
        <f t="shared" si="1"/>
        <v>1.9166666666666665</v>
      </c>
    </row>
    <row r="61" spans="2:8" x14ac:dyDescent="0.15">
      <c r="B61" s="338"/>
      <c r="C61" s="64" t="s">
        <v>328</v>
      </c>
      <c r="D61" s="66">
        <f>SUMIF('1-2021年分公司固定类费用编制表（填白底格）'!G:G,C61,'1-2021年分公司固定类费用编制表（填白底格）'!N:N)</f>
        <v>0</v>
      </c>
      <c r="E61" s="67">
        <f>SUMIF('1-2021年分公司固定类费用编制表（填白底格）'!G:G,C61,'1-2021年分公司固定类费用编制表（填白底格）'!Y:Y)</f>
        <v>0</v>
      </c>
      <c r="F61" s="67">
        <f>SUMIF('1-2021年分公司固定类费用编制表（填白底格）'!G:G,C61,'1-2021年分公司固定类费用编制表（填白底格）'!AB:AB)</f>
        <v>0</v>
      </c>
      <c r="G61" s="60" t="str">
        <f t="shared" si="0"/>
        <v>-</v>
      </c>
      <c r="H61" s="60" t="str">
        <f t="shared" si="1"/>
        <v>-</v>
      </c>
    </row>
    <row r="62" spans="2:8" x14ac:dyDescent="0.15">
      <c r="B62" s="338"/>
      <c r="C62" s="64" t="s">
        <v>329</v>
      </c>
      <c r="D62" s="66">
        <f>SUMIF('1-2021年分公司固定类费用编制表（填白底格）'!G:G,C62,'1-2021年分公司固定类费用编制表（填白底格）'!N:N)</f>
        <v>0</v>
      </c>
      <c r="E62" s="67">
        <f>SUMIF('1-2021年分公司固定类费用编制表（填白底格）'!G:G,C62,'1-2021年分公司固定类费用编制表（填白底格）'!Y:Y)</f>
        <v>0</v>
      </c>
      <c r="F62" s="67">
        <f>SUMIF('1-2021年分公司固定类费用编制表（填白底格）'!G:G,C62,'1-2021年分公司固定类费用编制表（填白底格）'!AB:AB)</f>
        <v>0</v>
      </c>
      <c r="G62" s="60" t="str">
        <f t="shared" si="0"/>
        <v>-</v>
      </c>
      <c r="H62" s="60" t="str">
        <f t="shared" si="1"/>
        <v>-</v>
      </c>
    </row>
    <row r="63" spans="2:8" x14ac:dyDescent="0.15">
      <c r="B63" s="338"/>
      <c r="C63" s="64" t="s">
        <v>330</v>
      </c>
      <c r="D63" s="66">
        <f>SUMIF('1-2021年分公司固定类费用编制表（填白底格）'!G:G,C63,'1-2021年分公司固定类费用编制表（填白底格）'!N:N)</f>
        <v>0</v>
      </c>
      <c r="E63" s="67">
        <f>SUMIF('1-2021年分公司固定类费用编制表（填白底格）'!G:G,C63,'1-2021年分公司固定类费用编制表（填白底格）'!Y:Y)</f>
        <v>0</v>
      </c>
      <c r="F63" s="67">
        <f>SUMIF('1-2021年分公司固定类费用编制表（填白底格）'!G:G,C63,'1-2021年分公司固定类费用编制表（填白底格）'!AB:AB)</f>
        <v>0</v>
      </c>
      <c r="G63" s="60" t="str">
        <f t="shared" si="0"/>
        <v>-</v>
      </c>
      <c r="H63" s="60" t="str">
        <f t="shared" si="1"/>
        <v>-</v>
      </c>
    </row>
    <row r="64" spans="2:8" x14ac:dyDescent="0.15">
      <c r="B64" s="338"/>
      <c r="C64" s="64" t="s">
        <v>331</v>
      </c>
      <c r="D64" s="66">
        <f>SUMIF('1-2021年分公司固定类费用编制表（填白底格）'!G:G,C64,'1-2021年分公司固定类费用编制表（填白底格）'!N:N)</f>
        <v>0</v>
      </c>
      <c r="E64" s="67">
        <f>SUMIF('1-2021年分公司固定类费用编制表（填白底格）'!G:G,C64,'1-2021年分公司固定类费用编制表（填白底格）'!Y:Y)</f>
        <v>0</v>
      </c>
      <c r="F64" s="67">
        <f>SUMIF('1-2021年分公司固定类费用编制表（填白底格）'!G:G,C64,'1-2021年分公司固定类费用编制表（填白底格）'!AB:AB)</f>
        <v>0</v>
      </c>
      <c r="G64" s="60" t="str">
        <f t="shared" si="0"/>
        <v>-</v>
      </c>
      <c r="H64" s="60" t="str">
        <f t="shared" si="1"/>
        <v>-</v>
      </c>
    </row>
    <row r="65" spans="2:8" x14ac:dyDescent="0.15">
      <c r="B65" s="338"/>
      <c r="C65" s="64" t="s">
        <v>332</v>
      </c>
      <c r="D65" s="66">
        <f>SUMIF('1-2021年分公司固定类费用编制表（填白底格）'!G:G,C65,'1-2021年分公司固定类费用编制表（填白底格）'!N:N)</f>
        <v>45</v>
      </c>
      <c r="E65" s="67">
        <f>SUMIF('1-2021年分公司固定类费用编制表（填白底格）'!G:G,C65,'1-2021年分公司固定类费用编制表（填白底格）'!Y:Y)</f>
        <v>179.98000000000002</v>
      </c>
      <c r="F65" s="67">
        <f>SUMIF('1-2021年分公司固定类费用编制表（填白底格）'!G:G,C65,'1-2021年分公司固定类费用编制表（填白底格）'!AB:AB)</f>
        <v>164.51335399999996</v>
      </c>
      <c r="G65" s="60">
        <f t="shared" si="0"/>
        <v>0.25002778086454047</v>
      </c>
      <c r="H65" s="60">
        <f t="shared" si="1"/>
        <v>-0.72646597430625603</v>
      </c>
    </row>
    <row r="66" spans="2:8" x14ac:dyDescent="0.15">
      <c r="B66" s="338"/>
      <c r="C66" s="64" t="s">
        <v>333</v>
      </c>
      <c r="D66" s="66">
        <f>SUMIF('1-2021年分公司固定类费用编制表（填白底格）'!G:G,C66,'1-2021年分公司固定类费用编制表（填白底格）'!N:N)</f>
        <v>0</v>
      </c>
      <c r="E66" s="67">
        <f>SUMIF('1-2021年分公司固定类费用编制表（填白底格）'!G:G,C66,'1-2021年分公司固定类费用编制表（填白底格）'!Y:Y)</f>
        <v>0</v>
      </c>
      <c r="F66" s="67">
        <f>SUMIF('1-2021年分公司固定类费用编制表（填白底格）'!G:G,C66,'1-2021年分公司固定类费用编制表（填白底格）'!AB:AB)</f>
        <v>0</v>
      </c>
      <c r="G66" s="60" t="str">
        <f t="shared" si="0"/>
        <v>-</v>
      </c>
      <c r="H66" s="60" t="str">
        <f t="shared" si="1"/>
        <v>-</v>
      </c>
    </row>
    <row r="67" spans="2:8" x14ac:dyDescent="0.15">
      <c r="B67" s="339"/>
      <c r="C67" s="64" t="s">
        <v>334</v>
      </c>
      <c r="D67" s="66">
        <f>SUMIF('1-2021年分公司固定类费用编制表（填白底格）'!G:G,C67,'1-2021年分公司固定类费用编制表（填白底格）'!N:N)</f>
        <v>0</v>
      </c>
      <c r="E67" s="67">
        <f>SUMIF('1-2021年分公司固定类费用编制表（填白底格）'!G:G,C67,'1-2021年分公司固定类费用编制表（填白底格）'!Y:Y)</f>
        <v>0</v>
      </c>
      <c r="F67" s="67">
        <f>SUMIF('1-2021年分公司固定类费用编制表（填白底格）'!G:G,C67,'1-2021年分公司固定类费用编制表（填白底格）'!AB:AB)</f>
        <v>0</v>
      </c>
      <c r="G67" s="60" t="str">
        <f t="shared" si="0"/>
        <v>-</v>
      </c>
      <c r="H67" s="60" t="str">
        <f t="shared" si="1"/>
        <v>-</v>
      </c>
    </row>
  </sheetData>
  <sheetProtection autoFilter="0"/>
  <autoFilter ref="A4:I4"/>
  <mergeCells count="9">
    <mergeCell ref="B42:B54"/>
    <mergeCell ref="B55:B58"/>
    <mergeCell ref="B59:B67"/>
    <mergeCell ref="B2:H2"/>
    <mergeCell ref="B4:B5"/>
    <mergeCell ref="C4:C5"/>
    <mergeCell ref="B6:C6"/>
    <mergeCell ref="B7:B18"/>
    <mergeCell ref="B19:B41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showGridLines="0" workbookViewId="0">
      <selection activeCell="D5" sqref="D5"/>
    </sheetView>
  </sheetViews>
  <sheetFormatPr defaultColWidth="8.875" defaultRowHeight="16.5" x14ac:dyDescent="0.3"/>
  <cols>
    <col min="1" max="1" width="5" style="222" customWidth="1"/>
    <col min="2" max="2" width="32.75" style="222" customWidth="1"/>
    <col min="3" max="3" width="15.125" style="222" customWidth="1"/>
    <col min="4" max="4" width="22.75" style="222" customWidth="1"/>
    <col min="5" max="5" width="6.75" style="222" customWidth="1"/>
    <col min="6" max="6" width="8.875" style="222"/>
    <col min="7" max="7" width="13.875" style="222" bestFit="1" customWidth="1"/>
    <col min="8" max="8" width="25.25" style="222" customWidth="1"/>
    <col min="9" max="9" width="30.875" style="222" bestFit="1" customWidth="1"/>
    <col min="10" max="10" width="19.25" style="222" bestFit="1" customWidth="1"/>
    <col min="11" max="16384" width="8.875" style="222"/>
  </cols>
  <sheetData>
    <row r="1" spans="2:11" x14ac:dyDescent="0.3">
      <c r="B1" s="220" t="s">
        <v>675</v>
      </c>
      <c r="C1" s="221"/>
      <c r="F1" s="223" t="s">
        <v>676</v>
      </c>
    </row>
    <row r="2" spans="2:11" x14ac:dyDescent="0.3">
      <c r="B2" s="220" t="s">
        <v>474</v>
      </c>
      <c r="C2" s="221"/>
      <c r="F2" s="190" t="s">
        <v>524</v>
      </c>
      <c r="G2" s="190" t="s">
        <v>522</v>
      </c>
      <c r="H2" s="190" t="s">
        <v>542</v>
      </c>
      <c r="I2" s="190" t="s">
        <v>543</v>
      </c>
      <c r="J2" s="190" t="s">
        <v>544</v>
      </c>
      <c r="K2" s="237"/>
    </row>
    <row r="3" spans="2:11" x14ac:dyDescent="0.3">
      <c r="B3" s="191" t="s">
        <v>677</v>
      </c>
      <c r="C3" s="215"/>
      <c r="D3" s="224" t="str">
        <f>IF(C3&gt;C4,"超上限，请核减","")</f>
        <v/>
      </c>
      <c r="F3" s="192">
        <v>0</v>
      </c>
      <c r="G3" s="193" t="s">
        <v>545</v>
      </c>
      <c r="H3" s="193" t="s">
        <v>515</v>
      </c>
      <c r="I3" s="192"/>
      <c r="J3" s="194">
        <f>SUM(J4:J23)</f>
        <v>0</v>
      </c>
      <c r="K3" s="222" t="str">
        <f>IF(J3&lt;&gt;C3,"与C3不一致，请修改","")</f>
        <v/>
      </c>
    </row>
    <row r="4" spans="2:11" x14ac:dyDescent="0.3">
      <c r="B4" s="191" t="s">
        <v>533</v>
      </c>
      <c r="C4" s="195">
        <f>C5+C6</f>
        <v>0</v>
      </c>
      <c r="F4" s="192">
        <v>1</v>
      </c>
      <c r="G4" s="217" t="s">
        <v>546</v>
      </c>
      <c r="H4" s="217"/>
      <c r="I4" s="216"/>
      <c r="J4" s="216"/>
    </row>
    <row r="5" spans="2:11" x14ac:dyDescent="0.3">
      <c r="B5" s="196" t="s">
        <v>534</v>
      </c>
      <c r="C5" s="197">
        <f>IF(C7=0,0,IF(AND(C7&gt;0,C7&lt;=500000),25,
IF(AND(C7&gt;500000,C7&lt;=1000000),50,
IF(AND(C7&gt;1000000,C7&lt;=1500000),75,
IF(AND(C7&gt;1500000,C7&lt;=2000000),100,
IF(AND(C7&gt;2000000,C7&lt;=3000000),150,200))))))</f>
        <v>0</v>
      </c>
      <c r="F5" s="192">
        <v>2</v>
      </c>
      <c r="G5" s="217" t="s">
        <v>528</v>
      </c>
      <c r="H5" s="217"/>
      <c r="I5" s="216"/>
      <c r="J5" s="216"/>
    </row>
    <row r="6" spans="2:11" x14ac:dyDescent="0.3">
      <c r="B6" s="196" t="s">
        <v>535</v>
      </c>
      <c r="C6" s="198">
        <f>MAX(C10*C13,0)</f>
        <v>0</v>
      </c>
      <c r="F6" s="192">
        <v>3</v>
      </c>
      <c r="G6" s="217"/>
      <c r="H6" s="217"/>
      <c r="I6" s="216"/>
      <c r="J6" s="216"/>
    </row>
    <row r="7" spans="2:11" x14ac:dyDescent="0.3">
      <c r="B7" s="191" t="s">
        <v>538</v>
      </c>
      <c r="C7" s="195">
        <f>C8+C9</f>
        <v>0</v>
      </c>
      <c r="F7" s="192">
        <v>4</v>
      </c>
      <c r="G7" s="217"/>
      <c r="H7" s="217"/>
      <c r="I7" s="216"/>
      <c r="J7" s="216"/>
    </row>
    <row r="8" spans="2:11" x14ac:dyDescent="0.3">
      <c r="B8" s="196" t="s">
        <v>678</v>
      </c>
      <c r="C8" s="218"/>
      <c r="F8" s="192">
        <v>5</v>
      </c>
      <c r="G8" s="217"/>
      <c r="H8" s="217"/>
      <c r="I8" s="216"/>
      <c r="J8" s="216"/>
    </row>
    <row r="9" spans="2:11" x14ac:dyDescent="0.3">
      <c r="B9" s="196" t="s">
        <v>679</v>
      </c>
      <c r="C9" s="218"/>
      <c r="F9" s="192">
        <v>6</v>
      </c>
      <c r="G9" s="217"/>
      <c r="H9" s="217"/>
      <c r="I9" s="216"/>
      <c r="J9" s="216"/>
    </row>
    <row r="10" spans="2:11" x14ac:dyDescent="0.3">
      <c r="B10" s="191" t="s">
        <v>539</v>
      </c>
      <c r="C10" s="195">
        <f>C11+C12</f>
        <v>0</v>
      </c>
      <c r="F10" s="192">
        <v>7</v>
      </c>
      <c r="G10" s="217"/>
      <c r="H10" s="217"/>
      <c r="I10" s="216"/>
      <c r="J10" s="216"/>
    </row>
    <row r="11" spans="2:11" x14ac:dyDescent="0.3">
      <c r="B11" s="196" t="s">
        <v>680</v>
      </c>
      <c r="C11" s="218"/>
      <c r="F11" s="192">
        <v>8</v>
      </c>
      <c r="G11" s="217"/>
      <c r="H11" s="217"/>
      <c r="I11" s="216"/>
      <c r="J11" s="216"/>
    </row>
    <row r="12" spans="2:11" x14ac:dyDescent="0.3">
      <c r="B12" s="196" t="s">
        <v>681</v>
      </c>
      <c r="C12" s="218"/>
      <c r="F12" s="192">
        <v>9</v>
      </c>
      <c r="G12" s="217"/>
      <c r="H12" s="217"/>
      <c r="I12" s="216"/>
      <c r="J12" s="216"/>
    </row>
    <row r="13" spans="2:11" ht="66" x14ac:dyDescent="0.3">
      <c r="B13" s="199" t="s">
        <v>540</v>
      </c>
      <c r="C13" s="219"/>
      <c r="D13" s="225" t="s">
        <v>683</v>
      </c>
      <c r="F13" s="192">
        <v>10</v>
      </c>
      <c r="G13" s="217"/>
      <c r="H13" s="217"/>
      <c r="I13" s="216"/>
      <c r="J13" s="216"/>
    </row>
    <row r="14" spans="2:11" x14ac:dyDescent="0.3">
      <c r="F14" s="192">
        <v>11</v>
      </c>
      <c r="G14" s="217"/>
      <c r="H14" s="217"/>
      <c r="I14" s="216"/>
      <c r="J14" s="216"/>
    </row>
    <row r="15" spans="2:11" x14ac:dyDescent="0.3">
      <c r="F15" s="192">
        <v>12</v>
      </c>
      <c r="G15" s="217"/>
      <c r="H15" s="217"/>
      <c r="I15" s="216"/>
      <c r="J15" s="216"/>
    </row>
    <row r="16" spans="2:11" x14ac:dyDescent="0.3">
      <c r="F16" s="192">
        <v>13</v>
      </c>
      <c r="G16" s="217"/>
      <c r="H16" s="217"/>
      <c r="I16" s="216"/>
      <c r="J16" s="216"/>
    </row>
    <row r="17" spans="2:10" x14ac:dyDescent="0.3">
      <c r="B17" s="226"/>
      <c r="C17" s="221"/>
      <c r="F17" s="192">
        <v>14</v>
      </c>
      <c r="G17" s="217"/>
      <c r="H17" s="217"/>
      <c r="I17" s="216"/>
      <c r="J17" s="216"/>
    </row>
    <row r="18" spans="2:10" x14ac:dyDescent="0.3">
      <c r="F18" s="192">
        <v>15</v>
      </c>
      <c r="G18" s="217"/>
      <c r="H18" s="217"/>
      <c r="I18" s="216"/>
      <c r="J18" s="216"/>
    </row>
    <row r="19" spans="2:10" x14ac:dyDescent="0.3">
      <c r="F19" s="192">
        <v>16</v>
      </c>
      <c r="G19" s="217"/>
      <c r="H19" s="217"/>
      <c r="I19" s="216"/>
      <c r="J19" s="216"/>
    </row>
    <row r="20" spans="2:10" x14ac:dyDescent="0.3">
      <c r="F20" s="192">
        <v>17</v>
      </c>
      <c r="G20" s="217"/>
      <c r="H20" s="217"/>
      <c r="I20" s="216"/>
      <c r="J20" s="216"/>
    </row>
    <row r="21" spans="2:10" x14ac:dyDescent="0.3">
      <c r="F21" s="192">
        <v>18</v>
      </c>
      <c r="G21" s="217"/>
      <c r="H21" s="217"/>
      <c r="I21" s="216"/>
      <c r="J21" s="216"/>
    </row>
    <row r="22" spans="2:10" x14ac:dyDescent="0.3">
      <c r="F22" s="192">
        <v>19</v>
      </c>
      <c r="G22" s="217"/>
      <c r="H22" s="217"/>
      <c r="I22" s="216"/>
      <c r="J22" s="216"/>
    </row>
    <row r="23" spans="2:10" x14ac:dyDescent="0.3">
      <c r="F23" s="192">
        <v>20</v>
      </c>
      <c r="G23" s="217"/>
      <c r="H23" s="217"/>
      <c r="I23" s="216"/>
      <c r="J23" s="216"/>
    </row>
    <row r="25" spans="2:10" x14ac:dyDescent="0.3">
      <c r="B25" s="227"/>
    </row>
  </sheetData>
  <sheetProtection autoFilter="0"/>
  <phoneticPr fontId="21" type="noConversion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0"/>
  <sheetViews>
    <sheetView topLeftCell="A69" workbookViewId="0">
      <selection activeCell="C161" sqref="C161"/>
    </sheetView>
  </sheetViews>
  <sheetFormatPr defaultColWidth="9" defaultRowHeight="13.5" x14ac:dyDescent="0.15"/>
  <cols>
    <col min="1" max="1" width="9" style="16"/>
    <col min="2" max="2" width="51.625" style="16" bestFit="1" customWidth="1"/>
    <col min="3" max="3" width="48.375" style="16" bestFit="1" customWidth="1"/>
    <col min="4" max="5" width="14.125" style="16" bestFit="1" customWidth="1"/>
    <col min="6" max="7" width="14.125" style="16" customWidth="1"/>
    <col min="8" max="8" width="14.125" style="16" bestFit="1" customWidth="1"/>
    <col min="9" max="9" width="19.75" style="16" bestFit="1" customWidth="1"/>
    <col min="10" max="10" width="14.125" style="16" bestFit="1" customWidth="1"/>
    <col min="11" max="11" width="9" style="16"/>
    <col min="12" max="12" width="51.625" style="16" bestFit="1" customWidth="1"/>
    <col min="13" max="13" width="33.875" style="16" bestFit="1" customWidth="1"/>
    <col min="14" max="20" width="20" style="16" customWidth="1"/>
    <col min="21" max="16384" width="9" style="16"/>
  </cols>
  <sheetData>
    <row r="1" spans="2:10" ht="12.75" customHeight="1" x14ac:dyDescent="0.15"/>
    <row r="2" spans="2:10" ht="12.75" customHeight="1" x14ac:dyDescent="0.15">
      <c r="B2" s="27" t="s">
        <v>231</v>
      </c>
      <c r="C2" s="27" t="s">
        <v>232</v>
      </c>
    </row>
    <row r="3" spans="2:10" ht="12.75" customHeight="1" x14ac:dyDescent="0.15"/>
    <row r="4" spans="2:10" s="17" customFormat="1" ht="12" customHeight="1" x14ac:dyDescent="0.15">
      <c r="B4" s="17" t="s">
        <v>229</v>
      </c>
    </row>
    <row r="5" spans="2:10" ht="12.75" customHeight="1" x14ac:dyDescent="0.15"/>
    <row r="6" spans="2:10" ht="12.75" customHeight="1" x14ac:dyDescent="0.15">
      <c r="B6" s="15" t="s">
        <v>226</v>
      </c>
      <c r="C6" s="14" t="s">
        <v>225</v>
      </c>
      <c r="D6" s="14" t="s">
        <v>218</v>
      </c>
      <c r="E6" s="18" t="s">
        <v>224</v>
      </c>
      <c r="F6" s="18" t="s">
        <v>223</v>
      </c>
      <c r="G6" s="18" t="s">
        <v>222</v>
      </c>
      <c r="H6" s="18" t="s">
        <v>221</v>
      </c>
      <c r="I6" s="18" t="s">
        <v>220</v>
      </c>
      <c r="J6" s="18" t="s">
        <v>219</v>
      </c>
    </row>
    <row r="7" spans="2:10" ht="12.75" customHeight="1" x14ac:dyDescent="0.15">
      <c r="B7" s="15" t="s">
        <v>217</v>
      </c>
      <c r="C7" s="14" t="s">
        <v>13</v>
      </c>
      <c r="D7" s="13">
        <f t="shared" ref="D7:J7" si="0">D8+D35+D84+D91+D117</f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</row>
    <row r="8" spans="2:10" ht="12.75" customHeight="1" x14ac:dyDescent="0.15">
      <c r="B8" s="12" t="s">
        <v>215</v>
      </c>
      <c r="C8" s="5" t="s">
        <v>13</v>
      </c>
      <c r="D8" s="4">
        <f t="shared" ref="D8:J8" si="1">D9+SUM(D17:D26,D30:D34)</f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</row>
    <row r="9" spans="2:10" ht="12.75" customHeight="1" x14ac:dyDescent="0.15">
      <c r="B9" s="11" t="s">
        <v>213</v>
      </c>
      <c r="C9" s="5" t="s">
        <v>13</v>
      </c>
      <c r="D9" s="4">
        <f t="shared" ref="D9:J9" si="2">SUM(D10:D16)</f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</row>
    <row r="10" spans="2:10" ht="12.75" customHeight="1" x14ac:dyDescent="0.15">
      <c r="B10" s="7" t="s">
        <v>211</v>
      </c>
      <c r="C10" s="2" t="s">
        <v>197</v>
      </c>
      <c r="D10" s="1">
        <f t="shared" ref="D10:D24" si="3">E10-F10-G10+H10+I10+J10</f>
        <v>0</v>
      </c>
      <c r="E10" s="19"/>
      <c r="F10" s="19"/>
      <c r="G10" s="19"/>
      <c r="H10" s="19"/>
      <c r="I10" s="19"/>
      <c r="J10" s="19"/>
    </row>
    <row r="11" spans="2:10" ht="12.75" customHeight="1" x14ac:dyDescent="0.15">
      <c r="B11" s="7" t="s">
        <v>209</v>
      </c>
      <c r="C11" s="2" t="s">
        <v>208</v>
      </c>
      <c r="D11" s="1">
        <f t="shared" si="3"/>
        <v>0</v>
      </c>
      <c r="E11" s="19"/>
      <c r="F11" s="19"/>
      <c r="G11" s="19"/>
      <c r="H11" s="19"/>
      <c r="I11" s="19"/>
      <c r="J11" s="19"/>
    </row>
    <row r="12" spans="2:10" ht="12.75" customHeight="1" x14ac:dyDescent="0.15">
      <c r="B12" s="7" t="s">
        <v>206</v>
      </c>
      <c r="C12" s="2" t="s">
        <v>205</v>
      </c>
      <c r="D12" s="1">
        <f t="shared" si="3"/>
        <v>0</v>
      </c>
      <c r="E12" s="19"/>
      <c r="F12" s="19"/>
      <c r="G12" s="19"/>
      <c r="H12" s="19"/>
      <c r="I12" s="19"/>
      <c r="J12" s="19"/>
    </row>
    <row r="13" spans="2:10" ht="12.75" customHeight="1" x14ac:dyDescent="0.15">
      <c r="B13" s="7" t="s">
        <v>203</v>
      </c>
      <c r="C13" s="2" t="s">
        <v>197</v>
      </c>
      <c r="D13" s="1">
        <f t="shared" si="3"/>
        <v>0</v>
      </c>
      <c r="E13" s="19"/>
      <c r="F13" s="19"/>
      <c r="G13" s="19"/>
      <c r="H13" s="19"/>
      <c r="I13" s="19"/>
      <c r="J13" s="19"/>
    </row>
    <row r="14" spans="2:10" ht="12.75" customHeight="1" x14ac:dyDescent="0.15">
      <c r="B14" s="7" t="s">
        <v>201</v>
      </c>
      <c r="C14" s="2" t="s">
        <v>197</v>
      </c>
      <c r="D14" s="1">
        <f t="shared" si="3"/>
        <v>0</v>
      </c>
      <c r="E14" s="19"/>
      <c r="F14" s="19"/>
      <c r="G14" s="19"/>
      <c r="H14" s="19"/>
      <c r="I14" s="19"/>
      <c r="J14" s="19"/>
    </row>
    <row r="15" spans="2:10" ht="12.75" customHeight="1" x14ac:dyDescent="0.15">
      <c r="B15" s="7" t="s">
        <v>200</v>
      </c>
      <c r="C15" s="2" t="s">
        <v>197</v>
      </c>
      <c r="D15" s="1">
        <f t="shared" si="3"/>
        <v>0</v>
      </c>
      <c r="E15" s="19"/>
      <c r="F15" s="19"/>
      <c r="G15" s="19"/>
      <c r="H15" s="19"/>
      <c r="I15" s="19"/>
      <c r="J15" s="19"/>
    </row>
    <row r="16" spans="2:10" ht="12.75" customHeight="1" x14ac:dyDescent="0.15">
      <c r="B16" s="7" t="s">
        <v>198</v>
      </c>
      <c r="C16" s="2" t="s">
        <v>197</v>
      </c>
      <c r="D16" s="1">
        <f t="shared" si="3"/>
        <v>0</v>
      </c>
      <c r="E16" s="19"/>
      <c r="F16" s="19"/>
      <c r="G16" s="19"/>
      <c r="H16" s="19"/>
      <c r="I16" s="19"/>
      <c r="J16" s="19"/>
    </row>
    <row r="17" spans="2:10" ht="12.75" customHeight="1" x14ac:dyDescent="0.15">
      <c r="B17" s="3" t="s">
        <v>195</v>
      </c>
      <c r="C17" s="2" t="s">
        <v>182</v>
      </c>
      <c r="D17" s="1">
        <f t="shared" si="3"/>
        <v>0</v>
      </c>
      <c r="E17" s="19"/>
      <c r="F17" s="19"/>
      <c r="G17" s="19"/>
      <c r="H17" s="19"/>
      <c r="I17" s="19"/>
      <c r="J17" s="19"/>
    </row>
    <row r="18" spans="2:10" ht="12.75" customHeight="1" x14ac:dyDescent="0.15">
      <c r="B18" s="3" t="s">
        <v>193</v>
      </c>
      <c r="C18" s="2" t="s">
        <v>182</v>
      </c>
      <c r="D18" s="1">
        <f t="shared" si="3"/>
        <v>0</v>
      </c>
      <c r="E18" s="19"/>
      <c r="F18" s="19"/>
      <c r="G18" s="19"/>
      <c r="H18" s="19"/>
      <c r="I18" s="19"/>
      <c r="J18" s="19"/>
    </row>
    <row r="19" spans="2:10" ht="12.75" customHeight="1" x14ac:dyDescent="0.15">
      <c r="B19" s="3" t="s">
        <v>191</v>
      </c>
      <c r="C19" s="2" t="s">
        <v>182</v>
      </c>
      <c r="D19" s="1">
        <f t="shared" si="3"/>
        <v>0</v>
      </c>
      <c r="E19" s="19"/>
      <c r="F19" s="19"/>
      <c r="G19" s="19"/>
      <c r="H19" s="19"/>
      <c r="I19" s="19"/>
      <c r="J19" s="19"/>
    </row>
    <row r="20" spans="2:10" ht="12.75" customHeight="1" x14ac:dyDescent="0.15">
      <c r="B20" s="3" t="s">
        <v>189</v>
      </c>
      <c r="C20" s="2" t="s">
        <v>182</v>
      </c>
      <c r="D20" s="1">
        <f t="shared" si="3"/>
        <v>0</v>
      </c>
      <c r="E20" s="19"/>
      <c r="F20" s="19"/>
      <c r="G20" s="19"/>
      <c r="H20" s="19"/>
      <c r="I20" s="19"/>
      <c r="J20" s="19"/>
    </row>
    <row r="21" spans="2:10" ht="12.75" customHeight="1" x14ac:dyDescent="0.15">
      <c r="B21" s="3" t="s">
        <v>187</v>
      </c>
      <c r="C21" s="2" t="s">
        <v>182</v>
      </c>
      <c r="D21" s="1">
        <f t="shared" si="3"/>
        <v>0</v>
      </c>
      <c r="E21" s="19"/>
      <c r="F21" s="19"/>
      <c r="G21" s="19"/>
      <c r="H21" s="19"/>
      <c r="I21" s="19"/>
      <c r="J21" s="19"/>
    </row>
    <row r="22" spans="2:10" ht="12.75" customHeight="1" x14ac:dyDescent="0.15">
      <c r="B22" s="3" t="s">
        <v>185</v>
      </c>
      <c r="C22" s="2" t="s">
        <v>182</v>
      </c>
      <c r="D22" s="1">
        <f t="shared" si="3"/>
        <v>0</v>
      </c>
      <c r="E22" s="19"/>
      <c r="F22" s="19"/>
      <c r="G22" s="19"/>
      <c r="H22" s="19"/>
      <c r="I22" s="19"/>
      <c r="J22" s="19"/>
    </row>
    <row r="23" spans="2:10" ht="12.75" customHeight="1" x14ac:dyDescent="0.15">
      <c r="B23" s="3" t="s">
        <v>183</v>
      </c>
      <c r="C23" s="2" t="s">
        <v>182</v>
      </c>
      <c r="D23" s="1">
        <f t="shared" si="3"/>
        <v>0</v>
      </c>
      <c r="E23" s="19"/>
      <c r="F23" s="19"/>
      <c r="G23" s="19"/>
      <c r="H23" s="19"/>
      <c r="I23" s="19"/>
      <c r="J23" s="19"/>
    </row>
    <row r="24" spans="2:10" ht="12.75" customHeight="1" x14ac:dyDescent="0.15">
      <c r="B24" s="3" t="s">
        <v>180</v>
      </c>
      <c r="C24" s="2" t="s">
        <v>179</v>
      </c>
      <c r="D24" s="1">
        <f t="shared" si="3"/>
        <v>0</v>
      </c>
      <c r="E24" s="19"/>
      <c r="F24" s="19"/>
      <c r="G24" s="19"/>
      <c r="H24" s="19"/>
      <c r="I24" s="19"/>
      <c r="J24" s="19"/>
    </row>
    <row r="25" spans="2:10" ht="12.75" customHeight="1" x14ac:dyDescent="0.15">
      <c r="B25" s="3"/>
      <c r="C25" s="10" t="s">
        <v>177</v>
      </c>
      <c r="D25" s="9">
        <f t="shared" ref="D25:J25" si="4">D9*1.5%</f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</row>
    <row r="26" spans="2:10" ht="12.75" customHeight="1" x14ac:dyDescent="0.15">
      <c r="B26" s="3" t="s">
        <v>175</v>
      </c>
      <c r="C26" s="5" t="s">
        <v>13</v>
      </c>
      <c r="D26" s="1">
        <f>E26-F26-G26+H26+I26+J26</f>
        <v>0</v>
      </c>
      <c r="E26" s="19"/>
      <c r="F26" s="19"/>
      <c r="G26" s="19"/>
      <c r="H26" s="19"/>
      <c r="I26" s="19"/>
      <c r="J26" s="19"/>
    </row>
    <row r="27" spans="2:10" ht="12.75" customHeight="1" x14ac:dyDescent="0.15">
      <c r="B27" s="7" t="s">
        <v>173</v>
      </c>
      <c r="C27" s="2" t="s">
        <v>172</v>
      </c>
      <c r="D27" s="1">
        <f>E27-F27-G27+H27+I27+J27</f>
        <v>0</v>
      </c>
      <c r="E27" s="19"/>
      <c r="F27" s="19"/>
      <c r="G27" s="19"/>
      <c r="H27" s="19"/>
      <c r="I27" s="19"/>
      <c r="J27" s="19"/>
    </row>
    <row r="28" spans="2:10" ht="12.75" customHeight="1" x14ac:dyDescent="0.15">
      <c r="B28" s="7" t="s">
        <v>170</v>
      </c>
      <c r="C28" s="2" t="s">
        <v>169</v>
      </c>
      <c r="D28" s="1">
        <f>E28-F28-G28+H28+I28+J28</f>
        <v>0</v>
      </c>
      <c r="E28" s="19"/>
      <c r="F28" s="19"/>
      <c r="G28" s="19"/>
      <c r="H28" s="19"/>
      <c r="I28" s="19"/>
      <c r="J28" s="19"/>
    </row>
    <row r="29" spans="2:10" ht="12.75" customHeight="1" x14ac:dyDescent="0.15">
      <c r="B29" s="7"/>
      <c r="C29" s="2" t="s">
        <v>167</v>
      </c>
      <c r="D29" s="1">
        <f>D26-D27-D28</f>
        <v>0</v>
      </c>
      <c r="E29" s="1">
        <f>E26-E27-E28</f>
        <v>0</v>
      </c>
      <c r="F29" s="1"/>
      <c r="G29" s="1"/>
      <c r="H29" s="1">
        <f>H26-H27-H28</f>
        <v>0</v>
      </c>
      <c r="I29" s="1">
        <f>I26-I27-I28</f>
        <v>0</v>
      </c>
      <c r="J29" s="1">
        <f>J26-J27-J28</f>
        <v>0</v>
      </c>
    </row>
    <row r="30" spans="2:10" ht="12.75" customHeight="1" x14ac:dyDescent="0.15">
      <c r="B30" s="3" t="s">
        <v>165</v>
      </c>
      <c r="C30" s="2" t="s">
        <v>156</v>
      </c>
      <c r="D30" s="1">
        <f>E30-F30-G30+H30+I30+J30</f>
        <v>0</v>
      </c>
      <c r="E30" s="19"/>
      <c r="F30" s="19"/>
      <c r="G30" s="19"/>
      <c r="H30" s="19"/>
      <c r="I30" s="19"/>
      <c r="J30" s="19"/>
    </row>
    <row r="31" spans="2:10" ht="12.75" customHeight="1" x14ac:dyDescent="0.15">
      <c r="B31" s="3" t="s">
        <v>163</v>
      </c>
      <c r="C31" s="2" t="s">
        <v>156</v>
      </c>
      <c r="D31" s="1">
        <f>E31-F31-G31+H31+I31+J31</f>
        <v>0</v>
      </c>
      <c r="E31" s="19"/>
      <c r="F31" s="19"/>
      <c r="G31" s="19"/>
      <c r="H31" s="19"/>
      <c r="I31" s="19"/>
      <c r="J31" s="19"/>
    </row>
    <row r="32" spans="2:10" ht="12.75" customHeight="1" x14ac:dyDescent="0.15">
      <c r="B32" s="3" t="s">
        <v>161</v>
      </c>
      <c r="C32" s="2" t="s">
        <v>156</v>
      </c>
      <c r="D32" s="1">
        <f>E32-F32-G32+H32+I32+J32</f>
        <v>0</v>
      </c>
      <c r="E32" s="19"/>
      <c r="F32" s="19"/>
      <c r="G32" s="19"/>
      <c r="H32" s="19"/>
      <c r="I32" s="19"/>
      <c r="J32" s="19"/>
    </row>
    <row r="33" spans="2:10" ht="12.75" customHeight="1" x14ac:dyDescent="0.15">
      <c r="B33" s="3" t="s">
        <v>159</v>
      </c>
      <c r="C33" s="2" t="s">
        <v>156</v>
      </c>
      <c r="D33" s="1">
        <f>E33-F33-G33+H33+I33+J33</f>
        <v>0</v>
      </c>
      <c r="E33" s="19"/>
      <c r="F33" s="19"/>
      <c r="G33" s="19"/>
      <c r="H33" s="19"/>
      <c r="I33" s="19"/>
      <c r="J33" s="19"/>
    </row>
    <row r="34" spans="2:10" ht="12.75" customHeight="1" x14ac:dyDescent="0.15">
      <c r="B34" s="3" t="s">
        <v>157</v>
      </c>
      <c r="C34" s="2" t="s">
        <v>156</v>
      </c>
      <c r="D34" s="1">
        <f>E34-F34-G34+H34+I34+J34</f>
        <v>0</v>
      </c>
      <c r="E34" s="19"/>
      <c r="F34" s="19"/>
      <c r="G34" s="19"/>
      <c r="H34" s="19"/>
      <c r="I34" s="19"/>
      <c r="J34" s="19"/>
    </row>
    <row r="35" spans="2:10" ht="12.75" customHeight="1" x14ac:dyDescent="0.15">
      <c r="B35" s="6" t="s">
        <v>154</v>
      </c>
      <c r="C35" s="5" t="s">
        <v>13</v>
      </c>
      <c r="D35" s="4">
        <f t="shared" ref="D35:J35" si="5">D36+D51+D65+D74+D79</f>
        <v>0</v>
      </c>
      <c r="E35" s="4">
        <f t="shared" si="5"/>
        <v>0</v>
      </c>
      <c r="F35" s="4">
        <f t="shared" si="5"/>
        <v>0</v>
      </c>
      <c r="G35" s="4">
        <f t="shared" si="5"/>
        <v>0</v>
      </c>
      <c r="H35" s="4">
        <f t="shared" si="5"/>
        <v>0</v>
      </c>
      <c r="I35" s="4">
        <f t="shared" si="5"/>
        <v>0</v>
      </c>
      <c r="J35" s="4">
        <f t="shared" si="5"/>
        <v>0</v>
      </c>
    </row>
    <row r="36" spans="2:10" ht="12.75" customHeight="1" x14ac:dyDescent="0.15">
      <c r="B36" s="3" t="s">
        <v>152</v>
      </c>
      <c r="C36" s="5" t="s">
        <v>13</v>
      </c>
      <c r="D36" s="4">
        <f t="shared" ref="D36:J36" si="6">D37+D41+D50</f>
        <v>0</v>
      </c>
      <c r="E36" s="4">
        <f t="shared" si="6"/>
        <v>0</v>
      </c>
      <c r="F36" s="4">
        <f t="shared" si="6"/>
        <v>0</v>
      </c>
      <c r="G36" s="4">
        <f t="shared" si="6"/>
        <v>0</v>
      </c>
      <c r="H36" s="4">
        <f t="shared" si="6"/>
        <v>0</v>
      </c>
      <c r="I36" s="4">
        <f t="shared" si="6"/>
        <v>0</v>
      </c>
      <c r="J36" s="4">
        <f t="shared" si="6"/>
        <v>0</v>
      </c>
    </row>
    <row r="37" spans="2:10" ht="12.75" customHeight="1" x14ac:dyDescent="0.15">
      <c r="B37" s="7" t="s">
        <v>151</v>
      </c>
      <c r="C37" s="5" t="s">
        <v>13</v>
      </c>
      <c r="D37" s="4">
        <f t="shared" ref="D37:J37" si="7">SUM(D38:D40)</f>
        <v>0</v>
      </c>
      <c r="E37" s="4">
        <f t="shared" si="7"/>
        <v>0</v>
      </c>
      <c r="F37" s="4">
        <f t="shared" si="7"/>
        <v>0</v>
      </c>
      <c r="G37" s="4">
        <f t="shared" si="7"/>
        <v>0</v>
      </c>
      <c r="H37" s="4">
        <f t="shared" si="7"/>
        <v>0</v>
      </c>
      <c r="I37" s="4">
        <f t="shared" si="7"/>
        <v>0</v>
      </c>
      <c r="J37" s="4">
        <f t="shared" si="7"/>
        <v>0</v>
      </c>
    </row>
    <row r="38" spans="2:10" ht="12.75" customHeight="1" x14ac:dyDescent="0.15">
      <c r="B38" s="8" t="s">
        <v>149</v>
      </c>
      <c r="C38" s="2" t="s">
        <v>146</v>
      </c>
      <c r="D38" s="1">
        <f>E38-F38-G38+H38+I38+J38</f>
        <v>0</v>
      </c>
      <c r="E38" s="1"/>
      <c r="F38" s="1"/>
      <c r="G38" s="1"/>
      <c r="H38" s="1"/>
      <c r="I38" s="1"/>
      <c r="J38" s="1"/>
    </row>
    <row r="39" spans="2:10" ht="12.75" customHeight="1" x14ac:dyDescent="0.15">
      <c r="B39" s="8" t="s">
        <v>147</v>
      </c>
      <c r="C39" s="2" t="s">
        <v>146</v>
      </c>
      <c r="D39" s="1">
        <f>E39-F39-G39+H39+I39+J39</f>
        <v>0</v>
      </c>
      <c r="E39" s="1"/>
      <c r="F39" s="1"/>
      <c r="G39" s="1"/>
      <c r="H39" s="1"/>
      <c r="I39" s="1"/>
      <c r="J39" s="1"/>
    </row>
    <row r="40" spans="2:10" ht="12.75" customHeight="1" x14ac:dyDescent="0.15">
      <c r="B40" s="8" t="s">
        <v>144</v>
      </c>
      <c r="C40" s="2" t="s">
        <v>65</v>
      </c>
      <c r="D40" s="1">
        <f>E40-F40-G40+H40+I40+J40</f>
        <v>0</v>
      </c>
      <c r="E40" s="1"/>
      <c r="F40" s="1"/>
      <c r="G40" s="1"/>
      <c r="H40" s="1"/>
      <c r="I40" s="1"/>
      <c r="J40" s="1"/>
    </row>
    <row r="41" spans="2:10" ht="12.75" customHeight="1" x14ac:dyDescent="0.15">
      <c r="B41" s="7" t="s">
        <v>142</v>
      </c>
      <c r="C41" s="5" t="s">
        <v>13</v>
      </c>
      <c r="D41" s="4">
        <f t="shared" ref="D41:J41" si="8">SUM(D42:D49)</f>
        <v>0</v>
      </c>
      <c r="E41" s="4">
        <f t="shared" si="8"/>
        <v>0</v>
      </c>
      <c r="F41" s="4">
        <f t="shared" si="8"/>
        <v>0</v>
      </c>
      <c r="G41" s="4">
        <f t="shared" si="8"/>
        <v>0</v>
      </c>
      <c r="H41" s="4">
        <f t="shared" si="8"/>
        <v>0</v>
      </c>
      <c r="I41" s="4">
        <f t="shared" si="8"/>
        <v>0</v>
      </c>
      <c r="J41" s="4">
        <f t="shared" si="8"/>
        <v>0</v>
      </c>
    </row>
    <row r="42" spans="2:10" ht="12.75" customHeight="1" x14ac:dyDescent="0.15">
      <c r="B42" s="8" t="s">
        <v>140</v>
      </c>
      <c r="C42" s="2" t="s">
        <v>135</v>
      </c>
      <c r="D42" s="1">
        <f t="shared" ref="D42:D50" si="9">E42-F42-G42+H42+I42+J42</f>
        <v>0</v>
      </c>
      <c r="E42" s="1"/>
      <c r="F42" s="1"/>
      <c r="G42" s="1"/>
      <c r="H42" s="1"/>
      <c r="I42" s="1"/>
      <c r="J42" s="1"/>
    </row>
    <row r="43" spans="2:10" ht="12.75" customHeight="1" x14ac:dyDescent="0.15">
      <c r="B43" s="8" t="s">
        <v>138</v>
      </c>
      <c r="C43" s="2" t="s">
        <v>135</v>
      </c>
      <c r="D43" s="1">
        <f t="shared" si="9"/>
        <v>0</v>
      </c>
      <c r="E43" s="1"/>
      <c r="F43" s="1"/>
      <c r="G43" s="1"/>
      <c r="H43" s="1"/>
      <c r="I43" s="1"/>
      <c r="J43" s="1"/>
    </row>
    <row r="44" spans="2:10" ht="12.75" customHeight="1" x14ac:dyDescent="0.15">
      <c r="B44" s="8" t="s">
        <v>136</v>
      </c>
      <c r="C44" s="2" t="s">
        <v>135</v>
      </c>
      <c r="D44" s="1">
        <f t="shared" si="9"/>
        <v>0</v>
      </c>
      <c r="E44" s="1"/>
      <c r="F44" s="1"/>
      <c r="G44" s="1"/>
      <c r="H44" s="1"/>
      <c r="I44" s="1"/>
      <c r="J44" s="1"/>
    </row>
    <row r="45" spans="2:10" ht="12.75" customHeight="1" x14ac:dyDescent="0.15">
      <c r="B45" s="8" t="s">
        <v>133</v>
      </c>
      <c r="C45" s="2" t="s">
        <v>132</v>
      </c>
      <c r="D45" s="1">
        <f t="shared" si="9"/>
        <v>0</v>
      </c>
      <c r="E45" s="1"/>
      <c r="F45" s="1"/>
      <c r="G45" s="1"/>
      <c r="H45" s="1"/>
      <c r="I45" s="1"/>
      <c r="J45" s="1"/>
    </row>
    <row r="46" spans="2:10" ht="12.75" customHeight="1" x14ac:dyDescent="0.15">
      <c r="B46" s="8" t="s">
        <v>130</v>
      </c>
      <c r="C46" s="2" t="s">
        <v>129</v>
      </c>
      <c r="D46" s="1">
        <f t="shared" si="9"/>
        <v>0</v>
      </c>
      <c r="E46" s="1"/>
      <c r="F46" s="1"/>
      <c r="G46" s="1"/>
      <c r="H46" s="1"/>
      <c r="I46" s="1"/>
      <c r="J46" s="1"/>
    </row>
    <row r="47" spans="2:10" ht="12.75" customHeight="1" x14ac:dyDescent="0.15">
      <c r="B47" s="8" t="s">
        <v>127</v>
      </c>
      <c r="C47" s="2" t="s">
        <v>122</v>
      </c>
      <c r="D47" s="1">
        <f t="shared" si="9"/>
        <v>0</v>
      </c>
      <c r="E47" s="1"/>
      <c r="F47" s="1"/>
      <c r="G47" s="1"/>
      <c r="H47" s="1"/>
      <c r="I47" s="1"/>
      <c r="J47" s="1"/>
    </row>
    <row r="48" spans="2:10" ht="12.75" customHeight="1" x14ac:dyDescent="0.15">
      <c r="B48" s="8" t="s">
        <v>125</v>
      </c>
      <c r="C48" s="2" t="s">
        <v>122</v>
      </c>
      <c r="D48" s="1">
        <f t="shared" si="9"/>
        <v>0</v>
      </c>
      <c r="E48" s="1"/>
      <c r="F48" s="1"/>
      <c r="G48" s="1"/>
      <c r="H48" s="1"/>
      <c r="I48" s="1"/>
      <c r="J48" s="1"/>
    </row>
    <row r="49" spans="2:10" ht="12.75" customHeight="1" x14ac:dyDescent="0.15">
      <c r="B49" s="8" t="s">
        <v>123</v>
      </c>
      <c r="C49" s="2" t="s">
        <v>122</v>
      </c>
      <c r="D49" s="1">
        <f t="shared" si="9"/>
        <v>0</v>
      </c>
      <c r="E49" s="1"/>
      <c r="F49" s="1"/>
      <c r="G49" s="1"/>
      <c r="H49" s="1"/>
      <c r="I49" s="1"/>
      <c r="J49" s="1"/>
    </row>
    <row r="50" spans="2:10" ht="12.75" customHeight="1" x14ac:dyDescent="0.15">
      <c r="B50" s="7" t="s">
        <v>120</v>
      </c>
      <c r="C50" s="2" t="s">
        <v>119</v>
      </c>
      <c r="D50" s="1">
        <f t="shared" si="9"/>
        <v>0</v>
      </c>
      <c r="E50" s="1"/>
      <c r="F50" s="1"/>
      <c r="G50" s="1"/>
      <c r="H50" s="1"/>
      <c r="I50" s="1"/>
      <c r="J50" s="1"/>
    </row>
    <row r="51" spans="2:10" ht="12.75" customHeight="1" x14ac:dyDescent="0.15">
      <c r="B51" s="3" t="s">
        <v>117</v>
      </c>
      <c r="C51" s="5" t="s">
        <v>13</v>
      </c>
      <c r="D51" s="4">
        <f t="shared" ref="D51:J51" si="10">D52+D60</f>
        <v>0</v>
      </c>
      <c r="E51" s="4">
        <f t="shared" si="10"/>
        <v>0</v>
      </c>
      <c r="F51" s="4">
        <f t="shared" si="10"/>
        <v>0</v>
      </c>
      <c r="G51" s="4">
        <f t="shared" si="10"/>
        <v>0</v>
      </c>
      <c r="H51" s="4">
        <f t="shared" si="10"/>
        <v>0</v>
      </c>
      <c r="I51" s="4">
        <f t="shared" si="10"/>
        <v>0</v>
      </c>
      <c r="J51" s="4">
        <f t="shared" si="10"/>
        <v>0</v>
      </c>
    </row>
    <row r="52" spans="2:10" ht="12.75" customHeight="1" x14ac:dyDescent="0.15">
      <c r="B52" s="7" t="s">
        <v>116</v>
      </c>
      <c r="C52" s="5" t="s">
        <v>13</v>
      </c>
      <c r="D52" s="4">
        <f t="shared" ref="D52:J52" si="11">SUM(D53:D59)</f>
        <v>0</v>
      </c>
      <c r="E52" s="4">
        <f t="shared" si="11"/>
        <v>0</v>
      </c>
      <c r="F52" s="4">
        <f t="shared" si="11"/>
        <v>0</v>
      </c>
      <c r="G52" s="4">
        <f t="shared" si="11"/>
        <v>0</v>
      </c>
      <c r="H52" s="4">
        <f t="shared" si="11"/>
        <v>0</v>
      </c>
      <c r="I52" s="4">
        <f t="shared" si="11"/>
        <v>0</v>
      </c>
      <c r="J52" s="4">
        <f t="shared" si="11"/>
        <v>0</v>
      </c>
    </row>
    <row r="53" spans="2:10" ht="12.75" customHeight="1" x14ac:dyDescent="0.15">
      <c r="B53" s="8" t="s">
        <v>114</v>
      </c>
      <c r="C53" s="2" t="s">
        <v>113</v>
      </c>
      <c r="D53" s="1">
        <f t="shared" ref="D53:D59" si="12">E53-F53-G53+H53+I53+J53</f>
        <v>0</v>
      </c>
      <c r="E53" s="1"/>
      <c r="F53" s="1"/>
      <c r="G53" s="1"/>
      <c r="H53" s="1"/>
      <c r="I53" s="1"/>
      <c r="J53" s="1"/>
    </row>
    <row r="54" spans="2:10" ht="12.75" customHeight="1" x14ac:dyDescent="0.15">
      <c r="B54" s="8" t="s">
        <v>111</v>
      </c>
      <c r="C54" s="2" t="s">
        <v>93</v>
      </c>
      <c r="D54" s="1">
        <f t="shared" si="12"/>
        <v>0</v>
      </c>
      <c r="E54" s="1"/>
      <c r="F54" s="1"/>
      <c r="G54" s="1"/>
      <c r="H54" s="1"/>
      <c r="I54" s="1"/>
      <c r="J54" s="1"/>
    </row>
    <row r="55" spans="2:10" ht="12.75" customHeight="1" x14ac:dyDescent="0.15">
      <c r="B55" s="8" t="s">
        <v>109</v>
      </c>
      <c r="C55" s="2" t="s">
        <v>90</v>
      </c>
      <c r="D55" s="1">
        <f t="shared" si="12"/>
        <v>0</v>
      </c>
      <c r="E55" s="1"/>
      <c r="F55" s="1"/>
      <c r="G55" s="1"/>
      <c r="H55" s="1"/>
      <c r="I55" s="1"/>
      <c r="J55" s="1"/>
    </row>
    <row r="56" spans="2:10" ht="12.75" customHeight="1" x14ac:dyDescent="0.15">
      <c r="B56" s="8" t="s">
        <v>107</v>
      </c>
      <c r="C56" s="2" t="s">
        <v>63</v>
      </c>
      <c r="D56" s="1">
        <f t="shared" si="12"/>
        <v>0</v>
      </c>
      <c r="E56" s="1"/>
      <c r="F56" s="1"/>
      <c r="G56" s="1"/>
      <c r="H56" s="1"/>
      <c r="I56" s="1"/>
      <c r="J56" s="1"/>
    </row>
    <row r="57" spans="2:10" ht="12.75" customHeight="1" x14ac:dyDescent="0.15">
      <c r="B57" s="8" t="s">
        <v>105</v>
      </c>
      <c r="C57" s="2" t="s">
        <v>63</v>
      </c>
      <c r="D57" s="1">
        <f t="shared" si="12"/>
        <v>0</v>
      </c>
      <c r="E57" s="1"/>
      <c r="F57" s="1"/>
      <c r="G57" s="1"/>
      <c r="H57" s="1"/>
      <c r="I57" s="1"/>
      <c r="J57" s="1"/>
    </row>
    <row r="58" spans="2:10" ht="12.75" customHeight="1" x14ac:dyDescent="0.15">
      <c r="B58" s="8" t="s">
        <v>103</v>
      </c>
      <c r="C58" s="2" t="s">
        <v>63</v>
      </c>
      <c r="D58" s="1">
        <f t="shared" si="12"/>
        <v>0</v>
      </c>
      <c r="E58" s="1"/>
      <c r="F58" s="1"/>
      <c r="G58" s="1"/>
      <c r="H58" s="1"/>
      <c r="I58" s="1"/>
      <c r="J58" s="1"/>
    </row>
    <row r="59" spans="2:10" ht="12.75" customHeight="1" x14ac:dyDescent="0.15">
      <c r="B59" s="8" t="s">
        <v>101</v>
      </c>
      <c r="C59" s="2" t="s">
        <v>63</v>
      </c>
      <c r="D59" s="1">
        <f t="shared" si="12"/>
        <v>0</v>
      </c>
      <c r="E59" s="1"/>
      <c r="F59" s="1"/>
      <c r="G59" s="1"/>
      <c r="H59" s="1"/>
      <c r="I59" s="1"/>
      <c r="J59" s="1"/>
    </row>
    <row r="60" spans="2:10" ht="12.75" customHeight="1" x14ac:dyDescent="0.15">
      <c r="B60" s="7" t="s">
        <v>98</v>
      </c>
      <c r="C60" s="5" t="s">
        <v>13</v>
      </c>
      <c r="D60" s="4">
        <f t="shared" ref="D60:J60" si="13">SUM(D61:D64)</f>
        <v>0</v>
      </c>
      <c r="E60" s="4">
        <f t="shared" si="13"/>
        <v>0</v>
      </c>
      <c r="F60" s="4">
        <f t="shared" si="13"/>
        <v>0</v>
      </c>
      <c r="G60" s="4">
        <f t="shared" si="13"/>
        <v>0</v>
      </c>
      <c r="H60" s="4">
        <f t="shared" si="13"/>
        <v>0</v>
      </c>
      <c r="I60" s="4">
        <f t="shared" si="13"/>
        <v>0</v>
      </c>
      <c r="J60" s="4">
        <f t="shared" si="13"/>
        <v>0</v>
      </c>
    </row>
    <row r="61" spans="2:10" ht="12.75" customHeight="1" x14ac:dyDescent="0.15">
      <c r="B61" s="8" t="s">
        <v>96</v>
      </c>
      <c r="C61" s="2" t="s">
        <v>63</v>
      </c>
      <c r="D61" s="1">
        <f>E61-F61-G61+H61+I61+J61</f>
        <v>0</v>
      </c>
      <c r="E61" s="1"/>
      <c r="F61" s="1"/>
      <c r="G61" s="1"/>
      <c r="H61" s="1"/>
      <c r="I61" s="1"/>
      <c r="J61" s="1"/>
    </row>
    <row r="62" spans="2:10" ht="12.75" customHeight="1" x14ac:dyDescent="0.15">
      <c r="B62" s="8" t="s">
        <v>94</v>
      </c>
      <c r="C62" s="2" t="s">
        <v>93</v>
      </c>
      <c r="D62" s="1">
        <f>E62-F62-G62+H62+I62+J62</f>
        <v>0</v>
      </c>
      <c r="E62" s="1"/>
      <c r="F62" s="1"/>
      <c r="G62" s="1"/>
      <c r="H62" s="1"/>
      <c r="I62" s="1"/>
      <c r="J62" s="1"/>
    </row>
    <row r="63" spans="2:10" ht="12.75" customHeight="1" x14ac:dyDescent="0.15">
      <c r="B63" s="8" t="s">
        <v>91</v>
      </c>
      <c r="C63" s="2" t="s">
        <v>90</v>
      </c>
      <c r="D63" s="1">
        <f>E63-F63-G63+H63+I63+J63</f>
        <v>0</v>
      </c>
      <c r="E63" s="1"/>
      <c r="F63" s="1"/>
      <c r="G63" s="1"/>
      <c r="H63" s="1"/>
      <c r="I63" s="1"/>
      <c r="J63" s="1"/>
    </row>
    <row r="64" spans="2:10" ht="12.75" customHeight="1" x14ac:dyDescent="0.15">
      <c r="B64" s="8" t="s">
        <v>88</v>
      </c>
      <c r="C64" s="2" t="s">
        <v>63</v>
      </c>
      <c r="D64" s="1">
        <f>E64-F64-G64+H64+I64+J64</f>
        <v>0</v>
      </c>
      <c r="E64" s="1"/>
      <c r="F64" s="1"/>
      <c r="G64" s="1"/>
      <c r="H64" s="1"/>
      <c r="I64" s="1"/>
      <c r="J64" s="1"/>
    </row>
    <row r="65" spans="2:10" ht="12.75" customHeight="1" x14ac:dyDescent="0.15">
      <c r="B65" s="3" t="s">
        <v>86</v>
      </c>
      <c r="C65" s="5" t="s">
        <v>13</v>
      </c>
      <c r="D65" s="4">
        <f t="shared" ref="D65:J65" si="14">SUM(D66:D71)</f>
        <v>0</v>
      </c>
      <c r="E65" s="4">
        <f t="shared" si="14"/>
        <v>0</v>
      </c>
      <c r="F65" s="4">
        <f t="shared" si="14"/>
        <v>0</v>
      </c>
      <c r="G65" s="4">
        <f t="shared" si="14"/>
        <v>0</v>
      </c>
      <c r="H65" s="4">
        <f t="shared" si="14"/>
        <v>0</v>
      </c>
      <c r="I65" s="4">
        <f t="shared" si="14"/>
        <v>0</v>
      </c>
      <c r="J65" s="4">
        <f t="shared" si="14"/>
        <v>0</v>
      </c>
    </row>
    <row r="66" spans="2:10" ht="12.75" customHeight="1" x14ac:dyDescent="0.15">
      <c r="B66" s="7" t="s">
        <v>84</v>
      </c>
      <c r="C66" s="2" t="s">
        <v>81</v>
      </c>
      <c r="D66" s="1">
        <f t="shared" ref="D66:D72" si="15">E66-F66-G66+H66+I66+J66</f>
        <v>0</v>
      </c>
      <c r="E66" s="1"/>
      <c r="F66" s="1"/>
      <c r="G66" s="1"/>
      <c r="H66" s="1"/>
      <c r="I66" s="1"/>
      <c r="J66" s="1"/>
    </row>
    <row r="67" spans="2:10" ht="12.75" customHeight="1" x14ac:dyDescent="0.15">
      <c r="B67" s="7" t="s">
        <v>82</v>
      </c>
      <c r="C67" s="2" t="s">
        <v>81</v>
      </c>
      <c r="D67" s="1">
        <f t="shared" si="15"/>
        <v>0</v>
      </c>
      <c r="E67" s="1"/>
      <c r="F67" s="1"/>
      <c r="G67" s="1"/>
      <c r="H67" s="1"/>
      <c r="I67" s="1"/>
      <c r="J67" s="1"/>
    </row>
    <row r="68" spans="2:10" ht="12.75" customHeight="1" x14ac:dyDescent="0.15">
      <c r="B68" s="7" t="s">
        <v>80</v>
      </c>
      <c r="C68" s="2" t="s">
        <v>61</v>
      </c>
      <c r="D68" s="1">
        <f t="shared" si="15"/>
        <v>0</v>
      </c>
      <c r="E68" s="1"/>
      <c r="F68" s="1"/>
      <c r="G68" s="1"/>
      <c r="H68" s="1"/>
      <c r="I68" s="1"/>
      <c r="J68" s="1"/>
    </row>
    <row r="69" spans="2:10" ht="12.75" customHeight="1" x14ac:dyDescent="0.15">
      <c r="B69" s="7" t="s">
        <v>79</v>
      </c>
      <c r="C69" s="2" t="s">
        <v>61</v>
      </c>
      <c r="D69" s="1">
        <f t="shared" si="15"/>
        <v>0</v>
      </c>
      <c r="E69" s="1"/>
      <c r="F69" s="1"/>
      <c r="G69" s="1"/>
      <c r="H69" s="1"/>
      <c r="I69" s="1"/>
      <c r="J69" s="1"/>
    </row>
    <row r="70" spans="2:10" ht="12.75" customHeight="1" x14ac:dyDescent="0.15">
      <c r="B70" s="7" t="s">
        <v>78</v>
      </c>
      <c r="C70" s="2" t="s">
        <v>61</v>
      </c>
      <c r="D70" s="1">
        <f t="shared" si="15"/>
        <v>0</v>
      </c>
      <c r="E70" s="1"/>
      <c r="F70" s="1"/>
      <c r="G70" s="1"/>
      <c r="H70" s="1"/>
      <c r="I70" s="1"/>
      <c r="J70" s="1"/>
    </row>
    <row r="71" spans="2:10" ht="12.75" customHeight="1" x14ac:dyDescent="0.15">
      <c r="B71" s="7" t="s">
        <v>77</v>
      </c>
      <c r="C71" s="5" t="s">
        <v>13</v>
      </c>
      <c r="D71" s="1">
        <f t="shared" si="15"/>
        <v>0</v>
      </c>
      <c r="E71" s="4"/>
      <c r="F71" s="4"/>
      <c r="G71" s="4"/>
      <c r="H71" s="4"/>
      <c r="I71" s="4"/>
      <c r="J71" s="4"/>
    </row>
    <row r="72" spans="2:10" ht="12.75" customHeight="1" x14ac:dyDescent="0.15">
      <c r="B72" s="8" t="s">
        <v>76</v>
      </c>
      <c r="C72" s="20" t="s">
        <v>75</v>
      </c>
      <c r="D72" s="1">
        <f t="shared" si="15"/>
        <v>0</v>
      </c>
      <c r="E72" s="21"/>
      <c r="F72" s="21"/>
      <c r="G72" s="21"/>
      <c r="H72" s="21"/>
      <c r="I72" s="21"/>
      <c r="J72" s="21"/>
    </row>
    <row r="73" spans="2:10" ht="12.75" customHeight="1" x14ac:dyDescent="0.15">
      <c r="B73" s="7"/>
      <c r="C73" s="2" t="s">
        <v>74</v>
      </c>
      <c r="D73" s="1">
        <f t="shared" ref="D73:J73" si="16">D71-D72</f>
        <v>0</v>
      </c>
      <c r="E73" s="1">
        <f t="shared" si="16"/>
        <v>0</v>
      </c>
      <c r="F73" s="1">
        <f t="shared" si="16"/>
        <v>0</v>
      </c>
      <c r="G73" s="1">
        <f t="shared" si="16"/>
        <v>0</v>
      </c>
      <c r="H73" s="1">
        <f t="shared" si="16"/>
        <v>0</v>
      </c>
      <c r="I73" s="1">
        <f t="shared" si="16"/>
        <v>0</v>
      </c>
      <c r="J73" s="1">
        <f t="shared" si="16"/>
        <v>0</v>
      </c>
    </row>
    <row r="74" spans="2:10" ht="12.75" customHeight="1" x14ac:dyDescent="0.15">
      <c r="B74" s="3" t="s">
        <v>73</v>
      </c>
      <c r="C74" s="5" t="s">
        <v>13</v>
      </c>
      <c r="D74" s="4">
        <f t="shared" ref="D74:J74" si="17">SUM(D75:D78)</f>
        <v>0</v>
      </c>
      <c r="E74" s="4">
        <f t="shared" si="17"/>
        <v>0</v>
      </c>
      <c r="F74" s="4">
        <f t="shared" si="17"/>
        <v>0</v>
      </c>
      <c r="G74" s="4">
        <f t="shared" si="17"/>
        <v>0</v>
      </c>
      <c r="H74" s="4">
        <f t="shared" si="17"/>
        <v>0</v>
      </c>
      <c r="I74" s="4">
        <f t="shared" si="17"/>
        <v>0</v>
      </c>
      <c r="J74" s="4">
        <f t="shared" si="17"/>
        <v>0</v>
      </c>
    </row>
    <row r="75" spans="2:10" ht="12.75" customHeight="1" x14ac:dyDescent="0.15">
      <c r="B75" s="7" t="s">
        <v>72</v>
      </c>
      <c r="C75" s="2" t="s">
        <v>71</v>
      </c>
      <c r="D75" s="1">
        <f>E75-F75-G75+H75+I75+J75</f>
        <v>0</v>
      </c>
      <c r="E75" s="1"/>
      <c r="F75" s="1"/>
      <c r="G75" s="1"/>
      <c r="H75" s="1"/>
      <c r="I75" s="1"/>
      <c r="J75" s="1"/>
    </row>
    <row r="76" spans="2:10" ht="12.75" customHeight="1" x14ac:dyDescent="0.15">
      <c r="B76" s="7" t="s">
        <v>70</v>
      </c>
      <c r="C76" s="2" t="s">
        <v>59</v>
      </c>
      <c r="D76" s="1">
        <f>E76-F76-G76+H76+I76+J76</f>
        <v>0</v>
      </c>
      <c r="E76" s="1"/>
      <c r="F76" s="1"/>
      <c r="G76" s="1"/>
      <c r="H76" s="1"/>
      <c r="I76" s="1"/>
      <c r="J76" s="1"/>
    </row>
    <row r="77" spans="2:10" ht="12.75" customHeight="1" x14ac:dyDescent="0.15">
      <c r="B77" s="7" t="s">
        <v>69</v>
      </c>
      <c r="C77" s="2" t="s">
        <v>59</v>
      </c>
      <c r="D77" s="1">
        <f>E77-F77-G77+H77+I77+J77</f>
        <v>0</v>
      </c>
      <c r="E77" s="1"/>
      <c r="F77" s="1"/>
      <c r="G77" s="1"/>
      <c r="H77" s="1"/>
      <c r="I77" s="1"/>
      <c r="J77" s="1"/>
    </row>
    <row r="78" spans="2:10" ht="12.75" customHeight="1" x14ac:dyDescent="0.15">
      <c r="B78" s="7" t="s">
        <v>68</v>
      </c>
      <c r="C78" s="2" t="s">
        <v>59</v>
      </c>
      <c r="D78" s="1">
        <f>E78-F78-G78+H78+I78+J78</f>
        <v>0</v>
      </c>
      <c r="E78" s="1"/>
      <c r="F78" s="1"/>
      <c r="G78" s="1"/>
      <c r="H78" s="1"/>
      <c r="I78" s="1"/>
      <c r="J78" s="1"/>
    </row>
    <row r="79" spans="2:10" ht="12.75" customHeight="1" x14ac:dyDescent="0.15">
      <c r="B79" s="3" t="s">
        <v>67</v>
      </c>
      <c r="C79" s="5" t="s">
        <v>13</v>
      </c>
      <c r="D79" s="4">
        <f t="shared" ref="D79:J79" si="18">SUM(D80:D83)</f>
        <v>0</v>
      </c>
      <c r="E79" s="4">
        <f t="shared" si="18"/>
        <v>0</v>
      </c>
      <c r="F79" s="4">
        <f t="shared" si="18"/>
        <v>0</v>
      </c>
      <c r="G79" s="4">
        <f t="shared" si="18"/>
        <v>0</v>
      </c>
      <c r="H79" s="4">
        <f t="shared" si="18"/>
        <v>0</v>
      </c>
      <c r="I79" s="4">
        <f t="shared" si="18"/>
        <v>0</v>
      </c>
      <c r="J79" s="4">
        <f t="shared" si="18"/>
        <v>0</v>
      </c>
    </row>
    <row r="80" spans="2:10" ht="12.75" customHeight="1" x14ac:dyDescent="0.15">
      <c r="B80" s="7" t="s">
        <v>66</v>
      </c>
      <c r="C80" s="2" t="s">
        <v>65</v>
      </c>
      <c r="D80" s="1">
        <f>E80-F80-G80+H80+I80+J80</f>
        <v>0</v>
      </c>
      <c r="E80" s="1"/>
      <c r="F80" s="1"/>
      <c r="G80" s="1"/>
      <c r="H80" s="1"/>
      <c r="I80" s="1"/>
      <c r="J80" s="1"/>
    </row>
    <row r="81" spans="2:10" ht="12.75" customHeight="1" x14ac:dyDescent="0.15">
      <c r="B81" s="7" t="s">
        <v>64</v>
      </c>
      <c r="C81" s="2" t="s">
        <v>63</v>
      </c>
      <c r="D81" s="1">
        <f>E81-F81-G81+H81+I81+J81</f>
        <v>0</v>
      </c>
      <c r="E81" s="1"/>
      <c r="F81" s="1"/>
      <c r="G81" s="1"/>
      <c r="H81" s="1"/>
      <c r="I81" s="1"/>
      <c r="J81" s="1"/>
    </row>
    <row r="82" spans="2:10" ht="12.75" customHeight="1" x14ac:dyDescent="0.15">
      <c r="B82" s="7" t="s">
        <v>62</v>
      </c>
      <c r="C82" s="2" t="s">
        <v>61</v>
      </c>
      <c r="D82" s="1">
        <f>E82-F82-G82+H82+I82+J82</f>
        <v>0</v>
      </c>
      <c r="E82" s="1"/>
      <c r="F82" s="1"/>
      <c r="G82" s="1"/>
      <c r="H82" s="1"/>
      <c r="I82" s="1"/>
      <c r="J82" s="1"/>
    </row>
    <row r="83" spans="2:10" ht="12.75" customHeight="1" x14ac:dyDescent="0.15">
      <c r="B83" s="7" t="s">
        <v>60</v>
      </c>
      <c r="C83" s="2" t="s">
        <v>59</v>
      </c>
      <c r="D83" s="1">
        <f>E83-F83-G83+H83+I83+J83</f>
        <v>0</v>
      </c>
      <c r="E83" s="1"/>
      <c r="F83" s="1"/>
      <c r="G83" s="1"/>
      <c r="H83" s="1"/>
      <c r="I83" s="1"/>
      <c r="J83" s="1"/>
    </row>
    <row r="84" spans="2:10" ht="12.75" customHeight="1" x14ac:dyDescent="0.15">
      <c r="B84" s="6" t="s">
        <v>58</v>
      </c>
      <c r="C84" s="5" t="s">
        <v>13</v>
      </c>
      <c r="D84" s="4">
        <f t="shared" ref="D84:J84" si="19">SUM(D85:D90)</f>
        <v>0</v>
      </c>
      <c r="E84" s="4">
        <f t="shared" si="19"/>
        <v>0</v>
      </c>
      <c r="F84" s="4">
        <f t="shared" si="19"/>
        <v>0</v>
      </c>
      <c r="G84" s="4">
        <f t="shared" si="19"/>
        <v>0</v>
      </c>
      <c r="H84" s="4">
        <f t="shared" si="19"/>
        <v>0</v>
      </c>
      <c r="I84" s="4">
        <f t="shared" si="19"/>
        <v>0</v>
      </c>
      <c r="J84" s="4">
        <f t="shared" si="19"/>
        <v>0</v>
      </c>
    </row>
    <row r="85" spans="2:10" ht="12.75" customHeight="1" x14ac:dyDescent="0.15">
      <c r="B85" s="3" t="s">
        <v>57</v>
      </c>
      <c r="C85" s="2" t="s">
        <v>56</v>
      </c>
      <c r="D85" s="1">
        <f t="shared" ref="D85:D90" si="20">E85-F85-G85+H85+I85+J85</f>
        <v>0</v>
      </c>
      <c r="E85" s="19"/>
      <c r="F85" s="19"/>
      <c r="G85" s="19"/>
      <c r="H85" s="19"/>
      <c r="I85" s="19"/>
      <c r="J85" s="19"/>
    </row>
    <row r="86" spans="2:10" ht="12.75" customHeight="1" x14ac:dyDescent="0.15">
      <c r="B86" s="3" t="s">
        <v>55</v>
      </c>
      <c r="C86" s="2" t="s">
        <v>53</v>
      </c>
      <c r="D86" s="1">
        <f t="shared" si="20"/>
        <v>0</v>
      </c>
      <c r="E86" s="19"/>
      <c r="F86" s="19"/>
      <c r="G86" s="19"/>
      <c r="H86" s="19"/>
      <c r="I86" s="19"/>
      <c r="J86" s="19"/>
    </row>
    <row r="87" spans="2:10" ht="12.75" customHeight="1" x14ac:dyDescent="0.15">
      <c r="B87" s="3" t="s">
        <v>54</v>
      </c>
      <c r="C87" s="2" t="s">
        <v>53</v>
      </c>
      <c r="D87" s="1">
        <f t="shared" si="20"/>
        <v>0</v>
      </c>
      <c r="E87" s="19"/>
      <c r="F87" s="19"/>
      <c r="G87" s="19"/>
      <c r="H87" s="19"/>
      <c r="I87" s="19"/>
      <c r="J87" s="19"/>
    </row>
    <row r="88" spans="2:10" ht="12.75" customHeight="1" x14ac:dyDescent="0.15">
      <c r="B88" s="3" t="s">
        <v>52</v>
      </c>
      <c r="C88" s="2" t="s">
        <v>28</v>
      </c>
      <c r="D88" s="1">
        <f t="shared" si="20"/>
        <v>0</v>
      </c>
      <c r="E88" s="19"/>
      <c r="F88" s="19"/>
      <c r="G88" s="19"/>
      <c r="H88" s="19"/>
      <c r="I88" s="19"/>
      <c r="J88" s="19"/>
    </row>
    <row r="89" spans="2:10" ht="12.75" customHeight="1" x14ac:dyDescent="0.15">
      <c r="B89" s="3" t="s">
        <v>51</v>
      </c>
      <c r="C89" s="2" t="s">
        <v>50</v>
      </c>
      <c r="D89" s="1">
        <f t="shared" si="20"/>
        <v>0</v>
      </c>
      <c r="E89" s="19"/>
      <c r="F89" s="19"/>
      <c r="G89" s="19"/>
      <c r="H89" s="19"/>
      <c r="I89" s="19"/>
      <c r="J89" s="19"/>
    </row>
    <row r="90" spans="2:10" ht="12.75" customHeight="1" x14ac:dyDescent="0.15">
      <c r="B90" s="3" t="s">
        <v>49</v>
      </c>
      <c r="C90" s="2" t="s">
        <v>48</v>
      </c>
      <c r="D90" s="1">
        <f t="shared" si="20"/>
        <v>0</v>
      </c>
      <c r="E90" s="19"/>
      <c r="F90" s="19"/>
      <c r="G90" s="19"/>
      <c r="H90" s="19"/>
      <c r="I90" s="19"/>
      <c r="J90" s="19"/>
    </row>
    <row r="91" spans="2:10" ht="12.75" customHeight="1" x14ac:dyDescent="0.15">
      <c r="B91" s="6" t="s">
        <v>47</v>
      </c>
      <c r="C91" s="5" t="s">
        <v>13</v>
      </c>
      <c r="D91" s="4">
        <f t="shared" ref="D91:J91" si="21">SUM(D92:D94,D97:D98,D103:D109,D112:D116)</f>
        <v>0</v>
      </c>
      <c r="E91" s="4">
        <f t="shared" si="21"/>
        <v>0</v>
      </c>
      <c r="F91" s="4">
        <f t="shared" si="21"/>
        <v>0</v>
      </c>
      <c r="G91" s="4">
        <f t="shared" si="21"/>
        <v>0</v>
      </c>
      <c r="H91" s="4">
        <f t="shared" si="21"/>
        <v>0</v>
      </c>
      <c r="I91" s="4">
        <f t="shared" si="21"/>
        <v>0</v>
      </c>
      <c r="J91" s="4">
        <f t="shared" si="21"/>
        <v>0</v>
      </c>
    </row>
    <row r="92" spans="2:10" ht="12.75" customHeight="1" x14ac:dyDescent="0.15">
      <c r="B92" s="3" t="s">
        <v>46</v>
      </c>
      <c r="C92" s="2" t="s">
        <v>45</v>
      </c>
      <c r="D92" s="1">
        <f>E92-F92-G92+H92+I92+J92</f>
        <v>0</v>
      </c>
      <c r="E92" s="19"/>
      <c r="F92" s="19"/>
      <c r="G92" s="19"/>
      <c r="H92" s="19"/>
      <c r="I92" s="19"/>
      <c r="J92" s="19"/>
    </row>
    <row r="93" spans="2:10" ht="12.75" customHeight="1" x14ac:dyDescent="0.15">
      <c r="B93" s="3" t="s">
        <v>44</v>
      </c>
      <c r="C93" s="2" t="s">
        <v>44</v>
      </c>
      <c r="D93" s="1">
        <f>E93-F93-G93+H93+I93+J93</f>
        <v>0</v>
      </c>
      <c r="E93" s="19"/>
      <c r="F93" s="19"/>
      <c r="G93" s="19"/>
      <c r="H93" s="19"/>
      <c r="I93" s="19"/>
      <c r="J93" s="19"/>
    </row>
    <row r="94" spans="2:10" ht="12.75" customHeight="1" x14ac:dyDescent="0.15">
      <c r="B94" s="3" t="s">
        <v>43</v>
      </c>
      <c r="C94" s="5" t="s">
        <v>13</v>
      </c>
      <c r="D94" s="1">
        <f>E94-F94-G94+H94+I94+J94</f>
        <v>0</v>
      </c>
      <c r="E94" s="19"/>
      <c r="F94" s="19"/>
      <c r="G94" s="19"/>
      <c r="H94" s="19"/>
      <c r="I94" s="19"/>
      <c r="J94" s="19"/>
    </row>
    <row r="95" spans="2:10" ht="12.75" customHeight="1" x14ac:dyDescent="0.15">
      <c r="B95" s="7" t="s">
        <v>42</v>
      </c>
      <c r="C95" s="2" t="s">
        <v>41</v>
      </c>
      <c r="D95" s="1">
        <f>E95-F95-G95+H95+I95+J95</f>
        <v>0</v>
      </c>
      <c r="E95" s="19"/>
      <c r="F95" s="19"/>
      <c r="G95" s="19"/>
      <c r="H95" s="19"/>
      <c r="I95" s="19"/>
      <c r="J95" s="19"/>
    </row>
    <row r="96" spans="2:10" ht="12.75" customHeight="1" x14ac:dyDescent="0.15">
      <c r="B96" s="3"/>
      <c r="C96" s="2" t="s">
        <v>39</v>
      </c>
      <c r="D96" s="1">
        <f>D94-D95</f>
        <v>0</v>
      </c>
      <c r="E96" s="1">
        <f>E94-E95</f>
        <v>0</v>
      </c>
      <c r="F96" s="1"/>
      <c r="G96" s="1"/>
      <c r="H96" s="1">
        <f>H94-H95</f>
        <v>0</v>
      </c>
      <c r="I96" s="1">
        <f>I94-I95</f>
        <v>0</v>
      </c>
      <c r="J96" s="1">
        <f>J94-J95</f>
        <v>0</v>
      </c>
    </row>
    <row r="97" spans="2:10" ht="12.75" customHeight="1" x14ac:dyDescent="0.15">
      <c r="B97" s="3" t="s">
        <v>40</v>
      </c>
      <c r="C97" s="2" t="s">
        <v>39</v>
      </c>
      <c r="D97" s="1">
        <f>E97-F97-G97+H97+I97+J97</f>
        <v>0</v>
      </c>
      <c r="E97" s="19"/>
      <c r="F97" s="19"/>
      <c r="G97" s="19"/>
      <c r="H97" s="19"/>
      <c r="I97" s="19"/>
      <c r="J97" s="19"/>
    </row>
    <row r="98" spans="2:10" ht="12.75" customHeight="1" x14ac:dyDescent="0.15">
      <c r="B98" s="3" t="s">
        <v>38</v>
      </c>
      <c r="C98" s="5" t="s">
        <v>13</v>
      </c>
      <c r="D98" s="4">
        <f>SUM(D99:D102)</f>
        <v>0</v>
      </c>
      <c r="E98" s="19"/>
      <c r="F98" s="19"/>
      <c r="G98" s="19"/>
      <c r="H98" s="19"/>
      <c r="I98" s="19"/>
      <c r="J98" s="19"/>
    </row>
    <row r="99" spans="2:10" ht="12.75" customHeight="1" x14ac:dyDescent="0.15">
      <c r="B99" s="7" t="s">
        <v>37</v>
      </c>
      <c r="C99" s="2" t="s">
        <v>36</v>
      </c>
      <c r="D99" s="1">
        <f t="shared" ref="D99:D110" si="22">E99-F99-G99+H99+I99+J99</f>
        <v>0</v>
      </c>
      <c r="E99" s="19"/>
      <c r="F99" s="19"/>
      <c r="G99" s="19"/>
      <c r="H99" s="19"/>
      <c r="I99" s="19"/>
      <c r="J99" s="19"/>
    </row>
    <row r="100" spans="2:10" ht="12.75" customHeight="1" x14ac:dyDescent="0.15">
      <c r="B100" s="7" t="s">
        <v>35</v>
      </c>
      <c r="C100" s="2" t="s">
        <v>15</v>
      </c>
      <c r="D100" s="1">
        <f t="shared" si="22"/>
        <v>0</v>
      </c>
      <c r="E100" s="19"/>
      <c r="F100" s="19"/>
      <c r="G100" s="19"/>
      <c r="H100" s="19"/>
      <c r="I100" s="19"/>
      <c r="J100" s="19"/>
    </row>
    <row r="101" spans="2:10" ht="12.75" customHeight="1" x14ac:dyDescent="0.15">
      <c r="B101" s="7" t="s">
        <v>34</v>
      </c>
      <c r="C101" s="2" t="s">
        <v>33</v>
      </c>
      <c r="D101" s="1">
        <f t="shared" si="22"/>
        <v>0</v>
      </c>
      <c r="E101" s="19"/>
      <c r="F101" s="19"/>
      <c r="G101" s="19"/>
      <c r="H101" s="19"/>
      <c r="I101" s="19"/>
      <c r="J101" s="19"/>
    </row>
    <row r="102" spans="2:10" ht="12.75" customHeight="1" x14ac:dyDescent="0.15">
      <c r="B102" s="7" t="s">
        <v>32</v>
      </c>
      <c r="C102" s="2" t="s">
        <v>15</v>
      </c>
      <c r="D102" s="1">
        <f t="shared" si="22"/>
        <v>0</v>
      </c>
      <c r="E102" s="19"/>
      <c r="F102" s="19"/>
      <c r="G102" s="19"/>
      <c r="H102" s="19"/>
      <c r="I102" s="19"/>
      <c r="J102" s="19"/>
    </row>
    <row r="103" spans="2:10" ht="12.75" customHeight="1" x14ac:dyDescent="0.15">
      <c r="B103" s="3" t="s">
        <v>31</v>
      </c>
      <c r="C103" s="2" t="s">
        <v>28</v>
      </c>
      <c r="D103" s="1">
        <f t="shared" si="22"/>
        <v>0</v>
      </c>
      <c r="E103" s="19"/>
      <c r="F103" s="19"/>
      <c r="G103" s="19"/>
      <c r="H103" s="19"/>
      <c r="I103" s="19"/>
      <c r="J103" s="19"/>
    </row>
    <row r="104" spans="2:10" ht="12.75" customHeight="1" x14ac:dyDescent="0.15">
      <c r="B104" s="3" t="s">
        <v>30</v>
      </c>
      <c r="C104" s="2" t="s">
        <v>9</v>
      </c>
      <c r="D104" s="1">
        <f t="shared" si="22"/>
        <v>0</v>
      </c>
      <c r="E104" s="19"/>
      <c r="F104" s="19"/>
      <c r="G104" s="19"/>
      <c r="H104" s="19"/>
      <c r="I104" s="19"/>
      <c r="J104" s="19"/>
    </row>
    <row r="105" spans="2:10" ht="12.75" customHeight="1" x14ac:dyDescent="0.15">
      <c r="B105" s="3" t="s">
        <v>29</v>
      </c>
      <c r="C105" s="2" t="s">
        <v>28</v>
      </c>
      <c r="D105" s="1">
        <f t="shared" si="22"/>
        <v>0</v>
      </c>
      <c r="E105" s="19"/>
      <c r="F105" s="19"/>
      <c r="G105" s="19"/>
      <c r="H105" s="19"/>
      <c r="I105" s="19"/>
      <c r="J105" s="19"/>
    </row>
    <row r="106" spans="2:10" ht="12.75" customHeight="1" x14ac:dyDescent="0.15">
      <c r="B106" s="3" t="s">
        <v>27</v>
      </c>
      <c r="C106" s="2" t="s">
        <v>15</v>
      </c>
      <c r="D106" s="1">
        <f t="shared" si="22"/>
        <v>0</v>
      </c>
      <c r="E106" s="19"/>
      <c r="F106" s="19"/>
      <c r="G106" s="19"/>
      <c r="H106" s="19"/>
      <c r="I106" s="19"/>
      <c r="J106" s="19"/>
    </row>
    <row r="107" spans="2:10" ht="12.75" customHeight="1" x14ac:dyDescent="0.15">
      <c r="B107" s="3" t="s">
        <v>26</v>
      </c>
      <c r="C107" s="2" t="s">
        <v>26</v>
      </c>
      <c r="D107" s="1">
        <f t="shared" si="22"/>
        <v>0</v>
      </c>
      <c r="E107" s="19"/>
      <c r="F107" s="19"/>
      <c r="G107" s="19"/>
      <c r="H107" s="19"/>
      <c r="I107" s="19"/>
      <c r="J107" s="19"/>
    </row>
    <row r="108" spans="2:10" ht="12.75" customHeight="1" x14ac:dyDescent="0.15">
      <c r="B108" s="3" t="s">
        <v>25</v>
      </c>
      <c r="C108" s="2" t="s">
        <v>15</v>
      </c>
      <c r="D108" s="1">
        <f t="shared" si="22"/>
        <v>0</v>
      </c>
      <c r="E108" s="19"/>
      <c r="F108" s="19"/>
      <c r="G108" s="19"/>
      <c r="H108" s="19"/>
      <c r="I108" s="19"/>
      <c r="J108" s="19"/>
    </row>
    <row r="109" spans="2:10" ht="12.75" customHeight="1" x14ac:dyDescent="0.15">
      <c r="B109" s="3" t="s">
        <v>24</v>
      </c>
      <c r="C109" s="5" t="s">
        <v>13</v>
      </c>
      <c r="D109" s="1">
        <f t="shared" si="22"/>
        <v>0</v>
      </c>
      <c r="E109" s="19"/>
      <c r="F109" s="19"/>
      <c r="G109" s="19"/>
      <c r="H109" s="19"/>
      <c r="I109" s="19"/>
      <c r="J109" s="19"/>
    </row>
    <row r="110" spans="2:10" ht="12.75" customHeight="1" x14ac:dyDescent="0.15">
      <c r="B110" s="7" t="s">
        <v>23</v>
      </c>
      <c r="C110" s="2" t="s">
        <v>22</v>
      </c>
      <c r="D110" s="1">
        <f t="shared" si="22"/>
        <v>0</v>
      </c>
      <c r="E110" s="19"/>
      <c r="F110" s="19"/>
      <c r="G110" s="19"/>
      <c r="H110" s="19"/>
      <c r="I110" s="19"/>
      <c r="J110" s="19"/>
    </row>
    <row r="111" spans="2:10" ht="12.75" customHeight="1" x14ac:dyDescent="0.15">
      <c r="B111" s="3"/>
      <c r="C111" s="2" t="s">
        <v>15</v>
      </c>
      <c r="D111" s="1">
        <f>D109-D110</f>
        <v>0</v>
      </c>
      <c r="E111" s="1">
        <f>E109-E110</f>
        <v>0</v>
      </c>
      <c r="F111" s="1"/>
      <c r="G111" s="1"/>
      <c r="H111" s="1">
        <f>H109-H110</f>
        <v>0</v>
      </c>
      <c r="I111" s="1">
        <f>I109-I110</f>
        <v>0</v>
      </c>
      <c r="J111" s="1">
        <f>J109-J110</f>
        <v>0</v>
      </c>
    </row>
    <row r="112" spans="2:10" ht="12.75" customHeight="1" x14ac:dyDescent="0.15">
      <c r="B112" s="3" t="s">
        <v>21</v>
      </c>
      <c r="C112" s="2" t="s">
        <v>20</v>
      </c>
      <c r="D112" s="1">
        <f>E112-F112-G112+H112+I112+J112</f>
        <v>0</v>
      </c>
      <c r="E112" s="19"/>
      <c r="F112" s="19"/>
      <c r="G112" s="19"/>
      <c r="H112" s="19"/>
      <c r="I112" s="19"/>
      <c r="J112" s="19"/>
    </row>
    <row r="113" spans="2:10" ht="12.75" customHeight="1" x14ac:dyDescent="0.15">
      <c r="B113" s="3" t="s">
        <v>19</v>
      </c>
      <c r="C113" s="2" t="s">
        <v>19</v>
      </c>
      <c r="D113" s="1">
        <f>E113-F113-G113+H113+I113+J113</f>
        <v>0</v>
      </c>
      <c r="E113" s="19"/>
      <c r="F113" s="19"/>
      <c r="G113" s="19"/>
      <c r="H113" s="19"/>
      <c r="I113" s="19"/>
      <c r="J113" s="19"/>
    </row>
    <row r="114" spans="2:10" ht="12.75" customHeight="1" x14ac:dyDescent="0.15">
      <c r="B114" s="3" t="s">
        <v>18</v>
      </c>
      <c r="C114" s="2" t="s">
        <v>15</v>
      </c>
      <c r="D114" s="1">
        <f>E114-F114-G114+H114+I114+J114</f>
        <v>0</v>
      </c>
      <c r="E114" s="19"/>
      <c r="F114" s="19"/>
      <c r="G114" s="19"/>
      <c r="H114" s="19"/>
      <c r="I114" s="19"/>
      <c r="J114" s="19"/>
    </row>
    <row r="115" spans="2:10" ht="12.75" customHeight="1" x14ac:dyDescent="0.15">
      <c r="B115" s="3" t="s">
        <v>17</v>
      </c>
      <c r="C115" s="2" t="s">
        <v>15</v>
      </c>
      <c r="D115" s="1">
        <f>E115-F115-G115+H115+I115+J115</f>
        <v>0</v>
      </c>
      <c r="E115" s="19"/>
      <c r="F115" s="19"/>
      <c r="G115" s="19"/>
      <c r="H115" s="19"/>
      <c r="I115" s="19"/>
      <c r="J115" s="19"/>
    </row>
    <row r="116" spans="2:10" ht="12.75" customHeight="1" x14ac:dyDescent="0.15">
      <c r="B116" s="3" t="s">
        <v>16</v>
      </c>
      <c r="C116" s="2" t="s">
        <v>15</v>
      </c>
      <c r="D116" s="1">
        <f>E116-F116-G116+H116+I116+J116</f>
        <v>0</v>
      </c>
      <c r="E116" s="19"/>
      <c r="F116" s="19"/>
      <c r="G116" s="19"/>
      <c r="H116" s="19"/>
      <c r="I116" s="19"/>
      <c r="J116" s="19"/>
    </row>
    <row r="117" spans="2:10" ht="12.75" customHeight="1" x14ac:dyDescent="0.15">
      <c r="B117" s="6" t="s">
        <v>14</v>
      </c>
      <c r="C117" s="5" t="s">
        <v>13</v>
      </c>
      <c r="D117" s="4">
        <f t="shared" ref="D117:J117" si="23">SUM(D118:D126)</f>
        <v>0</v>
      </c>
      <c r="E117" s="4">
        <f t="shared" si="23"/>
        <v>0</v>
      </c>
      <c r="F117" s="4">
        <f t="shared" si="23"/>
        <v>0</v>
      </c>
      <c r="G117" s="4">
        <f t="shared" si="23"/>
        <v>0</v>
      </c>
      <c r="H117" s="4">
        <f t="shared" si="23"/>
        <v>0</v>
      </c>
      <c r="I117" s="4">
        <f t="shared" si="23"/>
        <v>0</v>
      </c>
      <c r="J117" s="4">
        <f t="shared" si="23"/>
        <v>0</v>
      </c>
    </row>
    <row r="118" spans="2:10" ht="12.75" customHeight="1" x14ac:dyDescent="0.15">
      <c r="B118" s="3" t="s">
        <v>12</v>
      </c>
      <c r="C118" s="2" t="s">
        <v>12</v>
      </c>
      <c r="D118" s="1">
        <f t="shared" ref="D118:D126" si="24">E118-F118-G118+H118+I118+J118</f>
        <v>0</v>
      </c>
      <c r="E118" s="19"/>
      <c r="F118" s="19"/>
      <c r="G118" s="19"/>
      <c r="H118" s="19"/>
      <c r="I118" s="19"/>
      <c r="J118" s="19"/>
    </row>
    <row r="119" spans="2:10" ht="12.75" customHeight="1" x14ac:dyDescent="0.15">
      <c r="B119" s="3" t="s">
        <v>11</v>
      </c>
      <c r="C119" s="2" t="s">
        <v>11</v>
      </c>
      <c r="D119" s="1">
        <f t="shared" si="24"/>
        <v>0</v>
      </c>
      <c r="E119" s="19"/>
      <c r="F119" s="19"/>
      <c r="G119" s="19"/>
      <c r="H119" s="19"/>
      <c r="I119" s="19"/>
      <c r="J119" s="19"/>
    </row>
    <row r="120" spans="2:10" ht="12.75" customHeight="1" x14ac:dyDescent="0.15">
      <c r="B120" s="3" t="s">
        <v>10</v>
      </c>
      <c r="C120" s="2" t="s">
        <v>9</v>
      </c>
      <c r="D120" s="1">
        <f t="shared" si="24"/>
        <v>0</v>
      </c>
      <c r="E120" s="19"/>
      <c r="F120" s="19"/>
      <c r="G120" s="19"/>
      <c r="H120" s="19"/>
      <c r="I120" s="19"/>
      <c r="J120" s="19"/>
    </row>
    <row r="121" spans="2:10" ht="12.75" customHeight="1" x14ac:dyDescent="0.15">
      <c r="B121" s="3" t="s">
        <v>8</v>
      </c>
      <c r="C121" s="2" t="s">
        <v>7</v>
      </c>
      <c r="D121" s="1">
        <f t="shared" si="24"/>
        <v>0</v>
      </c>
      <c r="E121" s="19"/>
      <c r="F121" s="19"/>
      <c r="G121" s="19"/>
      <c r="H121" s="19"/>
      <c r="I121" s="19"/>
      <c r="J121" s="19"/>
    </row>
    <row r="122" spans="2:10" ht="12.75" customHeight="1" x14ac:dyDescent="0.15">
      <c r="B122" s="3" t="s">
        <v>6</v>
      </c>
      <c r="C122" s="2" t="s">
        <v>3</v>
      </c>
      <c r="D122" s="1">
        <f t="shared" si="24"/>
        <v>0</v>
      </c>
      <c r="E122" s="19"/>
      <c r="F122" s="19"/>
      <c r="G122" s="19"/>
      <c r="H122" s="19"/>
      <c r="I122" s="19"/>
      <c r="J122" s="19"/>
    </row>
    <row r="123" spans="2:10" ht="12.75" customHeight="1" x14ac:dyDescent="0.15">
      <c r="B123" s="3" t="s">
        <v>5</v>
      </c>
      <c r="C123" s="2" t="s">
        <v>3</v>
      </c>
      <c r="D123" s="1">
        <f t="shared" si="24"/>
        <v>0</v>
      </c>
      <c r="E123" s="19"/>
      <c r="F123" s="19"/>
      <c r="G123" s="19"/>
      <c r="H123" s="19"/>
      <c r="I123" s="19"/>
      <c r="J123" s="19"/>
    </row>
    <row r="124" spans="2:10" ht="12.75" customHeight="1" x14ac:dyDescent="0.15">
      <c r="B124" s="3" t="s">
        <v>4</v>
      </c>
      <c r="C124" s="2" t="s">
        <v>3</v>
      </c>
      <c r="D124" s="1">
        <f t="shared" si="24"/>
        <v>0</v>
      </c>
      <c r="E124" s="19"/>
      <c r="F124" s="19"/>
      <c r="G124" s="19"/>
      <c r="H124" s="19"/>
      <c r="I124" s="19"/>
      <c r="J124" s="19"/>
    </row>
    <row r="125" spans="2:10" ht="12.75" customHeight="1" x14ac:dyDescent="0.15">
      <c r="B125" s="3" t="s">
        <v>2</v>
      </c>
      <c r="C125" s="2" t="s">
        <v>0</v>
      </c>
      <c r="D125" s="1">
        <f t="shared" si="24"/>
        <v>0</v>
      </c>
      <c r="E125" s="19"/>
      <c r="F125" s="19"/>
      <c r="G125" s="19"/>
      <c r="H125" s="19"/>
      <c r="I125" s="19"/>
      <c r="J125" s="19"/>
    </row>
    <row r="126" spans="2:10" ht="12.75" customHeight="1" x14ac:dyDescent="0.15">
      <c r="B126" s="3" t="s">
        <v>1</v>
      </c>
      <c r="C126" s="2" t="s">
        <v>0</v>
      </c>
      <c r="D126" s="1">
        <f t="shared" si="24"/>
        <v>0</v>
      </c>
      <c r="E126" s="19"/>
      <c r="F126" s="19"/>
      <c r="G126" s="19"/>
      <c r="H126" s="19"/>
      <c r="I126" s="19"/>
      <c r="J126" s="19"/>
    </row>
    <row r="127" spans="2:10" ht="12.75" customHeight="1" x14ac:dyDescent="0.15"/>
    <row r="128" spans="2:10" s="17" customFormat="1" ht="12.75" customHeight="1" x14ac:dyDescent="0.15">
      <c r="B128" s="17" t="s">
        <v>230</v>
      </c>
    </row>
    <row r="129" spans="2:10" ht="12.75" customHeight="1" x14ac:dyDescent="0.15"/>
    <row r="130" spans="2:10" ht="12.75" customHeight="1" x14ac:dyDescent="0.15">
      <c r="B130" s="22" t="s">
        <v>228</v>
      </c>
      <c r="C130" s="22" t="s">
        <v>227</v>
      </c>
      <c r="D130" s="18" t="s">
        <v>218</v>
      </c>
      <c r="E130" s="18" t="s">
        <v>224</v>
      </c>
      <c r="F130" s="18" t="s">
        <v>223</v>
      </c>
      <c r="G130" s="18" t="s">
        <v>222</v>
      </c>
      <c r="H130" s="18" t="s">
        <v>221</v>
      </c>
      <c r="I130" s="18" t="s">
        <v>220</v>
      </c>
      <c r="J130" s="18" t="s">
        <v>219</v>
      </c>
    </row>
    <row r="131" spans="2:10" ht="12.75" customHeight="1" x14ac:dyDescent="0.15">
      <c r="B131" s="343" t="s">
        <v>218</v>
      </c>
      <c r="C131" s="344"/>
      <c r="D131" s="23">
        <f t="shared" ref="D131:J131" si="25">D132+D144+D166+D177+D184-D171-D172</f>
        <v>0</v>
      </c>
      <c r="E131" s="23">
        <f t="shared" si="25"/>
        <v>0</v>
      </c>
      <c r="F131" s="23">
        <f t="shared" si="25"/>
        <v>0</v>
      </c>
      <c r="G131" s="23">
        <f t="shared" si="25"/>
        <v>0</v>
      </c>
      <c r="H131" s="23">
        <f t="shared" si="25"/>
        <v>0</v>
      </c>
      <c r="I131" s="23">
        <f t="shared" si="25"/>
        <v>0</v>
      </c>
      <c r="J131" s="23">
        <f t="shared" si="25"/>
        <v>0</v>
      </c>
    </row>
    <row r="132" spans="2:10" ht="12.75" customHeight="1" x14ac:dyDescent="0.15">
      <c r="B132" s="345" t="s">
        <v>216</v>
      </c>
      <c r="C132" s="24" t="s">
        <v>99</v>
      </c>
      <c r="D132" s="23">
        <f t="shared" ref="D132:J132" si="26">D133+SUM(D137:D143)</f>
        <v>0</v>
      </c>
      <c r="E132" s="23">
        <f t="shared" si="26"/>
        <v>0</v>
      </c>
      <c r="F132" s="23">
        <f t="shared" si="26"/>
        <v>0</v>
      </c>
      <c r="G132" s="23">
        <f t="shared" si="26"/>
        <v>0</v>
      </c>
      <c r="H132" s="23">
        <f t="shared" si="26"/>
        <v>0</v>
      </c>
      <c r="I132" s="23">
        <f t="shared" si="26"/>
        <v>0</v>
      </c>
      <c r="J132" s="23">
        <f t="shared" si="26"/>
        <v>0</v>
      </c>
    </row>
    <row r="133" spans="2:10" ht="12.75" customHeight="1" x14ac:dyDescent="0.15">
      <c r="B133" s="346"/>
      <c r="C133" s="25" t="s">
        <v>214</v>
      </c>
      <c r="D133" s="23">
        <f t="shared" ref="D133:J133" si="27">SUM(D134:D136)</f>
        <v>0</v>
      </c>
      <c r="E133" s="23">
        <f t="shared" si="27"/>
        <v>0</v>
      </c>
      <c r="F133" s="23">
        <f t="shared" si="27"/>
        <v>0</v>
      </c>
      <c r="G133" s="23">
        <f t="shared" si="27"/>
        <v>0</v>
      </c>
      <c r="H133" s="23">
        <f t="shared" si="27"/>
        <v>0</v>
      </c>
      <c r="I133" s="23">
        <f t="shared" si="27"/>
        <v>0</v>
      </c>
      <c r="J133" s="23">
        <f t="shared" si="27"/>
        <v>0</v>
      </c>
    </row>
    <row r="134" spans="2:10" ht="12.75" customHeight="1" x14ac:dyDescent="0.15">
      <c r="B134" s="346"/>
      <c r="C134" s="25" t="s">
        <v>212</v>
      </c>
      <c r="D134" s="23">
        <f t="shared" ref="D134:D143" si="28">E134-F134-G134+H134+I134+J134</f>
        <v>0</v>
      </c>
      <c r="E134" s="26">
        <f t="shared" ref="E134:J143" si="29">SUMIF($C$8:$C$126,"="&amp;$C134,E$8:E$126)</f>
        <v>0</v>
      </c>
      <c r="F134" s="26">
        <f t="shared" si="29"/>
        <v>0</v>
      </c>
      <c r="G134" s="26">
        <f t="shared" si="29"/>
        <v>0</v>
      </c>
      <c r="H134" s="26">
        <f t="shared" si="29"/>
        <v>0</v>
      </c>
      <c r="I134" s="26">
        <f t="shared" si="29"/>
        <v>0</v>
      </c>
      <c r="J134" s="26">
        <f t="shared" si="29"/>
        <v>0</v>
      </c>
    </row>
    <row r="135" spans="2:10" ht="12.75" customHeight="1" x14ac:dyDescent="0.15">
      <c r="B135" s="346"/>
      <c r="C135" s="25" t="s">
        <v>210</v>
      </c>
      <c r="D135" s="23">
        <f t="shared" si="28"/>
        <v>0</v>
      </c>
      <c r="E135" s="26">
        <f t="shared" si="29"/>
        <v>0</v>
      </c>
      <c r="F135" s="26">
        <f t="shared" si="29"/>
        <v>0</v>
      </c>
      <c r="G135" s="26">
        <f t="shared" si="29"/>
        <v>0</v>
      </c>
      <c r="H135" s="26">
        <f t="shared" si="29"/>
        <v>0</v>
      </c>
      <c r="I135" s="26">
        <f t="shared" si="29"/>
        <v>0</v>
      </c>
      <c r="J135" s="26">
        <f t="shared" si="29"/>
        <v>0</v>
      </c>
    </row>
    <row r="136" spans="2:10" ht="12.75" customHeight="1" x14ac:dyDescent="0.15">
      <c r="B136" s="346"/>
      <c r="C136" s="25" t="s">
        <v>207</v>
      </c>
      <c r="D136" s="23">
        <f t="shared" si="28"/>
        <v>0</v>
      </c>
      <c r="E136" s="26">
        <f t="shared" si="29"/>
        <v>0</v>
      </c>
      <c r="F136" s="26">
        <f t="shared" si="29"/>
        <v>0</v>
      </c>
      <c r="G136" s="26">
        <f t="shared" si="29"/>
        <v>0</v>
      </c>
      <c r="H136" s="26">
        <f t="shared" si="29"/>
        <v>0</v>
      </c>
      <c r="I136" s="26">
        <f t="shared" si="29"/>
        <v>0</v>
      </c>
      <c r="J136" s="26">
        <f t="shared" si="29"/>
        <v>0</v>
      </c>
    </row>
    <row r="137" spans="2:10" ht="12.75" customHeight="1" x14ac:dyDescent="0.15">
      <c r="B137" s="346"/>
      <c r="C137" s="25" t="s">
        <v>204</v>
      </c>
      <c r="D137" s="23">
        <f t="shared" si="28"/>
        <v>0</v>
      </c>
      <c r="E137" s="26">
        <f t="shared" si="29"/>
        <v>0</v>
      </c>
      <c r="F137" s="26">
        <f t="shared" si="29"/>
        <v>0</v>
      </c>
      <c r="G137" s="26">
        <f t="shared" si="29"/>
        <v>0</v>
      </c>
      <c r="H137" s="26">
        <f t="shared" si="29"/>
        <v>0</v>
      </c>
      <c r="I137" s="26">
        <f t="shared" si="29"/>
        <v>0</v>
      </c>
      <c r="J137" s="26">
        <f t="shared" si="29"/>
        <v>0</v>
      </c>
    </row>
    <row r="138" spans="2:10" ht="12.75" customHeight="1" x14ac:dyDescent="0.15">
      <c r="B138" s="346"/>
      <c r="C138" s="25" t="s">
        <v>202</v>
      </c>
      <c r="D138" s="23">
        <f t="shared" si="28"/>
        <v>0</v>
      </c>
      <c r="E138" s="26">
        <f t="shared" si="29"/>
        <v>0</v>
      </c>
      <c r="F138" s="26">
        <f t="shared" si="29"/>
        <v>0</v>
      </c>
      <c r="G138" s="26">
        <f t="shared" si="29"/>
        <v>0</v>
      </c>
      <c r="H138" s="26">
        <f t="shared" si="29"/>
        <v>0</v>
      </c>
      <c r="I138" s="26">
        <f t="shared" si="29"/>
        <v>0</v>
      </c>
      <c r="J138" s="26">
        <f t="shared" si="29"/>
        <v>0</v>
      </c>
    </row>
    <row r="139" spans="2:10" ht="12.75" customHeight="1" x14ac:dyDescent="0.15">
      <c r="B139" s="346"/>
      <c r="C139" s="25" t="s">
        <v>177</v>
      </c>
      <c r="D139" s="23">
        <f t="shared" si="28"/>
        <v>0</v>
      </c>
      <c r="E139" s="26">
        <f t="shared" si="29"/>
        <v>0</v>
      </c>
      <c r="F139" s="26">
        <f t="shared" si="29"/>
        <v>0</v>
      </c>
      <c r="G139" s="26">
        <f t="shared" si="29"/>
        <v>0</v>
      </c>
      <c r="H139" s="26">
        <f t="shared" si="29"/>
        <v>0</v>
      </c>
      <c r="I139" s="26">
        <f t="shared" si="29"/>
        <v>0</v>
      </c>
      <c r="J139" s="26">
        <f t="shared" si="29"/>
        <v>0</v>
      </c>
    </row>
    <row r="140" spans="2:10" ht="12.75" customHeight="1" x14ac:dyDescent="0.15">
      <c r="B140" s="346"/>
      <c r="C140" s="25" t="s">
        <v>199</v>
      </c>
      <c r="D140" s="23">
        <f t="shared" si="28"/>
        <v>0</v>
      </c>
      <c r="E140" s="26">
        <f t="shared" si="29"/>
        <v>0</v>
      </c>
      <c r="F140" s="26">
        <f t="shared" si="29"/>
        <v>0</v>
      </c>
      <c r="G140" s="26">
        <f t="shared" si="29"/>
        <v>0</v>
      </c>
      <c r="H140" s="26">
        <f t="shared" si="29"/>
        <v>0</v>
      </c>
      <c r="I140" s="26">
        <f t="shared" si="29"/>
        <v>0</v>
      </c>
      <c r="J140" s="26">
        <f t="shared" si="29"/>
        <v>0</v>
      </c>
    </row>
    <row r="141" spans="2:10" ht="12.75" customHeight="1" x14ac:dyDescent="0.15">
      <c r="B141" s="346"/>
      <c r="C141" s="25" t="s">
        <v>196</v>
      </c>
      <c r="D141" s="23">
        <f t="shared" si="28"/>
        <v>0</v>
      </c>
      <c r="E141" s="26">
        <f t="shared" si="29"/>
        <v>0</v>
      </c>
      <c r="F141" s="26">
        <f t="shared" si="29"/>
        <v>0</v>
      </c>
      <c r="G141" s="26">
        <f t="shared" si="29"/>
        <v>0</v>
      </c>
      <c r="H141" s="26">
        <f t="shared" si="29"/>
        <v>0</v>
      </c>
      <c r="I141" s="26">
        <f t="shared" si="29"/>
        <v>0</v>
      </c>
      <c r="J141" s="26">
        <f t="shared" si="29"/>
        <v>0</v>
      </c>
    </row>
    <row r="142" spans="2:10" ht="12.75" customHeight="1" x14ac:dyDescent="0.15">
      <c r="B142" s="346"/>
      <c r="C142" s="25" t="s">
        <v>194</v>
      </c>
      <c r="D142" s="23">
        <f t="shared" si="28"/>
        <v>0</v>
      </c>
      <c r="E142" s="26">
        <f t="shared" si="29"/>
        <v>0</v>
      </c>
      <c r="F142" s="26">
        <f t="shared" si="29"/>
        <v>0</v>
      </c>
      <c r="G142" s="26">
        <f t="shared" si="29"/>
        <v>0</v>
      </c>
      <c r="H142" s="26">
        <f t="shared" si="29"/>
        <v>0</v>
      </c>
      <c r="I142" s="26">
        <f t="shared" si="29"/>
        <v>0</v>
      </c>
      <c r="J142" s="26">
        <f t="shared" si="29"/>
        <v>0</v>
      </c>
    </row>
    <row r="143" spans="2:10" ht="12.75" customHeight="1" x14ac:dyDescent="0.15">
      <c r="B143" s="347"/>
      <c r="C143" s="25" t="s">
        <v>192</v>
      </c>
      <c r="D143" s="23">
        <f t="shared" si="28"/>
        <v>0</v>
      </c>
      <c r="E143" s="26"/>
      <c r="F143" s="26">
        <f t="shared" si="29"/>
        <v>0</v>
      </c>
      <c r="G143" s="26">
        <f t="shared" si="29"/>
        <v>0</v>
      </c>
      <c r="H143" s="26">
        <f t="shared" si="29"/>
        <v>0</v>
      </c>
      <c r="I143" s="26">
        <f t="shared" si="29"/>
        <v>0</v>
      </c>
      <c r="J143" s="26">
        <f t="shared" si="29"/>
        <v>0</v>
      </c>
    </row>
    <row r="144" spans="2:10" ht="12.75" customHeight="1" x14ac:dyDescent="0.15">
      <c r="B144" s="342" t="s">
        <v>190</v>
      </c>
      <c r="C144" s="24" t="s">
        <v>99</v>
      </c>
      <c r="D144" s="23">
        <f t="shared" ref="D144:J144" si="30">D145+D153+D158+D163</f>
        <v>0</v>
      </c>
      <c r="E144" s="23">
        <f t="shared" si="30"/>
        <v>0</v>
      </c>
      <c r="F144" s="23">
        <f t="shared" si="30"/>
        <v>0</v>
      </c>
      <c r="G144" s="23">
        <f t="shared" si="30"/>
        <v>0</v>
      </c>
      <c r="H144" s="23">
        <f t="shared" si="30"/>
        <v>0</v>
      </c>
      <c r="I144" s="23">
        <f t="shared" si="30"/>
        <v>0</v>
      </c>
      <c r="J144" s="23">
        <f t="shared" si="30"/>
        <v>0</v>
      </c>
    </row>
    <row r="145" spans="2:10" ht="12.75" customHeight="1" x14ac:dyDescent="0.15">
      <c r="B145" s="342"/>
      <c r="C145" s="24" t="s">
        <v>188</v>
      </c>
      <c r="D145" s="23">
        <f t="shared" ref="D145:J145" si="31">SUM(D146:D152)</f>
        <v>0</v>
      </c>
      <c r="E145" s="23">
        <f t="shared" si="31"/>
        <v>0</v>
      </c>
      <c r="F145" s="23">
        <f t="shared" si="31"/>
        <v>0</v>
      </c>
      <c r="G145" s="23">
        <f t="shared" si="31"/>
        <v>0</v>
      </c>
      <c r="H145" s="23">
        <f t="shared" si="31"/>
        <v>0</v>
      </c>
      <c r="I145" s="23">
        <f t="shared" si="31"/>
        <v>0</v>
      </c>
      <c r="J145" s="23">
        <f t="shared" si="31"/>
        <v>0</v>
      </c>
    </row>
    <row r="146" spans="2:10" ht="12.75" customHeight="1" x14ac:dyDescent="0.15">
      <c r="B146" s="342"/>
      <c r="C146" s="25" t="s">
        <v>186</v>
      </c>
      <c r="D146" s="23">
        <f t="shared" ref="D146:D152" si="32">E146-F146-G146+H146+I146+J146</f>
        <v>0</v>
      </c>
      <c r="E146" s="26">
        <f t="shared" ref="E146:J152" si="33">SUMIF($C$8:$C$126,"="&amp;$C146,E$8:E$126)</f>
        <v>0</v>
      </c>
      <c r="F146" s="26">
        <f t="shared" si="33"/>
        <v>0</v>
      </c>
      <c r="G146" s="26">
        <f t="shared" si="33"/>
        <v>0</v>
      </c>
      <c r="H146" s="26">
        <f t="shared" si="33"/>
        <v>0</v>
      </c>
      <c r="I146" s="26">
        <f t="shared" si="33"/>
        <v>0</v>
      </c>
      <c r="J146" s="26">
        <f t="shared" si="33"/>
        <v>0</v>
      </c>
    </row>
    <row r="147" spans="2:10" ht="12.75" customHeight="1" x14ac:dyDescent="0.15">
      <c r="B147" s="342"/>
      <c r="C147" s="25" t="s">
        <v>184</v>
      </c>
      <c r="D147" s="23">
        <f t="shared" si="32"/>
        <v>0</v>
      </c>
      <c r="E147" s="26">
        <f t="shared" si="33"/>
        <v>0</v>
      </c>
      <c r="F147" s="26">
        <f t="shared" si="33"/>
        <v>0</v>
      </c>
      <c r="G147" s="26">
        <f t="shared" si="33"/>
        <v>0</v>
      </c>
      <c r="H147" s="26">
        <f t="shared" si="33"/>
        <v>0</v>
      </c>
      <c r="I147" s="26">
        <f t="shared" si="33"/>
        <v>0</v>
      </c>
      <c r="J147" s="26">
        <f t="shared" si="33"/>
        <v>0</v>
      </c>
    </row>
    <row r="148" spans="2:10" ht="12.75" customHeight="1" x14ac:dyDescent="0.15">
      <c r="B148" s="342"/>
      <c r="C148" s="25" t="s">
        <v>181</v>
      </c>
      <c r="D148" s="23">
        <f t="shared" si="32"/>
        <v>0</v>
      </c>
      <c r="E148" s="26">
        <f t="shared" si="33"/>
        <v>0</v>
      </c>
      <c r="F148" s="26">
        <f t="shared" si="33"/>
        <v>0</v>
      </c>
      <c r="G148" s="26">
        <f t="shared" si="33"/>
        <v>0</v>
      </c>
      <c r="H148" s="26">
        <f t="shared" si="33"/>
        <v>0</v>
      </c>
      <c r="I148" s="26">
        <f t="shared" si="33"/>
        <v>0</v>
      </c>
      <c r="J148" s="26">
        <f t="shared" si="33"/>
        <v>0</v>
      </c>
    </row>
    <row r="149" spans="2:10" ht="12.75" customHeight="1" x14ac:dyDescent="0.15">
      <c r="B149" s="342"/>
      <c r="C149" s="25" t="s">
        <v>178</v>
      </c>
      <c r="D149" s="23">
        <f t="shared" si="32"/>
        <v>0</v>
      </c>
      <c r="E149" s="26">
        <f t="shared" si="33"/>
        <v>0</v>
      </c>
      <c r="F149" s="26">
        <f t="shared" si="33"/>
        <v>0</v>
      </c>
      <c r="G149" s="26">
        <f t="shared" si="33"/>
        <v>0</v>
      </c>
      <c r="H149" s="26">
        <f t="shared" si="33"/>
        <v>0</v>
      </c>
      <c r="I149" s="26">
        <f t="shared" si="33"/>
        <v>0</v>
      </c>
      <c r="J149" s="26">
        <f t="shared" si="33"/>
        <v>0</v>
      </c>
    </row>
    <row r="150" spans="2:10" ht="12.75" customHeight="1" x14ac:dyDescent="0.15">
      <c r="B150" s="342"/>
      <c r="C150" s="25" t="s">
        <v>176</v>
      </c>
      <c r="D150" s="23">
        <f t="shared" si="32"/>
        <v>0</v>
      </c>
      <c r="E150" s="26">
        <f t="shared" si="33"/>
        <v>0</v>
      </c>
      <c r="F150" s="26">
        <f t="shared" si="33"/>
        <v>0</v>
      </c>
      <c r="G150" s="26">
        <f t="shared" si="33"/>
        <v>0</v>
      </c>
      <c r="H150" s="26">
        <f t="shared" si="33"/>
        <v>0</v>
      </c>
      <c r="I150" s="26">
        <f t="shared" si="33"/>
        <v>0</v>
      </c>
      <c r="J150" s="26">
        <f t="shared" si="33"/>
        <v>0</v>
      </c>
    </row>
    <row r="151" spans="2:10" ht="12.75" customHeight="1" x14ac:dyDescent="0.15">
      <c r="B151" s="342"/>
      <c r="C151" s="25" t="s">
        <v>174</v>
      </c>
      <c r="D151" s="23">
        <f t="shared" si="32"/>
        <v>0</v>
      </c>
      <c r="E151" s="26">
        <f t="shared" si="33"/>
        <v>0</v>
      </c>
      <c r="F151" s="26">
        <f t="shared" si="33"/>
        <v>0</v>
      </c>
      <c r="G151" s="26">
        <f t="shared" si="33"/>
        <v>0</v>
      </c>
      <c r="H151" s="26">
        <f t="shared" si="33"/>
        <v>0</v>
      </c>
      <c r="I151" s="26">
        <f t="shared" si="33"/>
        <v>0</v>
      </c>
      <c r="J151" s="26">
        <f t="shared" si="33"/>
        <v>0</v>
      </c>
    </row>
    <row r="152" spans="2:10" ht="12.75" customHeight="1" x14ac:dyDescent="0.15">
      <c r="B152" s="342"/>
      <c r="C152" s="25" t="s">
        <v>171</v>
      </c>
      <c r="D152" s="23">
        <f t="shared" si="32"/>
        <v>0</v>
      </c>
      <c r="E152" s="26">
        <f t="shared" si="33"/>
        <v>0</v>
      </c>
      <c r="F152" s="26">
        <f t="shared" si="33"/>
        <v>0</v>
      </c>
      <c r="G152" s="26">
        <f t="shared" si="33"/>
        <v>0</v>
      </c>
      <c r="H152" s="26">
        <f t="shared" si="33"/>
        <v>0</v>
      </c>
      <c r="I152" s="26">
        <f t="shared" si="33"/>
        <v>0</v>
      </c>
      <c r="J152" s="26">
        <f t="shared" si="33"/>
        <v>0</v>
      </c>
    </row>
    <row r="153" spans="2:10" ht="12.75" customHeight="1" x14ac:dyDescent="0.15">
      <c r="B153" s="342"/>
      <c r="C153" s="24" t="s">
        <v>168</v>
      </c>
      <c r="D153" s="23">
        <f t="shared" ref="D153:J153" si="34">SUM(D154:D157)</f>
        <v>0</v>
      </c>
      <c r="E153" s="23">
        <f t="shared" si="34"/>
        <v>0</v>
      </c>
      <c r="F153" s="23">
        <f t="shared" si="34"/>
        <v>0</v>
      </c>
      <c r="G153" s="23">
        <f t="shared" si="34"/>
        <v>0</v>
      </c>
      <c r="H153" s="23">
        <f t="shared" si="34"/>
        <v>0</v>
      </c>
      <c r="I153" s="23">
        <f t="shared" si="34"/>
        <v>0</v>
      </c>
      <c r="J153" s="23">
        <f t="shared" si="34"/>
        <v>0</v>
      </c>
    </row>
    <row r="154" spans="2:10" ht="12.75" customHeight="1" x14ac:dyDescent="0.15">
      <c r="B154" s="342"/>
      <c r="C154" s="25" t="s">
        <v>166</v>
      </c>
      <c r="D154" s="23">
        <f>E154-F154-G154+H154+I154+J154</f>
        <v>0</v>
      </c>
      <c r="E154" s="26">
        <f t="shared" ref="E154:J157" si="35">SUMIF($C$8:$C$126,"="&amp;$C154,E$8:E$126)</f>
        <v>0</v>
      </c>
      <c r="F154" s="26">
        <f t="shared" si="35"/>
        <v>0</v>
      </c>
      <c r="G154" s="26">
        <f t="shared" si="35"/>
        <v>0</v>
      </c>
      <c r="H154" s="26">
        <f t="shared" si="35"/>
        <v>0</v>
      </c>
      <c r="I154" s="26">
        <f t="shared" si="35"/>
        <v>0</v>
      </c>
      <c r="J154" s="26">
        <f t="shared" si="35"/>
        <v>0</v>
      </c>
    </row>
    <row r="155" spans="2:10" ht="12.75" customHeight="1" x14ac:dyDescent="0.15">
      <c r="B155" s="342"/>
      <c r="C155" s="25" t="s">
        <v>164</v>
      </c>
      <c r="D155" s="23">
        <f>E155-F155-G155+H155+I155+J155</f>
        <v>0</v>
      </c>
      <c r="E155" s="26">
        <f t="shared" si="35"/>
        <v>0</v>
      </c>
      <c r="F155" s="26">
        <f t="shared" si="35"/>
        <v>0</v>
      </c>
      <c r="G155" s="26">
        <f t="shared" si="35"/>
        <v>0</v>
      </c>
      <c r="H155" s="26">
        <f t="shared" si="35"/>
        <v>0</v>
      </c>
      <c r="I155" s="26">
        <f t="shared" si="35"/>
        <v>0</v>
      </c>
      <c r="J155" s="26">
        <f t="shared" si="35"/>
        <v>0</v>
      </c>
    </row>
    <row r="156" spans="2:10" ht="12.75" customHeight="1" x14ac:dyDescent="0.15">
      <c r="B156" s="342"/>
      <c r="C156" s="25" t="s">
        <v>162</v>
      </c>
      <c r="D156" s="23">
        <f>E156-F156-G156+H156+I156+J156</f>
        <v>0</v>
      </c>
      <c r="E156" s="26">
        <f t="shared" si="35"/>
        <v>0</v>
      </c>
      <c r="F156" s="26">
        <f t="shared" si="35"/>
        <v>0</v>
      </c>
      <c r="G156" s="26">
        <f t="shared" si="35"/>
        <v>0</v>
      </c>
      <c r="H156" s="26">
        <f t="shared" si="35"/>
        <v>0</v>
      </c>
      <c r="I156" s="26">
        <f t="shared" si="35"/>
        <v>0</v>
      </c>
      <c r="J156" s="26">
        <f t="shared" si="35"/>
        <v>0</v>
      </c>
    </row>
    <row r="157" spans="2:10" ht="12.75" customHeight="1" x14ac:dyDescent="0.15">
      <c r="B157" s="342"/>
      <c r="C157" s="25" t="s">
        <v>160</v>
      </c>
      <c r="D157" s="23">
        <f>E157-F157-G157+H157+I157+J157</f>
        <v>0</v>
      </c>
      <c r="E157" s="26">
        <f t="shared" si="35"/>
        <v>0</v>
      </c>
      <c r="F157" s="26">
        <f t="shared" si="35"/>
        <v>0</v>
      </c>
      <c r="G157" s="26">
        <f t="shared" si="35"/>
        <v>0</v>
      </c>
      <c r="H157" s="26">
        <f t="shared" si="35"/>
        <v>0</v>
      </c>
      <c r="I157" s="26">
        <f t="shared" si="35"/>
        <v>0</v>
      </c>
      <c r="J157" s="26">
        <f t="shared" si="35"/>
        <v>0</v>
      </c>
    </row>
    <row r="158" spans="2:10" ht="12.75" customHeight="1" x14ac:dyDescent="0.15">
      <c r="B158" s="342"/>
      <c r="C158" s="24" t="s">
        <v>158</v>
      </c>
      <c r="D158" s="23">
        <f t="shared" ref="D158:J158" si="36">SUM(D159:D162)</f>
        <v>0</v>
      </c>
      <c r="E158" s="23">
        <f t="shared" si="36"/>
        <v>0</v>
      </c>
      <c r="F158" s="23">
        <f t="shared" si="36"/>
        <v>0</v>
      </c>
      <c r="G158" s="23">
        <f t="shared" si="36"/>
        <v>0</v>
      </c>
      <c r="H158" s="23">
        <f t="shared" si="36"/>
        <v>0</v>
      </c>
      <c r="I158" s="23">
        <f t="shared" si="36"/>
        <v>0</v>
      </c>
      <c r="J158" s="23">
        <f t="shared" si="36"/>
        <v>0</v>
      </c>
    </row>
    <row r="159" spans="2:10" ht="12.75" customHeight="1" x14ac:dyDescent="0.15">
      <c r="B159" s="342"/>
      <c r="C159" s="25" t="s">
        <v>155</v>
      </c>
      <c r="D159" s="23">
        <f>E159-F159-G159+H159+I159+J159</f>
        <v>0</v>
      </c>
      <c r="E159" s="26">
        <f t="shared" ref="E159:J162" si="37">SUMIF($C$8:$C$126,"="&amp;$C159,E$8:E$126)</f>
        <v>0</v>
      </c>
      <c r="F159" s="26">
        <f t="shared" si="37"/>
        <v>0</v>
      </c>
      <c r="G159" s="26">
        <f t="shared" si="37"/>
        <v>0</v>
      </c>
      <c r="H159" s="26">
        <f t="shared" si="37"/>
        <v>0</v>
      </c>
      <c r="I159" s="26">
        <f t="shared" si="37"/>
        <v>0</v>
      </c>
      <c r="J159" s="26">
        <f t="shared" si="37"/>
        <v>0</v>
      </c>
    </row>
    <row r="160" spans="2:10" ht="12.75" customHeight="1" x14ac:dyDescent="0.15">
      <c r="B160" s="342"/>
      <c r="C160" s="25" t="s">
        <v>153</v>
      </c>
      <c r="D160" s="23">
        <f>E160-F160-G160+H160+I160+J160</f>
        <v>0</v>
      </c>
      <c r="E160" s="26">
        <f t="shared" si="37"/>
        <v>0</v>
      </c>
      <c r="F160" s="26">
        <f t="shared" si="37"/>
        <v>0</v>
      </c>
      <c r="G160" s="26">
        <f t="shared" si="37"/>
        <v>0</v>
      </c>
      <c r="H160" s="26">
        <f t="shared" si="37"/>
        <v>0</v>
      </c>
      <c r="I160" s="26">
        <f t="shared" si="37"/>
        <v>0</v>
      </c>
      <c r="J160" s="26">
        <f t="shared" si="37"/>
        <v>0</v>
      </c>
    </row>
    <row r="161" spans="2:10" ht="12.75" customHeight="1" x14ac:dyDescent="0.15">
      <c r="B161" s="342"/>
      <c r="C161" s="25" t="s">
        <v>75</v>
      </c>
      <c r="D161" s="23">
        <f>E161-F161-G161+H161+I161+J161</f>
        <v>0</v>
      </c>
      <c r="E161" s="26">
        <f t="shared" si="37"/>
        <v>0</v>
      </c>
      <c r="F161" s="26">
        <f t="shared" si="37"/>
        <v>0</v>
      </c>
      <c r="G161" s="26">
        <f t="shared" si="37"/>
        <v>0</v>
      </c>
      <c r="H161" s="26">
        <f t="shared" si="37"/>
        <v>0</v>
      </c>
      <c r="I161" s="26">
        <f t="shared" si="37"/>
        <v>0</v>
      </c>
      <c r="J161" s="26">
        <f t="shared" si="37"/>
        <v>0</v>
      </c>
    </row>
    <row r="162" spans="2:10" ht="12.75" customHeight="1" x14ac:dyDescent="0.15">
      <c r="B162" s="342"/>
      <c r="C162" s="25" t="s">
        <v>150</v>
      </c>
      <c r="D162" s="23">
        <f>E162-F162-G162+H162+I162+J162</f>
        <v>0</v>
      </c>
      <c r="E162" s="26">
        <f t="shared" si="37"/>
        <v>0</v>
      </c>
      <c r="F162" s="26">
        <f t="shared" si="37"/>
        <v>0</v>
      </c>
      <c r="G162" s="26">
        <f t="shared" si="37"/>
        <v>0</v>
      </c>
      <c r="H162" s="26">
        <f t="shared" si="37"/>
        <v>0</v>
      </c>
      <c r="I162" s="26">
        <f t="shared" si="37"/>
        <v>0</v>
      </c>
      <c r="J162" s="26">
        <f t="shared" si="37"/>
        <v>0</v>
      </c>
    </row>
    <row r="163" spans="2:10" ht="12.75" customHeight="1" x14ac:dyDescent="0.15">
      <c r="B163" s="342"/>
      <c r="C163" s="24" t="s">
        <v>148</v>
      </c>
      <c r="D163" s="23">
        <f t="shared" ref="D163:J163" si="38">SUM(D164:D165)</f>
        <v>0</v>
      </c>
      <c r="E163" s="23">
        <f t="shared" si="38"/>
        <v>0</v>
      </c>
      <c r="F163" s="23">
        <f t="shared" si="38"/>
        <v>0</v>
      </c>
      <c r="G163" s="23">
        <f t="shared" si="38"/>
        <v>0</v>
      </c>
      <c r="H163" s="23">
        <f t="shared" si="38"/>
        <v>0</v>
      </c>
      <c r="I163" s="23">
        <f t="shared" si="38"/>
        <v>0</v>
      </c>
      <c r="J163" s="23">
        <f t="shared" si="38"/>
        <v>0</v>
      </c>
    </row>
    <row r="164" spans="2:10" ht="12.75" customHeight="1" x14ac:dyDescent="0.15">
      <c r="B164" s="342"/>
      <c r="C164" s="25" t="s">
        <v>145</v>
      </c>
      <c r="D164" s="23">
        <f>E164-F164-G164+H164+I164+J164</f>
        <v>0</v>
      </c>
      <c r="E164" s="26">
        <f t="shared" ref="E164:J165" si="39">SUMIF($C$8:$C$126,"="&amp;$C164,E$8:E$126)</f>
        <v>0</v>
      </c>
      <c r="F164" s="26">
        <f t="shared" si="39"/>
        <v>0</v>
      </c>
      <c r="G164" s="26">
        <f t="shared" si="39"/>
        <v>0</v>
      </c>
      <c r="H164" s="26">
        <f t="shared" si="39"/>
        <v>0</v>
      </c>
      <c r="I164" s="26">
        <f t="shared" si="39"/>
        <v>0</v>
      </c>
      <c r="J164" s="26">
        <f t="shared" si="39"/>
        <v>0</v>
      </c>
    </row>
    <row r="165" spans="2:10" ht="12.75" customHeight="1" x14ac:dyDescent="0.15">
      <c r="B165" s="342"/>
      <c r="C165" s="25" t="s">
        <v>143</v>
      </c>
      <c r="D165" s="23">
        <f>E165-F165-G165+H165+I165+J165</f>
        <v>0</v>
      </c>
      <c r="E165" s="26">
        <f t="shared" si="39"/>
        <v>0</v>
      </c>
      <c r="F165" s="26">
        <f t="shared" si="39"/>
        <v>0</v>
      </c>
      <c r="G165" s="26">
        <f t="shared" si="39"/>
        <v>0</v>
      </c>
      <c r="H165" s="26">
        <f t="shared" si="39"/>
        <v>0</v>
      </c>
      <c r="I165" s="26">
        <f t="shared" si="39"/>
        <v>0</v>
      </c>
      <c r="J165" s="26">
        <f t="shared" si="39"/>
        <v>0</v>
      </c>
    </row>
    <row r="166" spans="2:10" ht="12.75" customHeight="1" x14ac:dyDescent="0.15">
      <c r="B166" s="345" t="s">
        <v>141</v>
      </c>
      <c r="C166" s="24" t="s">
        <v>99</v>
      </c>
      <c r="D166" s="23">
        <f t="shared" ref="D166:J166" si="40">SUM(D167:D176)</f>
        <v>0</v>
      </c>
      <c r="E166" s="23">
        <f t="shared" si="40"/>
        <v>0</v>
      </c>
      <c r="F166" s="23">
        <f t="shared" si="40"/>
        <v>0</v>
      </c>
      <c r="G166" s="23">
        <f t="shared" si="40"/>
        <v>0</v>
      </c>
      <c r="H166" s="23">
        <f t="shared" si="40"/>
        <v>0</v>
      </c>
      <c r="I166" s="23">
        <f t="shared" si="40"/>
        <v>0</v>
      </c>
      <c r="J166" s="23">
        <f t="shared" si="40"/>
        <v>0</v>
      </c>
    </row>
    <row r="167" spans="2:10" ht="12.75" customHeight="1" x14ac:dyDescent="0.15">
      <c r="B167" s="346"/>
      <c r="C167" s="25" t="s">
        <v>139</v>
      </c>
      <c r="D167" s="23">
        <f t="shared" ref="D167:D176" si="41">E167-F167-G167+H167+I167+J167</f>
        <v>0</v>
      </c>
      <c r="E167" s="26">
        <f t="shared" ref="E167:J176" si="42">SUMIF($C$8:$C$126,"="&amp;$C167,E$8:E$126)</f>
        <v>0</v>
      </c>
      <c r="F167" s="26">
        <f t="shared" si="42"/>
        <v>0</v>
      </c>
      <c r="G167" s="26">
        <f t="shared" si="42"/>
        <v>0</v>
      </c>
      <c r="H167" s="26">
        <f t="shared" si="42"/>
        <v>0</v>
      </c>
      <c r="I167" s="26">
        <f t="shared" si="42"/>
        <v>0</v>
      </c>
      <c r="J167" s="26">
        <f t="shared" si="42"/>
        <v>0</v>
      </c>
    </row>
    <row r="168" spans="2:10" ht="12.75" customHeight="1" x14ac:dyDescent="0.15">
      <c r="B168" s="346"/>
      <c r="C168" s="25" t="s">
        <v>137</v>
      </c>
      <c r="D168" s="23">
        <f t="shared" si="41"/>
        <v>0</v>
      </c>
      <c r="E168" s="26">
        <f t="shared" si="42"/>
        <v>0</v>
      </c>
      <c r="F168" s="26">
        <f t="shared" si="42"/>
        <v>0</v>
      </c>
      <c r="G168" s="26">
        <f t="shared" si="42"/>
        <v>0</v>
      </c>
      <c r="H168" s="26">
        <f t="shared" si="42"/>
        <v>0</v>
      </c>
      <c r="I168" s="26">
        <f t="shared" si="42"/>
        <v>0</v>
      </c>
      <c r="J168" s="26">
        <f t="shared" si="42"/>
        <v>0</v>
      </c>
    </row>
    <row r="169" spans="2:10" ht="12.75" customHeight="1" x14ac:dyDescent="0.15">
      <c r="B169" s="346"/>
      <c r="C169" s="25" t="s">
        <v>134</v>
      </c>
      <c r="D169" s="23">
        <f t="shared" si="41"/>
        <v>0</v>
      </c>
      <c r="E169" s="26">
        <f t="shared" si="42"/>
        <v>0</v>
      </c>
      <c r="F169" s="26">
        <f t="shared" si="42"/>
        <v>0</v>
      </c>
      <c r="G169" s="26">
        <f t="shared" si="42"/>
        <v>0</v>
      </c>
      <c r="H169" s="26">
        <f t="shared" si="42"/>
        <v>0</v>
      </c>
      <c r="I169" s="26">
        <f t="shared" si="42"/>
        <v>0</v>
      </c>
      <c r="J169" s="26">
        <f t="shared" si="42"/>
        <v>0</v>
      </c>
    </row>
    <row r="170" spans="2:10" ht="12.75" customHeight="1" x14ac:dyDescent="0.15">
      <c r="B170" s="346"/>
      <c r="C170" s="25" t="s">
        <v>131</v>
      </c>
      <c r="D170" s="23">
        <f t="shared" si="41"/>
        <v>0</v>
      </c>
      <c r="E170" s="26">
        <f t="shared" si="42"/>
        <v>0</v>
      </c>
      <c r="F170" s="26">
        <f t="shared" si="42"/>
        <v>0</v>
      </c>
      <c r="G170" s="26">
        <f t="shared" si="42"/>
        <v>0</v>
      </c>
      <c r="H170" s="26">
        <f t="shared" si="42"/>
        <v>0</v>
      </c>
      <c r="I170" s="26">
        <f t="shared" si="42"/>
        <v>0</v>
      </c>
      <c r="J170" s="26">
        <f t="shared" si="42"/>
        <v>0</v>
      </c>
    </row>
    <row r="171" spans="2:10" ht="12.75" customHeight="1" x14ac:dyDescent="0.15">
      <c r="B171" s="346"/>
      <c r="C171" s="25" t="s">
        <v>128</v>
      </c>
      <c r="D171" s="23">
        <f t="shared" si="41"/>
        <v>0</v>
      </c>
      <c r="E171" s="26">
        <f t="shared" si="42"/>
        <v>0</v>
      </c>
      <c r="F171" s="26">
        <f t="shared" si="42"/>
        <v>0</v>
      </c>
      <c r="G171" s="26">
        <f t="shared" si="42"/>
        <v>0</v>
      </c>
      <c r="H171" s="26">
        <f t="shared" si="42"/>
        <v>0</v>
      </c>
      <c r="I171" s="26">
        <f t="shared" si="42"/>
        <v>0</v>
      </c>
      <c r="J171" s="26">
        <f t="shared" si="42"/>
        <v>0</v>
      </c>
    </row>
    <row r="172" spans="2:10" ht="12.75" customHeight="1" x14ac:dyDescent="0.15">
      <c r="B172" s="346"/>
      <c r="C172" s="25" t="s">
        <v>126</v>
      </c>
      <c r="D172" s="23">
        <f t="shared" si="41"/>
        <v>0</v>
      </c>
      <c r="E172" s="26">
        <f t="shared" si="42"/>
        <v>0</v>
      </c>
      <c r="F172" s="26">
        <f t="shared" si="42"/>
        <v>0</v>
      </c>
      <c r="G172" s="26">
        <f t="shared" si="42"/>
        <v>0</v>
      </c>
      <c r="H172" s="26">
        <f t="shared" si="42"/>
        <v>0</v>
      </c>
      <c r="I172" s="26">
        <f t="shared" si="42"/>
        <v>0</v>
      </c>
      <c r="J172" s="26">
        <f t="shared" si="42"/>
        <v>0</v>
      </c>
    </row>
    <row r="173" spans="2:10" ht="12.75" customHeight="1" x14ac:dyDescent="0.15">
      <c r="B173" s="346"/>
      <c r="C173" s="25" t="s">
        <v>124</v>
      </c>
      <c r="D173" s="23">
        <f t="shared" si="41"/>
        <v>0</v>
      </c>
      <c r="E173" s="26">
        <f t="shared" si="42"/>
        <v>0</v>
      </c>
      <c r="F173" s="26">
        <f t="shared" si="42"/>
        <v>0</v>
      </c>
      <c r="G173" s="26">
        <f t="shared" si="42"/>
        <v>0</v>
      </c>
      <c r="H173" s="26">
        <f t="shared" si="42"/>
        <v>0</v>
      </c>
      <c r="I173" s="26">
        <f t="shared" si="42"/>
        <v>0</v>
      </c>
      <c r="J173" s="26">
        <f t="shared" si="42"/>
        <v>0</v>
      </c>
    </row>
    <row r="174" spans="2:10" ht="12.75" customHeight="1" x14ac:dyDescent="0.15">
      <c r="B174" s="346"/>
      <c r="C174" s="25" t="s">
        <v>121</v>
      </c>
      <c r="D174" s="23">
        <f t="shared" si="41"/>
        <v>0</v>
      </c>
      <c r="E174" s="26">
        <f t="shared" si="42"/>
        <v>0</v>
      </c>
      <c r="F174" s="26">
        <f t="shared" si="42"/>
        <v>0</v>
      </c>
      <c r="G174" s="26">
        <f t="shared" si="42"/>
        <v>0</v>
      </c>
      <c r="H174" s="26">
        <f t="shared" si="42"/>
        <v>0</v>
      </c>
      <c r="I174" s="26">
        <f t="shared" si="42"/>
        <v>0</v>
      </c>
      <c r="J174" s="26">
        <f t="shared" si="42"/>
        <v>0</v>
      </c>
    </row>
    <row r="175" spans="2:10" ht="12.75" customHeight="1" x14ac:dyDescent="0.15">
      <c r="B175" s="346"/>
      <c r="C175" s="25" t="s">
        <v>118</v>
      </c>
      <c r="D175" s="23">
        <f t="shared" si="41"/>
        <v>0</v>
      </c>
      <c r="E175" s="26">
        <f t="shared" si="42"/>
        <v>0</v>
      </c>
      <c r="F175" s="26">
        <f t="shared" si="42"/>
        <v>0</v>
      </c>
      <c r="G175" s="26">
        <f t="shared" si="42"/>
        <v>0</v>
      </c>
      <c r="H175" s="26">
        <f t="shared" si="42"/>
        <v>0</v>
      </c>
      <c r="I175" s="26">
        <f t="shared" si="42"/>
        <v>0</v>
      </c>
      <c r="J175" s="26">
        <f t="shared" si="42"/>
        <v>0</v>
      </c>
    </row>
    <row r="176" spans="2:10" ht="12.75" customHeight="1" x14ac:dyDescent="0.15">
      <c r="B176" s="347"/>
      <c r="C176" s="25" t="s">
        <v>48</v>
      </c>
      <c r="D176" s="23">
        <f t="shared" si="41"/>
        <v>0</v>
      </c>
      <c r="E176" s="26">
        <f t="shared" si="42"/>
        <v>0</v>
      </c>
      <c r="F176" s="26">
        <f t="shared" si="42"/>
        <v>0</v>
      </c>
      <c r="G176" s="26">
        <f t="shared" si="42"/>
        <v>0</v>
      </c>
      <c r="H176" s="26">
        <f t="shared" si="42"/>
        <v>0</v>
      </c>
      <c r="I176" s="26">
        <f t="shared" si="42"/>
        <v>0</v>
      </c>
      <c r="J176" s="26">
        <f t="shared" si="42"/>
        <v>0</v>
      </c>
    </row>
    <row r="177" spans="2:10" ht="12.75" customHeight="1" x14ac:dyDescent="0.15">
      <c r="B177" s="345" t="s">
        <v>115</v>
      </c>
      <c r="C177" s="24" t="s">
        <v>99</v>
      </c>
      <c r="D177" s="23">
        <f t="shared" ref="D177:J177" si="43">SUM(D178:D183)</f>
        <v>0</v>
      </c>
      <c r="E177" s="23">
        <f t="shared" si="43"/>
        <v>0</v>
      </c>
      <c r="F177" s="23">
        <f t="shared" si="43"/>
        <v>0</v>
      </c>
      <c r="G177" s="23">
        <f t="shared" si="43"/>
        <v>0</v>
      </c>
      <c r="H177" s="23">
        <f t="shared" si="43"/>
        <v>0</v>
      </c>
      <c r="I177" s="23">
        <f t="shared" si="43"/>
        <v>0</v>
      </c>
      <c r="J177" s="23">
        <f t="shared" si="43"/>
        <v>0</v>
      </c>
    </row>
    <row r="178" spans="2:10" ht="12.75" customHeight="1" x14ac:dyDescent="0.15">
      <c r="B178" s="346"/>
      <c r="C178" s="25" t="s">
        <v>112</v>
      </c>
      <c r="D178" s="23">
        <f t="shared" ref="D178:D183" si="44">E178-F178-G178+H178+I178+J178</f>
        <v>0</v>
      </c>
      <c r="E178" s="26">
        <f t="shared" ref="E178:J183" si="45">SUMIF($C$8:$C$126,"="&amp;$C178,E$8:E$126)</f>
        <v>0</v>
      </c>
      <c r="F178" s="26">
        <f t="shared" si="45"/>
        <v>0</v>
      </c>
      <c r="G178" s="26">
        <f t="shared" si="45"/>
        <v>0</v>
      </c>
      <c r="H178" s="26">
        <f t="shared" si="45"/>
        <v>0</v>
      </c>
      <c r="I178" s="26">
        <f t="shared" si="45"/>
        <v>0</v>
      </c>
      <c r="J178" s="26">
        <f t="shared" si="45"/>
        <v>0</v>
      </c>
    </row>
    <row r="179" spans="2:10" ht="12.75" customHeight="1" x14ac:dyDescent="0.15">
      <c r="B179" s="346"/>
      <c r="C179" s="25" t="s">
        <v>110</v>
      </c>
      <c r="D179" s="23">
        <f t="shared" si="44"/>
        <v>0</v>
      </c>
      <c r="E179" s="26">
        <f t="shared" si="45"/>
        <v>0</v>
      </c>
      <c r="F179" s="26">
        <f t="shared" si="45"/>
        <v>0</v>
      </c>
      <c r="G179" s="26">
        <f t="shared" si="45"/>
        <v>0</v>
      </c>
      <c r="H179" s="26">
        <f t="shared" si="45"/>
        <v>0</v>
      </c>
      <c r="I179" s="26">
        <f t="shared" si="45"/>
        <v>0</v>
      </c>
      <c r="J179" s="26">
        <f t="shared" si="45"/>
        <v>0</v>
      </c>
    </row>
    <row r="180" spans="2:10" ht="12.75" customHeight="1" x14ac:dyDescent="0.15">
      <c r="B180" s="346"/>
      <c r="C180" s="25" t="s">
        <v>108</v>
      </c>
      <c r="D180" s="23">
        <f t="shared" si="44"/>
        <v>0</v>
      </c>
      <c r="E180" s="26">
        <f t="shared" si="45"/>
        <v>0</v>
      </c>
      <c r="F180" s="26">
        <f t="shared" si="45"/>
        <v>0</v>
      </c>
      <c r="G180" s="26">
        <f t="shared" si="45"/>
        <v>0</v>
      </c>
      <c r="H180" s="26">
        <f t="shared" si="45"/>
        <v>0</v>
      </c>
      <c r="I180" s="26">
        <f t="shared" si="45"/>
        <v>0</v>
      </c>
      <c r="J180" s="26">
        <f t="shared" si="45"/>
        <v>0</v>
      </c>
    </row>
    <row r="181" spans="2:10" ht="12.75" customHeight="1" x14ac:dyDescent="0.15">
      <c r="B181" s="346"/>
      <c r="C181" s="25" t="s">
        <v>106</v>
      </c>
      <c r="D181" s="23">
        <f t="shared" si="44"/>
        <v>0</v>
      </c>
      <c r="E181" s="26">
        <f t="shared" si="45"/>
        <v>0</v>
      </c>
      <c r="F181" s="26">
        <f t="shared" si="45"/>
        <v>0</v>
      </c>
      <c r="G181" s="26">
        <f t="shared" si="45"/>
        <v>0</v>
      </c>
      <c r="H181" s="26">
        <f t="shared" si="45"/>
        <v>0</v>
      </c>
      <c r="I181" s="26">
        <f t="shared" si="45"/>
        <v>0</v>
      </c>
      <c r="J181" s="26">
        <f t="shared" si="45"/>
        <v>0</v>
      </c>
    </row>
    <row r="182" spans="2:10" ht="12.75" customHeight="1" x14ac:dyDescent="0.15">
      <c r="B182" s="346"/>
      <c r="C182" s="25" t="s">
        <v>104</v>
      </c>
      <c r="D182" s="23">
        <f t="shared" si="44"/>
        <v>0</v>
      </c>
      <c r="E182" s="26">
        <f t="shared" si="45"/>
        <v>0</v>
      </c>
      <c r="F182" s="26">
        <f t="shared" si="45"/>
        <v>0</v>
      </c>
      <c r="G182" s="26">
        <f t="shared" si="45"/>
        <v>0</v>
      </c>
      <c r="H182" s="26">
        <f t="shared" si="45"/>
        <v>0</v>
      </c>
      <c r="I182" s="26">
        <f t="shared" si="45"/>
        <v>0</v>
      </c>
      <c r="J182" s="26">
        <f t="shared" si="45"/>
        <v>0</v>
      </c>
    </row>
    <row r="183" spans="2:10" ht="12.75" customHeight="1" x14ac:dyDescent="0.15">
      <c r="B183" s="347"/>
      <c r="C183" s="25" t="s">
        <v>102</v>
      </c>
      <c r="D183" s="23">
        <f t="shared" si="44"/>
        <v>0</v>
      </c>
      <c r="E183" s="26">
        <f t="shared" si="45"/>
        <v>0</v>
      </c>
      <c r="F183" s="26">
        <f t="shared" si="45"/>
        <v>0</v>
      </c>
      <c r="G183" s="26">
        <f t="shared" si="45"/>
        <v>0</v>
      </c>
      <c r="H183" s="26">
        <f t="shared" si="45"/>
        <v>0</v>
      </c>
      <c r="I183" s="26">
        <f t="shared" si="45"/>
        <v>0</v>
      </c>
      <c r="J183" s="26">
        <f t="shared" si="45"/>
        <v>0</v>
      </c>
    </row>
    <row r="184" spans="2:10" ht="12.75" customHeight="1" x14ac:dyDescent="0.15">
      <c r="B184" s="342" t="s">
        <v>100</v>
      </c>
      <c r="C184" s="24" t="s">
        <v>99</v>
      </c>
      <c r="D184" s="23">
        <f t="shared" ref="D184:J184" si="46">SUM(D185:D191)</f>
        <v>0</v>
      </c>
      <c r="E184" s="23">
        <f t="shared" si="46"/>
        <v>0</v>
      </c>
      <c r="F184" s="23">
        <f t="shared" si="46"/>
        <v>0</v>
      </c>
      <c r="G184" s="23">
        <f t="shared" si="46"/>
        <v>0</v>
      </c>
      <c r="H184" s="23">
        <f t="shared" si="46"/>
        <v>0</v>
      </c>
      <c r="I184" s="23">
        <f t="shared" si="46"/>
        <v>0</v>
      </c>
      <c r="J184" s="23">
        <f t="shared" si="46"/>
        <v>0</v>
      </c>
    </row>
    <row r="185" spans="2:10" ht="12.75" customHeight="1" x14ac:dyDescent="0.15">
      <c r="B185" s="342"/>
      <c r="C185" s="25" t="s">
        <v>97</v>
      </c>
      <c r="D185" s="23">
        <f t="shared" ref="D185:D191" si="47">E185-F185-G185+H185+I185+J185</f>
        <v>0</v>
      </c>
      <c r="E185" s="26">
        <f t="shared" ref="E185:J191" si="48">SUMIF($C$8:$C$126,"="&amp;$C185,E$8:E$126)</f>
        <v>0</v>
      </c>
      <c r="F185" s="26">
        <f t="shared" si="48"/>
        <v>0</v>
      </c>
      <c r="G185" s="26">
        <f t="shared" si="48"/>
        <v>0</v>
      </c>
      <c r="H185" s="26">
        <f t="shared" si="48"/>
        <v>0</v>
      </c>
      <c r="I185" s="26">
        <f t="shared" si="48"/>
        <v>0</v>
      </c>
      <c r="J185" s="26">
        <f t="shared" si="48"/>
        <v>0</v>
      </c>
    </row>
    <row r="186" spans="2:10" ht="12.75" customHeight="1" x14ac:dyDescent="0.15">
      <c r="B186" s="342"/>
      <c r="C186" s="25" t="s">
        <v>95</v>
      </c>
      <c r="D186" s="23">
        <f t="shared" si="47"/>
        <v>0</v>
      </c>
      <c r="E186" s="26">
        <f t="shared" si="48"/>
        <v>0</v>
      </c>
      <c r="F186" s="26">
        <f t="shared" si="48"/>
        <v>0</v>
      </c>
      <c r="G186" s="26">
        <f t="shared" si="48"/>
        <v>0</v>
      </c>
      <c r="H186" s="26">
        <f t="shared" si="48"/>
        <v>0</v>
      </c>
      <c r="I186" s="26">
        <f t="shared" si="48"/>
        <v>0</v>
      </c>
      <c r="J186" s="26">
        <f t="shared" si="48"/>
        <v>0</v>
      </c>
    </row>
    <row r="187" spans="2:10" ht="12.75" customHeight="1" x14ac:dyDescent="0.15">
      <c r="B187" s="342"/>
      <c r="C187" s="25" t="s">
        <v>92</v>
      </c>
      <c r="D187" s="23">
        <f t="shared" si="47"/>
        <v>0</v>
      </c>
      <c r="E187" s="26">
        <f t="shared" si="48"/>
        <v>0</v>
      </c>
      <c r="F187" s="26">
        <f t="shared" si="48"/>
        <v>0</v>
      </c>
      <c r="G187" s="26">
        <f t="shared" si="48"/>
        <v>0</v>
      </c>
      <c r="H187" s="26">
        <f t="shared" si="48"/>
        <v>0</v>
      </c>
      <c r="I187" s="26">
        <f t="shared" si="48"/>
        <v>0</v>
      </c>
      <c r="J187" s="26">
        <f t="shared" si="48"/>
        <v>0</v>
      </c>
    </row>
    <row r="188" spans="2:10" ht="12.75" customHeight="1" x14ac:dyDescent="0.15">
      <c r="B188" s="342"/>
      <c r="C188" s="25" t="s">
        <v>89</v>
      </c>
      <c r="D188" s="23">
        <f t="shared" si="47"/>
        <v>0</v>
      </c>
      <c r="E188" s="26">
        <f t="shared" si="48"/>
        <v>0</v>
      </c>
      <c r="F188" s="26">
        <f t="shared" si="48"/>
        <v>0</v>
      </c>
      <c r="G188" s="26">
        <f t="shared" si="48"/>
        <v>0</v>
      </c>
      <c r="H188" s="26">
        <f t="shared" si="48"/>
        <v>0</v>
      </c>
      <c r="I188" s="26">
        <f t="shared" si="48"/>
        <v>0</v>
      </c>
      <c r="J188" s="26">
        <f t="shared" si="48"/>
        <v>0</v>
      </c>
    </row>
    <row r="189" spans="2:10" ht="12.75" customHeight="1" x14ac:dyDescent="0.15">
      <c r="B189" s="342"/>
      <c r="C189" s="25" t="s">
        <v>87</v>
      </c>
      <c r="D189" s="23">
        <f t="shared" si="47"/>
        <v>0</v>
      </c>
      <c r="E189" s="26">
        <f t="shared" si="48"/>
        <v>0</v>
      </c>
      <c r="F189" s="26">
        <f t="shared" si="48"/>
        <v>0</v>
      </c>
      <c r="G189" s="26">
        <f t="shared" si="48"/>
        <v>0</v>
      </c>
      <c r="H189" s="26">
        <f t="shared" si="48"/>
        <v>0</v>
      </c>
      <c r="I189" s="26">
        <f t="shared" si="48"/>
        <v>0</v>
      </c>
      <c r="J189" s="26">
        <f t="shared" si="48"/>
        <v>0</v>
      </c>
    </row>
    <row r="190" spans="2:10" ht="12.75" customHeight="1" x14ac:dyDescent="0.15">
      <c r="B190" s="342"/>
      <c r="C190" s="25" t="s">
        <v>85</v>
      </c>
      <c r="D190" s="23">
        <f t="shared" si="47"/>
        <v>0</v>
      </c>
      <c r="E190" s="26">
        <f t="shared" si="48"/>
        <v>0</v>
      </c>
      <c r="F190" s="26">
        <f t="shared" si="48"/>
        <v>0</v>
      </c>
      <c r="G190" s="26">
        <f t="shared" si="48"/>
        <v>0</v>
      </c>
      <c r="H190" s="26">
        <f t="shared" si="48"/>
        <v>0</v>
      </c>
      <c r="I190" s="26">
        <f t="shared" si="48"/>
        <v>0</v>
      </c>
      <c r="J190" s="26">
        <f t="shared" si="48"/>
        <v>0</v>
      </c>
    </row>
    <row r="191" spans="2:10" ht="12.75" customHeight="1" x14ac:dyDescent="0.15">
      <c r="B191" s="342"/>
      <c r="C191" s="25" t="s">
        <v>83</v>
      </c>
      <c r="D191" s="23">
        <f t="shared" si="47"/>
        <v>0</v>
      </c>
      <c r="E191" s="26">
        <f t="shared" si="48"/>
        <v>0</v>
      </c>
      <c r="F191" s="26">
        <f t="shared" si="48"/>
        <v>0</v>
      </c>
      <c r="G191" s="26">
        <f t="shared" si="48"/>
        <v>0</v>
      </c>
      <c r="H191" s="26">
        <f t="shared" si="48"/>
        <v>0</v>
      </c>
      <c r="I191" s="26">
        <f t="shared" si="48"/>
        <v>0</v>
      </c>
      <c r="J191" s="26">
        <f t="shared" si="48"/>
        <v>0</v>
      </c>
    </row>
    <row r="192" spans="2:10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</sheetData>
  <sheetProtection autoFilter="0"/>
  <mergeCells count="6">
    <mergeCell ref="B184:B191"/>
    <mergeCell ref="B131:C131"/>
    <mergeCell ref="B132:B143"/>
    <mergeCell ref="B144:B165"/>
    <mergeCell ref="B166:B176"/>
    <mergeCell ref="B177:B183"/>
  </mergeCells>
  <phoneticPr fontId="3" type="noConversion"/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opLeftCell="A16" workbookViewId="0"/>
  </sheetViews>
  <sheetFormatPr defaultRowHeight="13.5" x14ac:dyDescent="0.1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spans="2:6" x14ac:dyDescent="0.15">
      <c r="B1" s="28" t="s">
        <v>479</v>
      </c>
      <c r="C1" s="28"/>
      <c r="D1" s="37"/>
      <c r="E1" s="37"/>
      <c r="F1" s="37"/>
    </row>
    <row r="2" spans="2:6" x14ac:dyDescent="0.15">
      <c r="B2" s="28" t="s">
        <v>480</v>
      </c>
      <c r="C2" s="28"/>
      <c r="D2" s="37"/>
      <c r="E2" s="37"/>
      <c r="F2" s="37"/>
    </row>
    <row r="3" spans="2:6" x14ac:dyDescent="0.15">
      <c r="B3" s="29"/>
      <c r="C3" s="29"/>
      <c r="D3" s="38"/>
      <c r="E3" s="38"/>
      <c r="F3" s="38"/>
    </row>
    <row r="4" spans="2:6" ht="40.5" x14ac:dyDescent="0.15">
      <c r="B4" s="29" t="s">
        <v>481</v>
      </c>
      <c r="C4" s="29"/>
      <c r="D4" s="38"/>
      <c r="E4" s="38"/>
      <c r="F4" s="38"/>
    </row>
    <row r="5" spans="2:6" x14ac:dyDescent="0.15">
      <c r="B5" s="29"/>
      <c r="C5" s="29"/>
      <c r="D5" s="38"/>
      <c r="E5" s="38"/>
      <c r="F5" s="38"/>
    </row>
    <row r="6" spans="2:6" x14ac:dyDescent="0.15">
      <c r="B6" s="28" t="s">
        <v>482</v>
      </c>
      <c r="C6" s="28"/>
      <c r="D6" s="37"/>
      <c r="E6" s="37" t="s">
        <v>483</v>
      </c>
      <c r="F6" s="37" t="s">
        <v>484</v>
      </c>
    </row>
    <row r="7" spans="2:6" ht="14.25" thickBot="1" x14ac:dyDescent="0.2">
      <c r="B7" s="29"/>
      <c r="C7" s="29"/>
      <c r="D7" s="38"/>
      <c r="E7" s="38"/>
      <c r="F7" s="38"/>
    </row>
    <row r="8" spans="2:6" ht="40.5" x14ac:dyDescent="0.15">
      <c r="B8" s="30" t="s">
        <v>485</v>
      </c>
      <c r="C8" s="31"/>
      <c r="D8" s="39"/>
      <c r="E8" s="39">
        <v>358</v>
      </c>
      <c r="F8" s="40"/>
    </row>
    <row r="9" spans="2:6" ht="40.5" x14ac:dyDescent="0.15">
      <c r="B9" s="32"/>
      <c r="C9" s="29"/>
      <c r="D9" s="38"/>
      <c r="E9" s="41" t="s">
        <v>486</v>
      </c>
      <c r="F9" s="42" t="s">
        <v>492</v>
      </c>
    </row>
    <row r="10" spans="2:6" ht="40.5" x14ac:dyDescent="0.15">
      <c r="B10" s="32"/>
      <c r="C10" s="29"/>
      <c r="D10" s="38"/>
      <c r="E10" s="41" t="s">
        <v>487</v>
      </c>
      <c r="F10" s="42"/>
    </row>
    <row r="11" spans="2:6" ht="40.5" x14ac:dyDescent="0.15">
      <c r="B11" s="32"/>
      <c r="C11" s="29"/>
      <c r="D11" s="38"/>
      <c r="E11" s="41" t="s">
        <v>488</v>
      </c>
      <c r="F11" s="42"/>
    </row>
    <row r="12" spans="2:6" ht="40.5" x14ac:dyDescent="0.15">
      <c r="B12" s="32"/>
      <c r="C12" s="29"/>
      <c r="D12" s="38"/>
      <c r="E12" s="41" t="s">
        <v>489</v>
      </c>
      <c r="F12" s="42"/>
    </row>
    <row r="13" spans="2:6" ht="40.5" x14ac:dyDescent="0.15">
      <c r="B13" s="32"/>
      <c r="C13" s="29"/>
      <c r="D13" s="38"/>
      <c r="E13" s="41" t="s">
        <v>490</v>
      </c>
      <c r="F13" s="42"/>
    </row>
    <row r="14" spans="2:6" ht="40.5" x14ac:dyDescent="0.15">
      <c r="B14" s="32"/>
      <c r="C14" s="29"/>
      <c r="D14" s="38"/>
      <c r="E14" s="41" t="s">
        <v>491</v>
      </c>
      <c r="F14" s="42"/>
    </row>
    <row r="15" spans="2:6" ht="81" x14ac:dyDescent="0.15">
      <c r="B15" s="32"/>
      <c r="C15" s="29"/>
      <c r="D15" s="38"/>
      <c r="E15" s="41" t="s">
        <v>493</v>
      </c>
      <c r="F15" s="42" t="s">
        <v>492</v>
      </c>
    </row>
    <row r="16" spans="2:6" ht="81.75" thickBot="1" x14ac:dyDescent="0.2">
      <c r="B16" s="33"/>
      <c r="C16" s="34"/>
      <c r="D16" s="43"/>
      <c r="E16" s="44" t="s">
        <v>494</v>
      </c>
      <c r="F16" s="45" t="s">
        <v>492</v>
      </c>
    </row>
    <row r="17" spans="2:6" x14ac:dyDescent="0.15">
      <c r="B17" s="29"/>
      <c r="C17" s="29"/>
      <c r="D17" s="38"/>
      <c r="E17" s="38"/>
      <c r="F17" s="38"/>
    </row>
    <row r="18" spans="2:6" x14ac:dyDescent="0.15">
      <c r="B18" s="29"/>
      <c r="C18" s="29"/>
      <c r="D18" s="38"/>
      <c r="E18" s="38"/>
      <c r="F18" s="38"/>
    </row>
    <row r="19" spans="2:6" x14ac:dyDescent="0.15">
      <c r="B19" s="28" t="s">
        <v>495</v>
      </c>
      <c r="C19" s="28"/>
      <c r="D19" s="37"/>
      <c r="E19" s="37"/>
      <c r="F19" s="37"/>
    </row>
    <row r="20" spans="2:6" ht="14.25" thickBot="1" x14ac:dyDescent="0.2">
      <c r="B20" s="29"/>
      <c r="C20" s="29"/>
      <c r="D20" s="38"/>
      <c r="E20" s="38"/>
      <c r="F20" s="38"/>
    </row>
    <row r="21" spans="2:6" ht="27.75" thickBot="1" x14ac:dyDescent="0.2">
      <c r="B21" s="35" t="s">
        <v>496</v>
      </c>
      <c r="C21" s="36"/>
      <c r="D21" s="46"/>
      <c r="E21" s="46">
        <v>111</v>
      </c>
      <c r="F21" s="47" t="s">
        <v>492</v>
      </c>
    </row>
    <row r="22" spans="2:6" x14ac:dyDescent="0.15">
      <c r="B22" s="29"/>
      <c r="C22" s="29"/>
      <c r="D22" s="38"/>
      <c r="E22" s="38"/>
      <c r="F22" s="38"/>
    </row>
  </sheetData>
  <sheetProtection autoFilter="0"/>
  <phoneticPr fontId="21" type="noConversion"/>
  <hyperlinks>
    <hyperlink ref="E9" location="'总体情况（填白底单元格）'!G6:H16" display="'总体情况（填白底单元格）'!G6:H16"/>
    <hyperlink ref="E10" location="'总体情况（填白底单元格）'!I16:I17" display="'总体情况（填白底单元格）'!I16:I17"/>
    <hyperlink ref="E11" location="'总体情况（填白底单元格）'!G17:H19" display="'总体情况（填白底单元格）'!G17:H19"/>
    <hyperlink ref="E12" location="'总体情况（填白底单元格）'!I19" display="'总体情况（填白底单元格）'!I19"/>
    <hyperlink ref="E13" location="'总体情况（填白底单元格）'!G20:H21" display="'总体情况（填白底单元格）'!G20:H21"/>
    <hyperlink ref="E14" location="'总体情况（填白底单元格）'!D22:H25" display="'总体情况（填白底单元格）'!D22:H25"/>
    <hyperlink ref="E15" location="'集团项目口径预算编制表（自动计算，需补填14行职教费）'!G6:H67" display="'集团项目口径预算编制表（自动计算，需补填14行职教费）'!G6:H67"/>
    <hyperlink ref="E16" location="'财险项目口径预算编制表2020年（填G H I列白底单元格）'!J3:J181" display="'财险项目口径预算编制表2020年（填G H I列白底单元格）'!J3:J1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熊珂</cp:lastModifiedBy>
  <dcterms:created xsi:type="dcterms:W3CDTF">2019-02-20T07:40:55Z</dcterms:created>
  <dcterms:modified xsi:type="dcterms:W3CDTF">2020-11-25T10:06:45Z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