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92" firstSheet="1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5" hidden="1">'2-2019年省本部费用-集团项目口径（自动计算，含职教费）'!$A$4:$I$67</definedName>
    <definedName name="_xlnm._FilterDatabase" localSheetId="1" hidden="1">'1-2021年分公司固定类费用编制表（填白底格）'!$B$4:$AE$171</definedName>
    <definedName name="_xlnm._FilterDatabase" localSheetId="2" hidden="1">'2-总部下划报单预算明细表（填白底格）'!$A$4:$K$171</definedName>
  </definedNames>
  <calcPr calcId="144525"/>
</workbook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>
      <text>
        <r>
          <rPr>
            <b/>
            <sz val="9"/>
            <rFont val="宋体"/>
            <charset val="134"/>
          </rPr>
          <t>更新版，需剔除年中追加的警保联动间接理赔费用预算</t>
        </r>
        <r>
          <rPr>
            <sz val="9"/>
            <rFont val="Times New Roman"/>
            <charset val="134"/>
          </rPr>
          <t xml:space="preserve">
</t>
        </r>
      </text>
    </comment>
    <comment ref="E4" authorId="1">
      <text>
        <r>
          <rPr>
            <b/>
            <sz val="9"/>
            <rFont val="宋体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>
      <text>
        <r>
          <rPr>
            <b/>
            <sz val="9"/>
            <rFont val="宋体"/>
            <charset val="134"/>
          </rPr>
          <t>一个预算项目下编制了多个报单项目的，同时列示，中间用</t>
        </r>
        <r>
          <rPr>
            <b/>
            <sz val="9"/>
            <rFont val="Times New Roman"/>
            <charset val="134"/>
          </rPr>
          <t>;</t>
        </r>
        <r>
          <rPr>
            <b/>
            <sz val="9"/>
            <rFont val="宋体"/>
            <charset val="134"/>
          </rPr>
          <t>隔开。</t>
        </r>
        <r>
          <rPr>
            <b/>
            <sz val="9"/>
            <rFont val="Times New Roman"/>
            <charset val="134"/>
          </rPr>
          <t>Eg</t>
        </r>
        <r>
          <rPr>
            <b/>
            <sz val="9"/>
            <rFont val="宋体"/>
            <charset val="134"/>
          </rPr>
          <t>：咨询费编制报单预算</t>
        </r>
        <r>
          <rPr>
            <b/>
            <sz val="9"/>
            <rFont val="Times New Roman"/>
            <charset val="134"/>
          </rPr>
          <t>30</t>
        </r>
        <r>
          <rPr>
            <b/>
            <sz val="9"/>
            <rFont val="宋体"/>
            <charset val="134"/>
          </rPr>
          <t>万元，其中精友定损数据使用费</t>
        </r>
        <r>
          <rPr>
            <b/>
            <sz val="9"/>
            <rFont val="Times New Roman"/>
            <charset val="134"/>
          </rPr>
          <t>20</t>
        </r>
        <r>
          <rPr>
            <b/>
            <sz val="9"/>
            <rFont val="宋体"/>
            <charset val="134"/>
          </rPr>
          <t>万元；邦邦咨询服务费</t>
        </r>
        <r>
          <rPr>
            <b/>
            <sz val="9"/>
            <rFont val="Times New Roman"/>
            <charset val="134"/>
          </rPr>
          <t>10</t>
        </r>
        <r>
          <rPr>
            <b/>
            <sz val="9"/>
            <rFont val="宋体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>
      <text>
        <r>
          <rPr>
            <b/>
            <sz val="9"/>
            <rFont val="宋体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>
      <text>
        <r>
          <rPr>
            <b/>
            <sz val="9"/>
            <rFont val="宋体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>
      <text>
        <r>
          <rPr>
            <b/>
            <sz val="9"/>
            <rFont val="宋体"/>
            <charset val="134"/>
          </rPr>
          <t>省分公司整体保费收入（账面数），下同</t>
        </r>
      </text>
    </comment>
    <comment ref="C36" authorId="0">
      <text>
        <r>
          <rPr>
            <b/>
            <sz val="9"/>
            <rFont val="宋体"/>
            <charset val="134"/>
          </rPr>
          <t>（油+修理+路桥停车费）</t>
        </r>
        <r>
          <rPr>
            <sz val="9"/>
            <rFont val="Times New Roman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<sst xmlns="http://schemas.openxmlformats.org/spreadsheetml/2006/main" count="1433" uniqueCount="529">
  <si>
    <t>填表说明</t>
  </si>
  <si>
    <t>1-2021年分公司固定类费用编制表</t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</si>
  <si>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</si>
  <si>
    <t>2-总部下划报单预算明细表</t>
  </si>
  <si>
    <t>1.相关数据填写在白色单元格；
2.如某个预算项目同时涉及多个报单事项的，“金额”列填写所有报单事项的金额合计数，“报单事项”列逐一列示具体报单名称及金额。</t>
  </si>
  <si>
    <t>3-非常规费用明细表</t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</si>
  <si>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</si>
  <si>
    <t>4-基础数据及单位成本</t>
  </si>
  <si>
    <t>1.填报人数、车辆数、保费等基础数据；
2.关注各项费用的单位成本及保费费用率，并在辖内各机构间横向比较，对于单位成本超出合理范围的，重新调整21年预算金额。</t>
  </si>
  <si>
    <t>5-公益捐赠预算编制表</t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</si>
  <si>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</si>
  <si>
    <t>报送人：</t>
  </si>
  <si>
    <t>XX</t>
  </si>
  <si>
    <t>联系电话：</t>
  </si>
  <si>
    <t>邮箱：</t>
  </si>
  <si>
    <t>报送日期：</t>
  </si>
  <si>
    <t>2020年X月X日</t>
  </si>
  <si>
    <t>XX省分公司固定类费用预算编制表（单位：万元）</t>
  </si>
  <si>
    <t>财险公司预算项目</t>
  </si>
  <si>
    <r>
      <rPr>
        <b/>
        <sz val="10"/>
        <color rgb="FFFF0000"/>
        <rFont val="微软雅黑"/>
        <charset val="134"/>
      </rPr>
      <t>2021年省地固定与间接理赔费用预算合计
（</t>
    </r>
    <r>
      <rPr>
        <b/>
        <sz val="10"/>
        <color rgb="FF0070C0"/>
        <rFont val="微软雅黑"/>
        <charset val="134"/>
      </rPr>
      <t>剔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</si>
  <si>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2021年省地固定与间接理赔费用预算合计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</si>
  <si>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</t>
    </r>
    <r>
      <rPr>
        <b/>
        <sz val="10"/>
        <color rgb="FF00B050"/>
        <rFont val="微软雅黑"/>
        <charset val="134"/>
      </rPr>
      <t>合计</t>
    </r>
    <r>
      <rPr>
        <b/>
        <sz val="10"/>
        <color rgb="FFFF0000"/>
        <rFont val="微软雅黑"/>
        <charset val="134"/>
      </rPr>
      <t>固定费用预算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</si>
  <si>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其中：2021年省</t>
    </r>
    <r>
      <rPr>
        <b/>
        <sz val="10"/>
        <color rgb="FF0070C0"/>
        <rFont val="微软雅黑"/>
        <charset val="134"/>
      </rPr>
      <t>本级</t>
    </r>
    <r>
      <rPr>
        <b/>
        <sz val="10"/>
        <color rgb="FFFF0000"/>
        <rFont val="微软雅黑"/>
        <charset val="134"/>
      </rPr>
      <t>固定费用预算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</si>
  <si>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</t>
    </r>
    <r>
      <rPr>
        <b/>
        <sz val="10"/>
        <color rgb="FF00B050"/>
        <rFont val="微软雅黑"/>
        <charset val="134"/>
      </rPr>
      <t>合计</t>
    </r>
    <r>
      <rPr>
        <b/>
        <sz val="10"/>
        <color rgb="FFFF0000"/>
        <rFont val="微软雅黑"/>
        <charset val="134"/>
      </rPr>
      <t>间接理赔费用预算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</si>
  <si>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t>2021年委托管理费用预算</t>
  </si>
  <si>
    <t>2021年支农融资费用预算</t>
  </si>
  <si>
    <r>
      <rPr>
        <b/>
        <sz val="10"/>
        <color rgb="FFFF0000"/>
        <rFont val="微软雅黑"/>
        <charset val="134"/>
      </rPr>
      <t>2020年省地固定与间接理赔费用预算合计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</si>
  <si>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t>2019年固定和间接理赔费用
合计实际数</t>
  </si>
  <si>
    <t>21年预算比20年预算</t>
  </si>
  <si>
    <t>21年预算比19年实际</t>
  </si>
  <si>
    <t>单位：万元</t>
  </si>
  <si>
    <t>一级</t>
  </si>
  <si>
    <t>二级</t>
  </si>
  <si>
    <t>三级</t>
  </si>
  <si>
    <t>四级</t>
  </si>
  <si>
    <t>五级</t>
  </si>
  <si>
    <t>对应集团项目</t>
  </si>
  <si>
    <t>合计</t>
  </si>
  <si>
    <t>常规费用</t>
  </si>
  <si>
    <t>非常规费用</t>
  </si>
  <si>
    <t>固定小计</t>
  </si>
  <si>
    <t>固定-常规</t>
  </si>
  <si>
    <t>固定-非常规</t>
  </si>
  <si>
    <t>间接理赔小计</t>
  </si>
  <si>
    <t>理赔-常规</t>
  </si>
  <si>
    <t>理赔-非常规</t>
  </si>
  <si>
    <t>预算项目合计</t>
  </si>
  <si>
    <t>人工成本
项目合计</t>
  </si>
  <si>
    <t>人工成本项目合计</t>
  </si>
  <si>
    <t>职工工资项目小计</t>
  </si>
  <si>
    <t>劳动合同用工职工工资项目小计</t>
  </si>
  <si>
    <t>劳动合同用工-工资</t>
  </si>
  <si>
    <t>其中：正式员工</t>
  </si>
  <si>
    <t>/</t>
  </si>
  <si>
    <t>劳动合同用工-货币性福利项目小计</t>
  </si>
  <si>
    <t>劳务派遣用工职工工资项目小计</t>
  </si>
  <si>
    <t>劳务派遣用工-工资</t>
  </si>
  <si>
    <t xml:space="preserve">      劳务派遣员工</t>
  </si>
  <si>
    <t>劳务派遣用工-货币性福利项目小计</t>
  </si>
  <si>
    <t>劳务合同及非全日制用工项目小计</t>
  </si>
  <si>
    <t>劳务合同及非全日制用工-工资</t>
  </si>
  <si>
    <t xml:space="preserve">      合同制外勤</t>
  </si>
  <si>
    <t>劳务合同及非全日制用工-货币性福利项目小计</t>
  </si>
  <si>
    <t>交流借调人员补贴</t>
  </si>
  <si>
    <t>省地公司阶段性奖励项目小计</t>
  </si>
  <si>
    <t>地县公司阶段性奖励项目小计（省本部专用）</t>
  </si>
  <si>
    <t>县区支公司阶段性奖励项目小计（地市本部专用）</t>
  </si>
  <si>
    <t>其他工资</t>
  </si>
  <si>
    <t>职工福利项目小计</t>
  </si>
  <si>
    <t>卫生保健生活福利</t>
  </si>
  <si>
    <t>卫生保健生活福利-货币性</t>
  </si>
  <si>
    <t>职工福利费</t>
  </si>
  <si>
    <t>卫生保健生活福利-非货币性</t>
  </si>
  <si>
    <t>内设福利机构费用</t>
  </si>
  <si>
    <t>内设福利机构费用-货币性</t>
  </si>
  <si>
    <t>内设福利机构费用-非货币性</t>
  </si>
  <si>
    <t>职工困难补助</t>
  </si>
  <si>
    <t>职工困难补助-货币性</t>
  </si>
  <si>
    <t>职工困难补助-非货币性</t>
  </si>
  <si>
    <t>其他职工福利费</t>
  </si>
  <si>
    <t>其他职工福利费-货币性</t>
  </si>
  <si>
    <t>其他职工福利费-非货币性</t>
  </si>
  <si>
    <t>补充医疗保险</t>
  </si>
  <si>
    <t>补充商业保险</t>
  </si>
  <si>
    <t>企业年金</t>
  </si>
  <si>
    <t>劳动保险</t>
  </si>
  <si>
    <t>基本医疗保险</t>
  </si>
  <si>
    <t>五险一金</t>
  </si>
  <si>
    <t>基本养老保险</t>
  </si>
  <si>
    <t>失业保险</t>
  </si>
  <si>
    <t>工伤保险</t>
  </si>
  <si>
    <t>生育保险</t>
  </si>
  <si>
    <t>住房公积金</t>
  </si>
  <si>
    <t>工会经费项目小计</t>
  </si>
  <si>
    <t>工会经费</t>
  </si>
  <si>
    <t>辞退福利</t>
  </si>
  <si>
    <t>其他人工成本</t>
  </si>
  <si>
    <t>股份支付</t>
  </si>
  <si>
    <t>劳动保护费非工装</t>
  </si>
  <si>
    <t>劳动保护费工装</t>
  </si>
  <si>
    <t>资产相关类项目合计</t>
  </si>
  <si>
    <t>房产类项目小计</t>
  </si>
  <si>
    <t>房屋修缮费</t>
  </si>
  <si>
    <t>工程维修项目</t>
  </si>
  <si>
    <t xml:space="preserve">      房产类维修费</t>
  </si>
  <si>
    <t>日常零星维修</t>
  </si>
  <si>
    <t>其他房屋修缮</t>
  </si>
  <si>
    <t>房屋折旧</t>
  </si>
  <si>
    <t>其中：房产类折旧摊销</t>
  </si>
  <si>
    <t>房屋租赁费</t>
  </si>
  <si>
    <t>房屋-一般租赁</t>
  </si>
  <si>
    <t>房屋-一般租赁-营业办公用房租赁</t>
  </si>
  <si>
    <t xml:space="preserve">      职场租赁费</t>
  </si>
  <si>
    <t>房屋-一般租赁-车位租赁费</t>
  </si>
  <si>
    <t>房屋-一般租赁-其他房屋租赁</t>
  </si>
  <si>
    <t>房屋-短期或低价值租赁</t>
  </si>
  <si>
    <t>房屋-短期或低价值租赁-营业办公用房租赁</t>
  </si>
  <si>
    <t>房屋-短期或低价值租赁-车位租赁费</t>
  </si>
  <si>
    <t>房屋-短期或低价值租赁-其他房屋租赁</t>
  </si>
  <si>
    <t>日常运行费</t>
  </si>
  <si>
    <t>水费</t>
  </si>
  <si>
    <t xml:space="preserve">      能源费（水电燃气费）</t>
  </si>
  <si>
    <t>电费</t>
  </si>
  <si>
    <t>燃气费</t>
  </si>
  <si>
    <t>房屋保险费</t>
  </si>
  <si>
    <t xml:space="preserve">      房产类其他费用</t>
  </si>
  <si>
    <t>绿化费</t>
  </si>
  <si>
    <t xml:space="preserve">      绿化费</t>
  </si>
  <si>
    <t>取暖降温费</t>
  </si>
  <si>
    <t>物业管理费项目小计</t>
  </si>
  <si>
    <t xml:space="preserve">      物业管理费</t>
  </si>
  <si>
    <t>安全防卫费</t>
  </si>
  <si>
    <t>无形资产摊销-土地使用权</t>
  </si>
  <si>
    <t>车辆类项目小计</t>
  </si>
  <si>
    <t>公务用车项目小计</t>
  </si>
  <si>
    <t>公务用车-折旧</t>
  </si>
  <si>
    <t>其中：车辆类折旧摊销</t>
  </si>
  <si>
    <t>公务用车-油费</t>
  </si>
  <si>
    <t xml:space="preserve">      车辆类燃油费</t>
  </si>
  <si>
    <t>公务用车-路桥、停车费及其他</t>
  </si>
  <si>
    <t xml:space="preserve">      车辆类其他费用</t>
  </si>
  <si>
    <t>公务用车-修理费</t>
  </si>
  <si>
    <t xml:space="preserve">      车辆类保养维修费</t>
  </si>
  <si>
    <t>公务用车-年检费</t>
  </si>
  <si>
    <t>公务用车-保险费</t>
  </si>
  <si>
    <t>公务用车-车船税</t>
  </si>
  <si>
    <t>理赔服务用车项目小计</t>
  </si>
  <si>
    <t>理赔服务用车-折旧</t>
  </si>
  <si>
    <t>理赔服务用车-一般租赁</t>
  </si>
  <si>
    <t xml:space="preserve">      车辆租赁费</t>
  </si>
  <si>
    <t>理赔服务用车-短期或低价值租赁</t>
  </si>
  <si>
    <t>理赔服务用车-油费</t>
  </si>
  <si>
    <t>理赔服务用车-路桥、停车费及其他</t>
  </si>
  <si>
    <t>理赔服务用车-修理费</t>
  </si>
  <si>
    <t>理赔服务用车-年检费</t>
  </si>
  <si>
    <t>理赔服务用车-保险费</t>
  </si>
  <si>
    <t>理赔服务用车-车船税</t>
  </si>
  <si>
    <t>临时用车项目小计</t>
  </si>
  <si>
    <t>临时用车--一般租赁</t>
  </si>
  <si>
    <t>临时用车--短期或低价值租赁</t>
  </si>
  <si>
    <t>临时用车-车辆油费</t>
  </si>
  <si>
    <t>临时用车-车辆路桥、停车费及其他</t>
  </si>
  <si>
    <t>临时用车-车辆修理费</t>
  </si>
  <si>
    <t>三农服务车项目小计</t>
  </si>
  <si>
    <t>三农服务车-油费</t>
  </si>
  <si>
    <t>三农服务车-路桥、停车费及其他</t>
  </si>
  <si>
    <t>三农服务车-修理费</t>
  </si>
  <si>
    <t>三农服务车-年检费</t>
  </si>
  <si>
    <t>三农服务车-保险费</t>
  </si>
  <si>
    <t>三农服务车-车船税</t>
  </si>
  <si>
    <t>电子设备类项目小计</t>
  </si>
  <si>
    <t>电子设备折旧</t>
  </si>
  <si>
    <t>其中：电子设备类折旧摊销</t>
  </si>
  <si>
    <t>无形资产摊销-软件系统</t>
  </si>
  <si>
    <t>电子设备保险费</t>
  </si>
  <si>
    <t xml:space="preserve">      电子设备类其他费用</t>
  </si>
  <si>
    <t>电子设备维修费</t>
  </si>
  <si>
    <t>电子设备运转费项目小计</t>
  </si>
  <si>
    <t>电子耗材项目小计</t>
  </si>
  <si>
    <t>电子耗材-办公或生产终端的配件</t>
  </si>
  <si>
    <t xml:space="preserve">      电子耗材</t>
  </si>
  <si>
    <t>电子耗材-打印纸</t>
  </si>
  <si>
    <t>电子耗材-硒鼓、墨盒、粉仓、色带及小额电子设备（VRCLicense、VRCUkey)</t>
  </si>
  <si>
    <t>硬件设备维护项目小计</t>
  </si>
  <si>
    <t xml:space="preserve">      电子设备运转费</t>
  </si>
  <si>
    <t>软件维护项目小计</t>
  </si>
  <si>
    <t>电子设备租赁费项目小计</t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</si>
  <si>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</si>
  <si>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</si>
  <si>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</si>
  <si>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</si>
  <si>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</si>
  <si>
    <t>其他资产折旧及摊销项目小计</t>
  </si>
  <si>
    <t>低值易耗品</t>
  </si>
  <si>
    <t>其中：其他资产类折旧摊销</t>
  </si>
  <si>
    <t>其他资产折旧</t>
  </si>
  <si>
    <t>其他资产摊销</t>
  </si>
  <si>
    <t>无形资产摊销-其他无形资产</t>
  </si>
  <si>
    <t>其他资产保险费</t>
  </si>
  <si>
    <t xml:space="preserve">      其他资产类其他费用</t>
  </si>
  <si>
    <t>其他资产维修费</t>
  </si>
  <si>
    <t>其他资产租赁费-一般租赁</t>
  </si>
  <si>
    <t>其他资产租赁费-短期或低价值租赁</t>
  </si>
  <si>
    <t>业务相关类项目合计</t>
  </si>
  <si>
    <t>防预费用项目小计</t>
  </si>
  <si>
    <t>其他业务相关项目费用</t>
  </si>
  <si>
    <t>广告费项目小计</t>
  </si>
  <si>
    <t>报刊杂志广告</t>
  </si>
  <si>
    <t>业务宣传费（含广告）</t>
  </si>
  <si>
    <t>广播电视广告</t>
  </si>
  <si>
    <t>其他广告事项</t>
  </si>
  <si>
    <t>客户服务费项目小计</t>
  </si>
  <si>
    <t>客户互动类项目</t>
  </si>
  <si>
    <t>客户服务费（含客服短信）</t>
  </si>
  <si>
    <t>宣传礼品类项目</t>
  </si>
  <si>
    <t>咨询服务类项目</t>
  </si>
  <si>
    <t>业务宣传费项目小计</t>
  </si>
  <si>
    <t>宣传品</t>
  </si>
  <si>
    <t>宣传事项</t>
  </si>
  <si>
    <t>业务招待费用</t>
  </si>
  <si>
    <t>业务招待费</t>
  </si>
  <si>
    <t>劳务费</t>
  </si>
  <si>
    <t>银行结算费项目小计</t>
  </si>
  <si>
    <t>银行结算费-总公司结算</t>
  </si>
  <si>
    <t>银行结算费</t>
  </si>
  <si>
    <t>银行结算费-分公司结算</t>
  </si>
  <si>
    <t>软件开发费</t>
  </si>
  <si>
    <t>产品开发费</t>
  </si>
  <si>
    <t>技术转让费</t>
  </si>
  <si>
    <t>办公管理类项目合计</t>
  </si>
  <si>
    <t>外事费用项目小计</t>
  </si>
  <si>
    <t>出访</t>
  </si>
  <si>
    <t>外事费（不含路演业绩发布费用）</t>
  </si>
  <si>
    <t>来访</t>
  </si>
  <si>
    <t>会议费</t>
  </si>
  <si>
    <t>差旅费</t>
  </si>
  <si>
    <t>内部培训费项目小计</t>
  </si>
  <si>
    <t>境内培训项目小计</t>
  </si>
  <si>
    <t>培训费（境内）</t>
  </si>
  <si>
    <t>境外培训项目小计</t>
  </si>
  <si>
    <t>培训费（境外）</t>
  </si>
  <si>
    <t>外部培训费项目小计</t>
  </si>
  <si>
    <t>邮电费项目小计</t>
  </si>
  <si>
    <t>通讯费项目小计</t>
  </si>
  <si>
    <t>固定电话支出</t>
  </si>
  <si>
    <t>通信费（办公电话、移动电话）</t>
  </si>
  <si>
    <t>移动电话支出</t>
  </si>
  <si>
    <t>邮寄费</t>
  </si>
  <si>
    <t>通信费（网络线路）</t>
  </si>
  <si>
    <t>线路租赁</t>
  </si>
  <si>
    <t>其他邮电费</t>
  </si>
  <si>
    <t>印刷费项目小计</t>
  </si>
  <si>
    <t>单证</t>
  </si>
  <si>
    <t>其他办公管理项目费用</t>
  </si>
  <si>
    <t>名片</t>
  </si>
  <si>
    <t>文件</t>
  </si>
  <si>
    <t>其他印刷费</t>
  </si>
  <si>
    <t>公杂费项目小计</t>
  </si>
  <si>
    <t>营业办公用品</t>
  </si>
  <si>
    <t>办公用品费</t>
  </si>
  <si>
    <t>清洁卫生用品</t>
  </si>
  <si>
    <t>饮水及器具</t>
  </si>
  <si>
    <t>其他小额零星开支</t>
  </si>
  <si>
    <t>报刊杂志订阅</t>
  </si>
  <si>
    <t>派遣人员管理费</t>
  </si>
  <si>
    <t>其他保险费</t>
  </si>
  <si>
    <t>其他费用</t>
  </si>
  <si>
    <t>监管中介类项目合计</t>
  </si>
  <si>
    <t>审计费</t>
  </si>
  <si>
    <t>精算费</t>
  </si>
  <si>
    <t>诉讼费</t>
  </si>
  <si>
    <t>律师诉讼费</t>
  </si>
  <si>
    <t>公证费</t>
  </si>
  <si>
    <t>其他监管中介项目费用</t>
  </si>
  <si>
    <t>席位费</t>
  </si>
  <si>
    <t>检验费</t>
  </si>
  <si>
    <t>同业公会会费</t>
  </si>
  <si>
    <t>会费（协会、学会、公会）</t>
  </si>
  <si>
    <t>学会会费项目小计</t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</si>
  <si>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</si>
  <si>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</si>
  <si>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</si>
  <si>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</si>
  <si>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</si>
  <si>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</si>
  <si>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</si>
  <si>
    <t>法律顾问费</t>
  </si>
  <si>
    <t>中介机构咨询服务费</t>
  </si>
  <si>
    <t>其他咨询费</t>
  </si>
  <si>
    <t>机动项目</t>
  </si>
  <si>
    <t>XX省分公司固定类费用承担的总部下划报单明细（单位：万元）</t>
  </si>
  <si>
    <t>2021年总部下划报单费用预算</t>
  </si>
  <si>
    <t>2020年总部下划报单费用预算（更新版）</t>
  </si>
  <si>
    <r>
      <rPr>
        <b/>
        <sz val="10"/>
        <color rgb="FFFF0000"/>
        <rFont val="微软雅黑"/>
        <charset val="134"/>
      </rPr>
      <t>2019全年总部下划报单费用-</t>
    </r>
    <r>
      <rPr>
        <b/>
        <sz val="10"/>
        <color rgb="FF0070C0"/>
        <rFont val="微软雅黑"/>
        <charset val="134"/>
      </rPr>
      <t>实际数（按往来清单填报）</t>
    </r>
  </si>
  <si>
    <t>21预算比20预算</t>
  </si>
  <si>
    <t>21预算比19实际</t>
  </si>
  <si>
    <t>固定费用</t>
  </si>
  <si>
    <t>间接理赔费用</t>
  </si>
  <si>
    <t>金额</t>
  </si>
  <si>
    <t>报单事项</t>
  </si>
  <si>
    <t>个人云签名服务费0.6万元；人伤数据库项目维护费0.7万元；精友定损数据项目服务费1.6万；总公司受益所有人识别项目采购费用0.08万元；邦邦汽服定损数据服务费2.4万元；东升报价数据费用2.67万元；东升本地化数据费用0.9万元</t>
  </si>
  <si>
    <t>人伤数据库项目维护费、个人云签名服务费、邦邦汽服定损数据服务费</t>
  </si>
  <si>
    <t>人伤数据库项目维护费、云签名服务咨询费、旅行险救援费用、精友定损费用、总公司受益所有人识别项目采购费用、邦邦汽服车辆定损数据费用</t>
  </si>
  <si>
    <t>XX分公司非常规费用明细表（2021年预算金额应和表1的非常规费用有对应关系）</t>
  </si>
  <si>
    <t>序号</t>
  </si>
  <si>
    <t>2021年预算编报</t>
  </si>
  <si>
    <r>
      <rPr>
        <b/>
        <sz val="10"/>
        <color rgb="FFFF0000"/>
        <rFont val="微软雅黑"/>
        <charset val="134"/>
      </rPr>
      <t>2020</t>
    </r>
    <r>
      <rPr>
        <b/>
        <sz val="10"/>
        <color theme="1"/>
        <rFont val="微软雅黑"/>
        <charset val="134"/>
      </rPr>
      <t>年非常规费用预算</t>
    </r>
    <r>
      <rPr>
        <b/>
        <sz val="10"/>
        <color rgb="FFFF0000"/>
        <rFont val="微软雅黑"/>
        <charset val="134"/>
      </rPr>
      <t>执行情况</t>
    </r>
  </si>
  <si>
    <t>机构</t>
  </si>
  <si>
    <t>非常规事项明细（下拉菜单选择）</t>
  </si>
  <si>
    <t>预算项目描述</t>
  </si>
  <si>
    <t>金额小计</t>
  </si>
  <si>
    <t>其中：固定费用承担金额</t>
  </si>
  <si>
    <t>其中：间接理赔费用承担金额</t>
  </si>
  <si>
    <t>优先级（下拉菜单选择）</t>
  </si>
  <si>
    <t>预计项目启动时间</t>
  </si>
  <si>
    <t>预算执行率</t>
  </si>
  <si>
    <t>获批预算小计</t>
  </si>
  <si>
    <t>其中：获批固定费用</t>
  </si>
  <si>
    <t>其中：获批间接理赔费用</t>
  </si>
  <si>
    <t>预算获批时间（下拉菜单）</t>
  </si>
  <si>
    <t>实际执行金额小计</t>
  </si>
  <si>
    <t>其中：固定费用实际列支</t>
  </si>
  <si>
    <t>其中：理赔费用实际列支</t>
  </si>
  <si>
    <t>费用入账时间</t>
  </si>
  <si>
    <t>分公司合计</t>
  </si>
  <si>
    <t>2020年新增房产折旧</t>
  </si>
  <si>
    <t>2021年预计新增房产折旧</t>
  </si>
  <si>
    <t>随2020年初预算下达</t>
  </si>
  <si>
    <t>省本级/X地市</t>
  </si>
  <si>
    <t>2021年预计新增房产装修费用</t>
  </si>
  <si>
    <t>eg1：X市分公司本部新搬迁职场装修费用</t>
  </si>
  <si>
    <t>2020年新增房产装修费用</t>
  </si>
  <si>
    <t>eg：未启动，项目取消</t>
  </si>
  <si>
    <t>预算调整流程-20年1月</t>
  </si>
  <si>
    <t>…</t>
  </si>
  <si>
    <t>2021年预计新增系统开发费用</t>
  </si>
  <si>
    <t>eg2：X市分公司非车险协赔系统开发费用</t>
  </si>
  <si>
    <t>eg：2020年10月20日</t>
  </si>
  <si>
    <t>2020年新增房产租赁费用</t>
  </si>
  <si>
    <t>2021年预计新增房产租赁费用</t>
  </si>
  <si>
    <t>预算调整流程-20年2月</t>
  </si>
  <si>
    <t>2021年预计新增社保业务所需间接理赔费用</t>
  </si>
  <si>
    <t>eg：
1.X市新农合大病项目；
2.2021全年预计保费收入10000万元；
3.可用总体费用率3%，预计间接理赔费用率1.5%；
4.预计合同签署时间2021年X月</t>
  </si>
  <si>
    <t>2020年新增社保业务所需间接理赔费用</t>
  </si>
  <si>
    <t>eg：
1.X市新农合大病项目；
2.合同约定2020全年保费收入10000万元；
3.合同约定可用总体费用率3%，间接理赔费用率1.5%；
4.合同实际签署时间2020年X月</t>
  </si>
  <si>
    <t>2020年新增房产日常运行费用</t>
  </si>
  <si>
    <t>2021年预计新增房产日常运行费用</t>
  </si>
  <si>
    <t>预算调整流程-20年3月</t>
  </si>
  <si>
    <t>1.X市新农合系统对接项目；
2.预计合同签署时间2021年X月。</t>
  </si>
  <si>
    <t>2020年新增系统开发费用</t>
  </si>
  <si>
    <t>2020年新增房产家具办公购置费</t>
  </si>
  <si>
    <t>2021年预计新增房产家具办公购置费</t>
  </si>
  <si>
    <t>预算调整流程-20年4月</t>
  </si>
  <si>
    <t>现有房产2020年大额修缮费用（费用化部分）</t>
  </si>
  <si>
    <t>现有房产预计2021年大额修缮费用（费用化部分）</t>
  </si>
  <si>
    <t>预算调整流程-20年5月</t>
  </si>
  <si>
    <t>预算调整流程-20年6月</t>
  </si>
  <si>
    <t>2020年工装制作费用</t>
  </si>
  <si>
    <t>2021年工装制作费用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</si>
  <si>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</si>
  <si>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</si>
  <si>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</si>
  <si>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</si>
  <si>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</si>
  <si>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表4.1-基础数据</t>
  </si>
  <si>
    <t>项目</t>
  </si>
  <si>
    <t>2021年预计</t>
  </si>
  <si>
    <t>2020全年预计</t>
  </si>
  <si>
    <t>2019全年</t>
  </si>
  <si>
    <t>2021年比2020年</t>
  </si>
  <si>
    <t>2020年比2019年</t>
  </si>
  <si>
    <t>全省（市）合计</t>
  </si>
  <si>
    <t>人员</t>
  </si>
  <si>
    <r>
      <rPr>
        <b/>
        <sz val="10"/>
        <color indexed="8"/>
        <rFont val="微软雅黑"/>
        <charset val="134"/>
      </rPr>
      <t>分公司省地本级</t>
    </r>
    <r>
      <rPr>
        <sz val="10"/>
        <color indexed="8"/>
        <rFont val="微软雅黑"/>
        <charset val="134"/>
      </rPr>
      <t>员工人数（人）</t>
    </r>
  </si>
  <si>
    <t>其中：正式员工人数（总版+地版，人）</t>
  </si>
  <si>
    <t>其中：劳务派遣人数（人）</t>
  </si>
  <si>
    <r>
      <rPr>
        <sz val="10"/>
        <color theme="1"/>
        <rFont val="微软雅黑"/>
        <charset val="134"/>
      </rPr>
      <t>省地本级</t>
    </r>
    <r>
      <rPr>
        <b/>
        <sz val="10"/>
        <color theme="1"/>
        <rFont val="微软雅黑"/>
        <charset val="134"/>
      </rPr>
      <t>劳务外包</t>
    </r>
    <r>
      <rPr>
        <sz val="10"/>
        <color theme="1"/>
        <rFont val="微软雅黑"/>
        <charset val="134"/>
      </rPr>
      <t>人数
（已签外包协议）</t>
    </r>
  </si>
  <si>
    <t>车辆</t>
  </si>
  <si>
    <t>在用公务车数量（辆）</t>
  </si>
  <si>
    <t>在用理赔服务用车数量（辆）</t>
  </si>
  <si>
    <t>在用三农服务车数量（辆）</t>
  </si>
  <si>
    <t>利润</t>
  </si>
  <si>
    <t>承保利润</t>
  </si>
  <si>
    <t>利润总额</t>
  </si>
  <si>
    <t>保费
（2021年利润和保费数据与上报的利润预算一致）</t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</si>
  <si>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</si>
  <si>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</si>
  <si>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</si>
  <si>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</si>
  <si>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</si>
  <si>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</si>
  <si>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表4.2-单位成本（固定+间接理赔费用）</t>
  </si>
  <si>
    <t>2021年预算-常规</t>
  </si>
  <si>
    <t>2020年预算-常规</t>
  </si>
  <si>
    <t>2019年实际</t>
  </si>
  <si>
    <t>人均
（万元/人/年）</t>
  </si>
  <si>
    <t>工资</t>
  </si>
  <si>
    <t>人工配套</t>
  </si>
  <si>
    <t>公杂费</t>
  </si>
  <si>
    <t>电子耗材</t>
  </si>
  <si>
    <t>通讯费</t>
  </si>
  <si>
    <t>内部培训费</t>
  </si>
  <si>
    <t>车均
（万元/车/年）</t>
  </si>
  <si>
    <t>公务车</t>
  </si>
  <si>
    <t>理赔服务用车</t>
  </si>
  <si>
    <t>三农服务车</t>
  </si>
  <si>
    <t>保费费用率
（分母剔农、社、普）</t>
  </si>
  <si>
    <t>费用合计</t>
  </si>
  <si>
    <t>人工成本</t>
  </si>
  <si>
    <t>非人工成本</t>
  </si>
  <si>
    <t>其中：工资</t>
  </si>
  <si>
    <t>其中：人工配套</t>
  </si>
  <si>
    <t>其中：房产类</t>
  </si>
  <si>
    <t>其中：业务相关类</t>
  </si>
  <si>
    <t>XX省级分公司本部预算汇总表</t>
  </si>
  <si>
    <t>总量检验</t>
  </si>
  <si>
    <t>一级预算项目</t>
  </si>
  <si>
    <t>二级预算项目</t>
  </si>
  <si>
    <t>2019全年实际（预计）</t>
  </si>
  <si>
    <t>2019年预算</t>
  </si>
  <si>
    <t>2018年实际支出</t>
  </si>
  <si>
    <t>2019年预算执行率</t>
  </si>
  <si>
    <t>2019年实际同比</t>
  </si>
  <si>
    <t>省分公司本部</t>
  </si>
  <si>
    <t>合计（含职教费，剔培训）</t>
  </si>
  <si>
    <t>小计</t>
  </si>
  <si>
    <t>职工工资</t>
  </si>
  <si>
    <t>职工教育经费</t>
  </si>
  <si>
    <t>资产相关项目</t>
  </si>
  <si>
    <t>房产类</t>
  </si>
  <si>
    <t>车辆类</t>
  </si>
  <si>
    <t>电子设备类</t>
  </si>
  <si>
    <t>其他资产类</t>
  </si>
  <si>
    <t>业务相关项目</t>
  </si>
  <si>
    <t>办公管理项目</t>
  </si>
  <si>
    <t>监管中介项目</t>
  </si>
  <si>
    <t>三会（董事会、监事会、股东大会）及上市相关费用</t>
  </si>
  <si>
    <t>税费</t>
  </si>
  <si>
    <t>表1-XX分公司2021年预算内管理捐赠额度</t>
  </si>
  <si>
    <t>表2-XX分公司2021年预算内管理公益捐赠明细项目表</t>
  </si>
  <si>
    <t>公益捐赠项目名称</t>
  </si>
  <si>
    <t>是否能够进行所得税纳税调整</t>
  </si>
  <si>
    <t>捐赠金额（万元）</t>
  </si>
  <si>
    <t>2021年预算内管理捐赠编报金额</t>
  </si>
  <si>
    <t>XX分公司合计</t>
  </si>
  <si>
    <t>预算内管理捐赠额度上限</t>
  </si>
  <si>
    <t>肇庆市分公司</t>
  </si>
  <si>
    <t>春节扶贫慰问活动</t>
  </si>
  <si>
    <t>否</t>
  </si>
  <si>
    <t>固定额度</t>
  </si>
  <si>
    <t>中秋扶贫慰问活动</t>
  </si>
  <si>
    <t>浮动额度</t>
  </si>
  <si>
    <t>其他公益捐赠活动</t>
  </si>
  <si>
    <t>滚动12个月保费收入（万元）</t>
  </si>
  <si>
    <t>高要支公司</t>
  </si>
  <si>
    <t>乡村振兴环境整治捐赠</t>
  </si>
  <si>
    <t>2019年8至12月累计保费收入</t>
  </si>
  <si>
    <t>广宁支公司</t>
  </si>
  <si>
    <t>扶贫慰问</t>
  </si>
  <si>
    <t>2020年1至7月累计保费收入</t>
  </si>
  <si>
    <t>四会支公司</t>
  </si>
  <si>
    <t>滚动12个月利润总额（万元）</t>
  </si>
  <si>
    <t>封开支公司</t>
  </si>
  <si>
    <t>2019年8至12月累计利润总额</t>
  </si>
  <si>
    <t>怀集支公司</t>
  </si>
  <si>
    <t>扶贫以及双创捐赠</t>
  </si>
  <si>
    <t>2020年1至7月累计利润总额</t>
  </si>
  <si>
    <t>德庆支公司</t>
  </si>
  <si>
    <t>捐赠比例（基础值为千分之二点六）</t>
  </si>
  <si>
    <t>需和上年固定捐赠额度比较，如较上年固定捐赠额度增加一档，则为2.5‰，增加两档为2.4‰</t>
  </si>
  <si>
    <t>编制时间</t>
  </si>
  <si>
    <t>2019年2季度</t>
  </si>
  <si>
    <t>数据录入区域</t>
  </si>
  <si>
    <t>公司内部项目</t>
  </si>
  <si>
    <t>融合</t>
  </si>
  <si>
    <t>融合-95518</t>
  </si>
  <si>
    <t>融合-理赔</t>
  </si>
  <si>
    <t>分别-固定</t>
  </si>
  <si>
    <t>分别-支农支小融资</t>
  </si>
  <si>
    <t>委托管理</t>
  </si>
  <si>
    <t>（无）</t>
  </si>
  <si>
    <t>职工工资项目合计</t>
  </si>
  <si>
    <t>劳动合同用工职工工资项目小计_融合管理</t>
  </si>
  <si>
    <t>劳务派遣用工职工工资项目小计_融合管理</t>
  </si>
  <si>
    <t>劳务合同及非全日制用工项目小计_融合管理</t>
  </si>
  <si>
    <t>大灾理赔工作津贴</t>
  </si>
  <si>
    <t>协赔津贴</t>
  </si>
  <si>
    <t>补充住房公积金</t>
  </si>
  <si>
    <t>工会经费项目合计</t>
  </si>
  <si>
    <t>职工福利项目合计</t>
  </si>
  <si>
    <t>非货币性福利</t>
  </si>
  <si>
    <t>折旧、租金及相关税费</t>
  </si>
  <si>
    <t>物业管理费</t>
  </si>
  <si>
    <t>房屋修缮费项目小计_融合管理</t>
  </si>
  <si>
    <t>公务用车</t>
  </si>
  <si>
    <t>临时用车</t>
  </si>
  <si>
    <t>临时用车-车辆租赁费</t>
  </si>
  <si>
    <t>电子设备租赁费项目小计_融合管理</t>
  </si>
  <si>
    <t>其他资产类（除房产、车辆、电子设备）</t>
  </si>
  <si>
    <t>其他资产租赁费</t>
  </si>
  <si>
    <t>内部租赁费用</t>
  </si>
  <si>
    <t>房屋内部租赁</t>
  </si>
  <si>
    <t>车辆内部租赁</t>
  </si>
  <si>
    <t>电子设备租赁项目小计</t>
  </si>
  <si>
    <t>其他内部租赁费</t>
  </si>
  <si>
    <t>广告费项目小计_融合管理</t>
  </si>
  <si>
    <t>机动费用</t>
  </si>
  <si>
    <t>外事费用</t>
  </si>
  <si>
    <t>咨询费</t>
  </si>
  <si>
    <t>数据汇总区域</t>
  </si>
  <si>
    <t>路演业绩发布费用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</si>
  <si>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</si>
  <si>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</si>
  <si>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</si>
  <si>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</si>
  <si>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</si>
  <si>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</si>
  <si>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</si>
  <si>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</si>
  <si>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Excel 97-2003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</si>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</sst>
</file>

<file path=xl/styles.xml><?xml version="1.0" encoding="utf-8"?>
<styleSheet xmlns="http://schemas.openxmlformats.org/spreadsheetml/2006/main">
  <numFmts count="6">
    <numFmt numFmtId="176" formatCode="0.00_ ;[Red]\-0.00\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_ * #,##0_ ;_ * \-#,##0_ ;_ * &quot;-&quot;??_ ;_ @_ "/>
  </numFmts>
  <fonts count="5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0"/>
      <color theme="1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sz val="10"/>
      <color rgb="FF00B050"/>
      <name val="微软雅黑"/>
      <charset val="134"/>
    </font>
    <font>
      <b/>
      <sz val="12"/>
      <color theme="1"/>
      <name val="微软雅黑"/>
      <charset val="134"/>
    </font>
    <font>
      <b/>
      <sz val="10"/>
      <color rgb="FF0070C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0070C0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indexed="8"/>
      <name val="微软雅黑"/>
      <charset val="134"/>
    </font>
    <font>
      <b/>
      <sz val="10"/>
      <color rgb="FF00B050"/>
      <name val="微软雅黑"/>
      <charset val="134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17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1" borderId="39" applyNumberFormat="0" applyFon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1" applyNumberFormat="0" applyFill="0" applyAlignment="0" applyProtection="0">
      <alignment vertical="center"/>
    </xf>
    <xf numFmtId="0" fontId="42" fillId="0" borderId="41" applyNumberFormat="0" applyFill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7" fillId="0" borderId="40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4" fillId="34" borderId="43" applyNumberFormat="0" applyAlignment="0" applyProtection="0">
      <alignment vertical="center"/>
    </xf>
    <xf numFmtId="0" fontId="45" fillId="34" borderId="38" applyNumberFormat="0" applyAlignment="0" applyProtection="0">
      <alignment vertical="center"/>
    </xf>
    <xf numFmtId="0" fontId="43" fillId="33" borderId="42" applyNumberFormat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6" fillId="0" borderId="44" applyNumberFormat="0" applyFill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0" fillId="0" borderId="0"/>
  </cellStyleXfs>
  <cellXfs count="336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vertical="top" wrapText="1"/>
    </xf>
    <xf numFmtId="0" fontId="2" fillId="0" borderId="0" xfId="10" applyNumberFormat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7" xfId="0" applyNumberFormat="1" applyBorder="1" applyAlignment="1">
      <alignment horizontal="center" vertical="top" wrapText="1"/>
    </xf>
    <xf numFmtId="0" fontId="2" fillId="0" borderId="7" xfId="1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0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2" xfId="0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43" fontId="3" fillId="0" borderId="12" xfId="8" applyFont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protection locked="0"/>
    </xf>
    <xf numFmtId="0" fontId="3" fillId="0" borderId="14" xfId="0" applyFont="1" applyBorder="1" applyAlignment="1">
      <alignment horizontal="left" vertical="center"/>
    </xf>
    <xf numFmtId="43" fontId="3" fillId="0" borderId="14" xfId="8" applyFont="1" applyBorder="1" applyAlignment="1">
      <alignment horizontal="left" vertical="center"/>
    </xf>
    <xf numFmtId="49" fontId="4" fillId="3" borderId="13" xfId="0" applyNumberFormat="1" applyFont="1" applyFill="1" applyBorder="1" applyAlignment="1" applyProtection="1">
      <alignment horizontal="left" indent="1"/>
      <protection locked="0"/>
    </xf>
    <xf numFmtId="49" fontId="4" fillId="3" borderId="12" xfId="0" applyNumberFormat="1" applyFont="1" applyFill="1" applyBorder="1" applyAlignment="1" applyProtection="1">
      <alignment horizontal="left" indent="2"/>
      <protection locked="0"/>
    </xf>
    <xf numFmtId="0" fontId="3" fillId="0" borderId="12" xfId="0" applyFont="1" applyBorder="1" applyAlignment="1">
      <alignment vertical="center"/>
    </xf>
    <xf numFmtId="43" fontId="3" fillId="0" borderId="12" xfId="8" applyFont="1" applyBorder="1" applyAlignment="1">
      <alignment vertical="center"/>
    </xf>
    <xf numFmtId="43" fontId="3" fillId="3" borderId="12" xfId="8" applyFont="1" applyFill="1" applyBorder="1">
      <alignment vertical="center"/>
    </xf>
    <xf numFmtId="49" fontId="4" fillId="3" borderId="12" xfId="0" applyNumberFormat="1" applyFont="1" applyFill="1" applyBorder="1" applyAlignment="1" applyProtection="1">
      <alignment horizontal="left" indent="1"/>
      <protection locked="0"/>
    </xf>
    <xf numFmtId="0" fontId="3" fillId="0" borderId="14" xfId="0" applyFont="1" applyBorder="1" applyAlignment="1">
      <alignment vertical="center"/>
    </xf>
    <xf numFmtId="43" fontId="3" fillId="0" borderId="14" xfId="8" applyFont="1" applyBorder="1" applyAlignment="1">
      <alignment vertical="center"/>
    </xf>
    <xf numFmtId="49" fontId="4" fillId="3" borderId="12" xfId="0" applyNumberFormat="1" applyFont="1" applyFill="1" applyBorder="1" applyAlignment="1" applyProtection="1">
      <alignment horizontal="left"/>
      <protection locked="0"/>
    </xf>
    <xf numFmtId="49" fontId="4" fillId="3" borderId="12" xfId="0" applyNumberFormat="1" applyFont="1" applyFill="1" applyBorder="1" applyAlignment="1" applyProtection="1">
      <alignment horizontal="left" indent="3"/>
      <protection locked="0"/>
    </xf>
    <xf numFmtId="0" fontId="3" fillId="3" borderId="12" xfId="0" applyFont="1" applyFill="1" applyBorder="1" applyAlignment="1">
      <alignment vertical="center"/>
    </xf>
    <xf numFmtId="43" fontId="3" fillId="3" borderId="12" xfId="8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43" fontId="3" fillId="5" borderId="12" xfId="8" applyFont="1" applyFill="1" applyBorder="1">
      <alignment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2" xfId="0" applyFont="1" applyFill="1" applyBorder="1">
      <alignment vertical="center"/>
    </xf>
    <xf numFmtId="0" fontId="5" fillId="4" borderId="17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43" fontId="3" fillId="0" borderId="12" xfId="8" applyFont="1" applyBorder="1">
      <alignment vertical="center"/>
    </xf>
    <xf numFmtId="0" fontId="5" fillId="4" borderId="14" xfId="0" applyFont="1" applyFill="1" applyBorder="1" applyAlignment="1">
      <alignment horizontal="center" vertical="center"/>
    </xf>
    <xf numFmtId="0" fontId="6" fillId="6" borderId="0" xfId="0" applyFont="1" applyFill="1" applyAlignment="1" applyProtection="1">
      <protection locked="0"/>
    </xf>
    <xf numFmtId="0" fontId="7" fillId="6" borderId="0" xfId="49" applyFont="1" applyFill="1" applyProtection="1">
      <protection locked="0"/>
    </xf>
    <xf numFmtId="0" fontId="6" fillId="6" borderId="0" xfId="49" applyFont="1" applyFill="1" applyProtection="1">
      <protection locked="0"/>
    </xf>
    <xf numFmtId="0" fontId="7" fillId="6" borderId="0" xfId="0" applyFont="1" applyFill="1" applyAlignment="1" applyProtection="1">
      <protection locked="0"/>
    </xf>
    <xf numFmtId="0" fontId="7" fillId="6" borderId="12" xfId="0" applyFont="1" applyFill="1" applyBorder="1" applyAlignment="1" applyProtection="1">
      <alignment horizontal="center"/>
      <protection locked="0"/>
    </xf>
    <xf numFmtId="0" fontId="7" fillId="6" borderId="12" xfId="0" applyFont="1" applyFill="1" applyBorder="1" applyAlignment="1" applyProtection="1">
      <protection locked="0"/>
    </xf>
    <xf numFmtId="0" fontId="6" fillId="0" borderId="12" xfId="49" applyFont="1" applyFill="1" applyBorder="1" applyProtection="1">
      <protection locked="0"/>
    </xf>
    <xf numFmtId="0" fontId="8" fillId="6" borderId="0" xfId="0" applyFont="1" applyFill="1" applyAlignment="1" applyProtection="1"/>
    <xf numFmtId="0" fontId="6" fillId="6" borderId="12" xfId="0" applyFont="1" applyFill="1" applyBorder="1" applyAlignment="1" applyProtection="1">
      <alignment horizontal="center"/>
      <protection locked="0"/>
    </xf>
    <xf numFmtId="0" fontId="6" fillId="6" borderId="12" xfId="0" applyFont="1" applyFill="1" applyBorder="1" applyAlignment="1" applyProtection="1">
      <alignment horizontal="left"/>
      <protection locked="0"/>
    </xf>
    <xf numFmtId="2" fontId="7" fillId="6" borderId="12" xfId="0" applyNumberFormat="1" applyFont="1" applyFill="1" applyBorder="1" applyAlignment="1" applyProtection="1"/>
    <xf numFmtId="0" fontId="6" fillId="0" borderId="12" xfId="0" applyFont="1" applyFill="1" applyBorder="1" applyAlignment="1" applyProtection="1">
      <alignment horizontal="left"/>
      <protection locked="0"/>
    </xf>
    <xf numFmtId="0" fontId="6" fillId="6" borderId="12" xfId="0" applyFont="1" applyFill="1" applyBorder="1" applyAlignment="1" applyProtection="1">
      <protection locked="0"/>
    </xf>
    <xf numFmtId="2" fontId="6" fillId="6" borderId="12" xfId="0" applyNumberFormat="1" applyFont="1" applyFill="1" applyBorder="1" applyAlignment="1" applyProtection="1">
      <alignment wrapText="1"/>
    </xf>
    <xf numFmtId="2" fontId="6" fillId="6" borderId="12" xfId="0" applyNumberFormat="1" applyFont="1" applyFill="1" applyBorder="1" applyAlignment="1" applyProtection="1"/>
    <xf numFmtId="0" fontId="6" fillId="0" borderId="12" xfId="0" applyFont="1" applyFill="1" applyBorder="1" applyAlignment="1" applyProtection="1">
      <protection locked="0"/>
    </xf>
    <xf numFmtId="0" fontId="6" fillId="6" borderId="12" xfId="0" applyFont="1" applyFill="1" applyBorder="1" applyAlignment="1" applyProtection="1">
      <alignment horizontal="left" vertical="center"/>
      <protection locked="0"/>
    </xf>
    <xf numFmtId="10" fontId="6" fillId="0" borderId="12" xfId="0" applyNumberFormat="1" applyFont="1" applyFill="1" applyBorder="1" applyAlignment="1" applyProtection="1">
      <protection locked="0"/>
    </xf>
    <xf numFmtId="0" fontId="8" fillId="6" borderId="0" xfId="0" applyFont="1" applyFill="1" applyAlignment="1" applyProtection="1">
      <alignment wrapText="1"/>
      <protection locked="0"/>
    </xf>
    <xf numFmtId="0" fontId="6" fillId="6" borderId="0" xfId="49" applyFont="1" applyFill="1" applyAlignment="1" applyProtection="1">
      <protection locked="0"/>
    </xf>
    <xf numFmtId="0" fontId="6" fillId="6" borderId="0" xfId="0" applyFont="1" applyFill="1" applyAlignment="1" applyProtection="1">
      <alignment wrapText="1"/>
      <protection locked="0"/>
    </xf>
    <xf numFmtId="0" fontId="8" fillId="6" borderId="0" xfId="0" applyFont="1" applyFill="1" applyAlignment="1" applyProtection="1">
      <protection locked="0"/>
    </xf>
    <xf numFmtId="2" fontId="6" fillId="6" borderId="12" xfId="0" applyNumberFormat="1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11" applyNumberFormat="1" applyFont="1">
      <alignment vertical="center"/>
    </xf>
    <xf numFmtId="0" fontId="11" fillId="0" borderId="0" xfId="10" applyFont="1">
      <alignment vertical="center"/>
    </xf>
    <xf numFmtId="43" fontId="10" fillId="0" borderId="0" xfId="0" applyNumberFormat="1" applyFont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5" fillId="4" borderId="12" xfId="0" applyFont="1" applyFill="1" applyBorder="1" applyAlignment="1" applyProtection="1">
      <alignment vertical="center"/>
      <protection locked="0"/>
    </xf>
    <xf numFmtId="10" fontId="14" fillId="4" borderId="13" xfId="11" applyNumberFormat="1" applyFont="1" applyFill="1" applyBorder="1" applyAlignment="1" applyProtection="1">
      <alignment horizontal="center" vertical="center"/>
      <protection locked="0"/>
    </xf>
    <xf numFmtId="10" fontId="14" fillId="4" borderId="12" xfId="11" applyNumberFormat="1" applyFont="1" applyFill="1" applyBorder="1" applyAlignment="1" applyProtection="1">
      <alignment horizontal="center" vertical="center"/>
      <protection locked="0"/>
    </xf>
    <xf numFmtId="0" fontId="16" fillId="4" borderId="12" xfId="0" applyFont="1" applyFill="1" applyBorder="1" applyAlignment="1" applyProtection="1">
      <alignment horizontal="center" vertical="center"/>
      <protection locked="0"/>
    </xf>
    <xf numFmtId="43" fontId="16" fillId="5" borderId="12" xfId="0" applyNumberFormat="1" applyFont="1" applyFill="1" applyBorder="1" applyAlignment="1" applyProtection="1">
      <alignment horizontal="center" vertical="center"/>
    </xf>
    <xf numFmtId="43" fontId="14" fillId="5" borderId="12" xfId="0" applyNumberFormat="1" applyFont="1" applyFill="1" applyBorder="1" applyAlignment="1" applyProtection="1">
      <alignment horizontal="center" vertical="center"/>
    </xf>
    <xf numFmtId="10" fontId="14" fillId="5" borderId="12" xfId="11" applyNumberFormat="1" applyFont="1" applyFill="1" applyBorder="1" applyAlignment="1" applyProtection="1">
      <alignment horizontal="center" vertical="center"/>
    </xf>
    <xf numFmtId="0" fontId="14" fillId="4" borderId="12" xfId="0" applyFont="1" applyFill="1" applyBorder="1" applyProtection="1">
      <alignment vertical="center"/>
      <protection locked="0"/>
    </xf>
    <xf numFmtId="43" fontId="16" fillId="5" borderId="12" xfId="8" applyFont="1" applyFill="1" applyBorder="1" applyAlignment="1" applyProtection="1">
      <alignment horizontal="center" vertical="center"/>
    </xf>
    <xf numFmtId="43" fontId="14" fillId="5" borderId="12" xfId="8" applyFont="1" applyFill="1" applyBorder="1" applyAlignment="1" applyProtection="1">
      <alignment horizontal="center" vertical="center"/>
    </xf>
    <xf numFmtId="0" fontId="9" fillId="4" borderId="12" xfId="0" applyFont="1" applyFill="1" applyBorder="1" applyProtection="1">
      <alignment vertical="center"/>
      <protection locked="0"/>
    </xf>
    <xf numFmtId="43" fontId="10" fillId="5" borderId="12" xfId="8" applyFont="1" applyFill="1" applyBorder="1" applyAlignment="1" applyProtection="1">
      <alignment horizontal="center" vertical="center"/>
    </xf>
    <xf numFmtId="43" fontId="9" fillId="5" borderId="12" xfId="8" applyFont="1" applyFill="1" applyBorder="1" applyAlignment="1" applyProtection="1">
      <alignment horizontal="center" vertical="center"/>
    </xf>
    <xf numFmtId="43" fontId="10" fillId="0" borderId="12" xfId="8" applyFont="1" applyFill="1" applyBorder="1" applyAlignment="1" applyProtection="1">
      <alignment horizontal="center" vertical="center"/>
    </xf>
    <xf numFmtId="43" fontId="9" fillId="0" borderId="12" xfId="8" applyFont="1" applyFill="1" applyBorder="1" applyAlignment="1" applyProtection="1">
      <alignment horizontal="center" vertical="center"/>
    </xf>
    <xf numFmtId="43" fontId="10" fillId="7" borderId="12" xfId="8" applyFont="1" applyFill="1" applyBorder="1" applyAlignment="1" applyProtection="1">
      <alignment horizontal="center" vertical="center"/>
      <protection locked="0"/>
    </xf>
    <xf numFmtId="0" fontId="14" fillId="4" borderId="16" xfId="0" applyFont="1" applyFill="1" applyBorder="1" applyAlignment="1" applyProtection="1">
      <alignment horizontal="center" vertical="center"/>
      <protection locked="0"/>
    </xf>
    <xf numFmtId="0" fontId="14" fillId="4" borderId="17" xfId="0" applyFont="1" applyFill="1" applyBorder="1" applyAlignment="1" applyProtection="1">
      <alignment horizontal="center" vertical="center"/>
      <protection locked="0"/>
    </xf>
    <xf numFmtId="0" fontId="14" fillId="4" borderId="14" xfId="0" applyFont="1" applyFill="1" applyBorder="1" applyAlignment="1" applyProtection="1">
      <alignment horizontal="center" vertical="center"/>
      <protection locked="0"/>
    </xf>
    <xf numFmtId="0" fontId="17" fillId="0" borderId="0" xfId="0" applyFont="1" applyProtection="1">
      <alignment vertical="center"/>
      <protection locked="0"/>
    </xf>
    <xf numFmtId="0" fontId="18" fillId="0" borderId="0" xfId="1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Border="1" applyAlignment="1" applyProtection="1">
      <alignment horizontal="center" vertical="center"/>
      <protection locked="0"/>
    </xf>
    <xf numFmtId="0" fontId="20" fillId="8" borderId="19" xfId="0" applyFont="1" applyFill="1" applyBorder="1" applyAlignment="1" applyProtection="1">
      <alignment horizontal="center" vertical="center"/>
      <protection locked="0"/>
    </xf>
    <xf numFmtId="0" fontId="19" fillId="8" borderId="19" xfId="0" applyFont="1" applyFill="1" applyBorder="1" applyAlignment="1" applyProtection="1">
      <alignment horizontal="center" vertical="center"/>
      <protection locked="0"/>
    </xf>
    <xf numFmtId="10" fontId="19" fillId="8" borderId="20" xfId="11" applyNumberFormat="1" applyFont="1" applyFill="1" applyBorder="1" applyAlignment="1" applyProtection="1">
      <alignment horizontal="center" vertical="center"/>
      <protection locked="0"/>
    </xf>
    <xf numFmtId="10" fontId="19" fillId="8" borderId="21" xfId="11" applyNumberFormat="1" applyFont="1" applyFill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20" fillId="8" borderId="12" xfId="0" applyFont="1" applyFill="1" applyBorder="1" applyAlignment="1" applyProtection="1">
      <alignment horizontal="center" vertical="center"/>
      <protection locked="0"/>
    </xf>
    <xf numFmtId="0" fontId="21" fillId="8" borderId="12" xfId="0" applyFont="1" applyFill="1" applyBorder="1" applyAlignment="1" applyProtection="1">
      <alignment horizontal="center" vertical="center"/>
      <protection locked="0"/>
    </xf>
    <xf numFmtId="0" fontId="21" fillId="8" borderId="23" xfId="0" applyFont="1" applyFill="1" applyBorder="1" applyAlignment="1" applyProtection="1">
      <alignment horizontal="center" vertical="center"/>
      <protection locked="0"/>
    </xf>
    <xf numFmtId="0" fontId="22" fillId="8" borderId="12" xfId="0" applyFont="1" applyFill="1" applyBorder="1" applyAlignment="1" applyProtection="1">
      <alignment horizontal="center" vertical="center"/>
      <protection locked="0"/>
    </xf>
    <xf numFmtId="177" fontId="17" fillId="9" borderId="12" xfId="8" applyNumberFormat="1" applyFont="1" applyFill="1" applyBorder="1" applyAlignment="1" applyProtection="1">
      <alignment horizontal="center" vertical="center"/>
    </xf>
    <xf numFmtId="10" fontId="17" fillId="9" borderId="12" xfId="11" applyNumberFormat="1" applyFont="1" applyFill="1" applyBorder="1" applyAlignment="1" applyProtection="1">
      <alignment horizontal="center" vertical="center"/>
    </xf>
    <xf numFmtId="10" fontId="17" fillId="9" borderId="23" xfId="11" applyNumberFormat="1" applyFont="1" applyFill="1" applyBorder="1" applyAlignment="1" applyProtection="1">
      <alignment horizontal="center" vertical="center"/>
    </xf>
    <xf numFmtId="0" fontId="17" fillId="8" borderId="12" xfId="0" applyFont="1" applyFill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left" vertical="center"/>
      <protection locked="0"/>
    </xf>
    <xf numFmtId="0" fontId="17" fillId="0" borderId="12" xfId="11" applyNumberFormat="1" applyFont="1" applyBorder="1" applyAlignment="1" applyProtection="1">
      <alignment horizontal="center" vertical="center"/>
      <protection locked="0"/>
    </xf>
    <xf numFmtId="0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2" fillId="0" borderId="12" xfId="0" applyFont="1" applyFill="1" applyBorder="1" applyAlignment="1" applyProtection="1">
      <alignment horizontal="left" vertical="center"/>
      <protection locked="0"/>
    </xf>
    <xf numFmtId="0" fontId="17" fillId="8" borderId="12" xfId="0" applyFont="1" applyFill="1" applyBorder="1" applyAlignment="1" applyProtection="1">
      <alignment horizontal="left" vertical="center"/>
      <protection locked="0"/>
    </xf>
    <xf numFmtId="176" fontId="17" fillId="6" borderId="12" xfId="0" applyNumberFormat="1" applyFont="1" applyFill="1" applyBorder="1" applyAlignment="1" applyProtection="1">
      <alignment horizontal="center" vertical="center"/>
    </xf>
    <xf numFmtId="0" fontId="17" fillId="0" borderId="26" xfId="0" applyFont="1" applyBorder="1" applyAlignment="1" applyProtection="1">
      <alignment horizontal="center" vertical="center"/>
      <protection locked="0"/>
    </xf>
    <xf numFmtId="0" fontId="17" fillId="8" borderId="27" xfId="0" applyFont="1" applyFill="1" applyBorder="1" applyAlignment="1" applyProtection="1">
      <alignment horizontal="left" vertical="center" wrapText="1"/>
      <protection locked="0"/>
    </xf>
    <xf numFmtId="176" fontId="17" fillId="6" borderId="27" xfId="0" applyNumberFormat="1" applyFont="1" applyFill="1" applyBorder="1" applyAlignment="1" applyProtection="1">
      <alignment horizontal="center" vertical="center"/>
    </xf>
    <xf numFmtId="10" fontId="17" fillId="9" borderId="27" xfId="11" applyNumberFormat="1" applyFont="1" applyFill="1" applyBorder="1" applyAlignment="1" applyProtection="1">
      <alignment horizontal="center" vertical="center"/>
    </xf>
    <xf numFmtId="10" fontId="17" fillId="9" borderId="28" xfId="11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  <protection locked="0"/>
    </xf>
    <xf numFmtId="10" fontId="19" fillId="8" borderId="19" xfId="11" applyNumberFormat="1" applyFont="1" applyFill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Protection="1">
      <alignment vertical="center"/>
      <protection locked="0"/>
    </xf>
    <xf numFmtId="0" fontId="17" fillId="6" borderId="12" xfId="0" applyFont="1" applyFill="1" applyBorder="1" applyProtection="1">
      <alignment vertical="center"/>
    </xf>
    <xf numFmtId="0" fontId="17" fillId="0" borderId="29" xfId="0" applyFont="1" applyBorder="1" applyAlignment="1" applyProtection="1">
      <alignment horizontal="center" vertical="center"/>
      <protection locked="0"/>
    </xf>
    <xf numFmtId="0" fontId="17" fillId="0" borderId="27" xfId="0" applyFont="1" applyBorder="1" applyProtection="1">
      <alignment vertical="center"/>
      <protection locked="0"/>
    </xf>
    <xf numFmtId="0" fontId="17" fillId="6" borderId="27" xfId="0" applyFont="1" applyFill="1" applyBorder="1" applyProtection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9" borderId="30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8" borderId="12" xfId="0" applyFont="1" applyFill="1" applyBorder="1">
      <alignment vertical="center"/>
    </xf>
    <xf numFmtId="0" fontId="17" fillId="8" borderId="12" xfId="0" applyFont="1" applyFill="1" applyBorder="1" applyAlignment="1">
      <alignment horizontal="center" vertical="center"/>
    </xf>
    <xf numFmtId="2" fontId="17" fillId="8" borderId="12" xfId="0" applyNumberFormat="1" applyFont="1" applyFill="1" applyBorder="1">
      <alignment vertical="center"/>
    </xf>
    <xf numFmtId="0" fontId="17" fillId="0" borderId="12" xfId="0" applyFont="1" applyBorder="1">
      <alignment vertical="center"/>
    </xf>
    <xf numFmtId="2" fontId="17" fillId="0" borderId="12" xfId="0" applyNumberFormat="1" applyFont="1" applyBorder="1">
      <alignment vertical="center"/>
    </xf>
    <xf numFmtId="0" fontId="23" fillId="0" borderId="12" xfId="0" applyFont="1" applyBorder="1" applyAlignment="1">
      <alignment vertical="center" wrapText="1"/>
    </xf>
    <xf numFmtId="0" fontId="17" fillId="9" borderId="26" xfId="0" applyFont="1" applyFill="1" applyBorder="1" applyAlignment="1">
      <alignment horizontal="center" vertical="center"/>
    </xf>
    <xf numFmtId="0" fontId="17" fillId="0" borderId="27" xfId="0" applyFont="1" applyBorder="1">
      <alignment vertical="center"/>
    </xf>
    <xf numFmtId="2" fontId="17" fillId="8" borderId="27" xfId="0" applyNumberFormat="1" applyFont="1" applyFill="1" applyBorder="1">
      <alignment vertical="center"/>
    </xf>
    <xf numFmtId="2" fontId="17" fillId="0" borderId="27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9" borderId="31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10" borderId="22" xfId="0" applyFont="1" applyFill="1" applyBorder="1">
      <alignment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2" xfId="0" applyFont="1" applyFill="1" applyBorder="1">
      <alignment vertical="center"/>
    </xf>
    <xf numFmtId="10" fontId="17" fillId="10" borderId="12" xfId="11" applyNumberFormat="1" applyFont="1" applyFill="1" applyBorder="1">
      <alignment vertical="center"/>
    </xf>
    <xf numFmtId="2" fontId="17" fillId="10" borderId="12" xfId="0" applyNumberFormat="1" applyFont="1" applyFill="1" applyBorder="1">
      <alignment vertical="center"/>
    </xf>
    <xf numFmtId="0" fontId="17" fillId="0" borderId="23" xfId="0" applyFont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23" fillId="0" borderId="12" xfId="0" applyFont="1" applyBorder="1">
      <alignment vertical="center"/>
    </xf>
    <xf numFmtId="0" fontId="17" fillId="0" borderId="28" xfId="0" applyFont="1" applyBorder="1" applyAlignment="1">
      <alignment horizontal="center" vertical="center"/>
    </xf>
    <xf numFmtId="0" fontId="17" fillId="0" borderId="26" xfId="0" applyFont="1" applyBorder="1">
      <alignment vertical="center"/>
    </xf>
    <xf numFmtId="10" fontId="17" fillId="10" borderId="27" xfId="11" applyNumberFormat="1" applyFont="1" applyFill="1" applyBorder="1">
      <alignment vertical="center"/>
    </xf>
    <xf numFmtId="2" fontId="17" fillId="10" borderId="27" xfId="0" applyNumberFormat="1" applyFont="1" applyFill="1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11" borderId="3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2" fontId="17" fillId="10" borderId="13" xfId="0" applyNumberFormat="1" applyFont="1" applyFill="1" applyBorder="1">
      <alignment vertical="center"/>
    </xf>
    <xf numFmtId="2" fontId="17" fillId="0" borderId="13" xfId="0" applyNumberFormat="1" applyFont="1" applyBorder="1">
      <alignment vertical="center"/>
    </xf>
    <xf numFmtId="2" fontId="23" fillId="0" borderId="23" xfId="0" applyNumberFormat="1" applyFont="1" applyBorder="1">
      <alignment vertical="center"/>
    </xf>
    <xf numFmtId="2" fontId="17" fillId="0" borderId="23" xfId="0" applyNumberFormat="1" applyFont="1" applyBorder="1">
      <alignment vertical="center"/>
    </xf>
    <xf numFmtId="2" fontId="17" fillId="0" borderId="33" xfId="0" applyNumberFormat="1" applyFont="1" applyBorder="1">
      <alignment vertical="center"/>
    </xf>
    <xf numFmtId="2" fontId="17" fillId="0" borderId="28" xfId="0" applyNumberFormat="1" applyFont="1" applyBorder="1">
      <alignment vertical="center"/>
    </xf>
    <xf numFmtId="0" fontId="6" fillId="0" borderId="0" xfId="0" applyFont="1">
      <alignment vertical="center"/>
    </xf>
    <xf numFmtId="0" fontId="24" fillId="0" borderId="0" xfId="0" applyFont="1" applyProtection="1">
      <alignment vertical="center"/>
      <protection locked="0"/>
    </xf>
    <xf numFmtId="0" fontId="19" fillId="12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19" fillId="12" borderId="16" xfId="0" applyFont="1" applyFill="1" applyBorder="1" applyAlignment="1" applyProtection="1">
      <alignment horizontal="center" vertical="center"/>
      <protection locked="0"/>
    </xf>
    <xf numFmtId="0" fontId="19" fillId="12" borderId="14" xfId="0" applyFont="1" applyFill="1" applyBorder="1" applyAlignment="1" applyProtection="1">
      <alignment horizontal="center" vertical="center"/>
      <protection locked="0"/>
    </xf>
    <xf numFmtId="0" fontId="25" fillId="12" borderId="13" xfId="0" applyFont="1" applyFill="1" applyBorder="1" applyAlignment="1" applyProtection="1">
      <alignment horizontal="center" vertical="center"/>
      <protection locked="0"/>
    </xf>
    <xf numFmtId="0" fontId="25" fillId="12" borderId="34" xfId="0" applyFont="1" applyFill="1" applyBorder="1" applyAlignment="1" applyProtection="1">
      <alignment horizontal="center" vertical="center"/>
      <protection locked="0"/>
    </xf>
    <xf numFmtId="0" fontId="25" fillId="12" borderId="15" xfId="0" applyFont="1" applyFill="1" applyBorder="1" applyAlignment="1" applyProtection="1">
      <alignment horizontal="center" vertical="center"/>
      <protection locked="0"/>
    </xf>
    <xf numFmtId="2" fontId="17" fillId="12" borderId="12" xfId="0" applyNumberFormat="1" applyFont="1" applyFill="1" applyBorder="1" applyAlignment="1" applyProtection="1">
      <alignment horizontal="center" vertical="center"/>
    </xf>
    <xf numFmtId="0" fontId="17" fillId="0" borderId="0" xfId="0" applyFont="1" applyProtection="1">
      <alignment vertical="center"/>
    </xf>
    <xf numFmtId="0" fontId="17" fillId="9" borderId="16" xfId="0" applyFont="1" applyFill="1" applyBorder="1" applyAlignment="1" applyProtection="1">
      <alignment horizontal="center" vertical="center" wrapText="1"/>
      <protection locked="0"/>
    </xf>
    <xf numFmtId="0" fontId="25" fillId="13" borderId="13" xfId="0" applyFont="1" applyFill="1" applyBorder="1" applyAlignment="1" applyProtection="1">
      <alignment horizontal="center" vertical="center"/>
      <protection locked="0"/>
    </xf>
    <xf numFmtId="0" fontId="25" fillId="13" borderId="34" xfId="0" applyFont="1" applyFill="1" applyBorder="1" applyAlignment="1" applyProtection="1">
      <alignment horizontal="center" vertical="center"/>
      <protection locked="0"/>
    </xf>
    <xf numFmtId="0" fontId="25" fillId="13" borderId="15" xfId="0" applyFont="1" applyFill="1" applyBorder="1" applyAlignment="1" applyProtection="1">
      <alignment horizontal="center" vertical="center"/>
      <protection locked="0"/>
    </xf>
    <xf numFmtId="0" fontId="17" fillId="9" borderId="17" xfId="0" applyFont="1" applyFill="1" applyBorder="1" applyAlignment="1" applyProtection="1">
      <alignment horizontal="center" vertical="center"/>
      <protection locked="0"/>
    </xf>
    <xf numFmtId="49" fontId="17" fillId="9" borderId="16" xfId="0" applyNumberFormat="1" applyFont="1" applyFill="1" applyBorder="1" applyAlignment="1" applyProtection="1">
      <alignment horizontal="center" vertical="center"/>
      <protection locked="0"/>
    </xf>
    <xf numFmtId="49" fontId="25" fillId="9" borderId="13" xfId="0" applyNumberFormat="1" applyFont="1" applyFill="1" applyBorder="1" applyAlignment="1" applyProtection="1">
      <alignment horizontal="center" vertical="center"/>
      <protection locked="0"/>
    </xf>
    <xf numFmtId="49" fontId="25" fillId="9" borderId="34" xfId="0" applyNumberFormat="1" applyFont="1" applyFill="1" applyBorder="1" applyAlignment="1" applyProtection="1">
      <alignment horizontal="center" vertical="center"/>
      <protection locked="0"/>
    </xf>
    <xf numFmtId="49" fontId="25" fillId="9" borderId="15" xfId="0" applyNumberFormat="1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2" xfId="0" applyFont="1" applyFill="1" applyBorder="1" applyAlignment="1" applyProtection="1">
      <alignment horizontal="left" vertical="center"/>
      <protection locked="0"/>
    </xf>
    <xf numFmtId="0" fontId="17" fillId="9" borderId="13" xfId="0" applyFont="1" applyFill="1" applyBorder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vertical="center"/>
      <protection locked="0"/>
    </xf>
    <xf numFmtId="0" fontId="17" fillId="9" borderId="12" xfId="0" applyFont="1" applyFill="1" applyBorder="1" applyAlignment="1" applyProtection="1">
      <alignment vertical="center"/>
      <protection locked="0"/>
    </xf>
    <xf numFmtId="49" fontId="17" fillId="9" borderId="16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center" vertical="center"/>
      <protection locked="0"/>
    </xf>
    <xf numFmtId="49" fontId="26" fillId="9" borderId="12" xfId="0" applyNumberFormat="1" applyFont="1" applyFill="1" applyBorder="1" applyAlignment="1" applyProtection="1">
      <alignment horizontal="left" vertical="center"/>
      <protection locked="0"/>
    </xf>
    <xf numFmtId="0" fontId="27" fillId="9" borderId="13" xfId="0" applyFont="1" applyFill="1" applyBorder="1" applyAlignment="1" applyProtection="1">
      <alignment horizontal="left" vertical="center"/>
      <protection locked="0"/>
    </xf>
    <xf numFmtId="0" fontId="27" fillId="9" borderId="12" xfId="0" applyFont="1" applyFill="1" applyBorder="1" applyAlignment="1" applyProtection="1">
      <alignment vertical="center"/>
      <protection locked="0"/>
    </xf>
    <xf numFmtId="0" fontId="27" fillId="9" borderId="12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center" vertical="center"/>
      <protection locked="0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34" xfId="0" applyFont="1" applyFill="1" applyBorder="1" applyAlignment="1" applyProtection="1">
      <alignment horizontal="center" vertical="center"/>
      <protection locked="0"/>
    </xf>
    <xf numFmtId="0" fontId="25" fillId="0" borderId="15" xfId="0" applyFont="1" applyFill="1" applyBorder="1" applyAlignment="1" applyProtection="1">
      <alignment horizontal="center" vertical="center"/>
      <protection locked="0"/>
    </xf>
    <xf numFmtId="0" fontId="17" fillId="3" borderId="17" xfId="0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49" fontId="17" fillId="3" borderId="35" xfId="0" applyNumberFormat="1" applyFont="1" applyFill="1" applyBorder="1" applyAlignment="1" applyProtection="1">
      <alignment horizontal="left" vertical="center"/>
      <protection locked="0"/>
    </xf>
    <xf numFmtId="49" fontId="17" fillId="3" borderId="12" xfId="0" applyNumberFormat="1" applyFont="1" applyFill="1" applyBorder="1" applyAlignment="1" applyProtection="1">
      <alignment horizontal="left" vertical="center"/>
      <protection locked="0"/>
    </xf>
    <xf numFmtId="0" fontId="17" fillId="3" borderId="13" xfId="0" applyFont="1" applyFill="1" applyBorder="1" applyAlignment="1" applyProtection="1">
      <alignment horizontal="left" vertical="center"/>
      <protection locked="0"/>
    </xf>
    <xf numFmtId="49" fontId="17" fillId="3" borderId="36" xfId="0" applyNumberFormat="1" applyFont="1" applyFill="1" applyBorder="1" applyAlignment="1" applyProtection="1">
      <alignment horizontal="left" vertical="center"/>
      <protection locked="0"/>
    </xf>
    <xf numFmtId="49" fontId="17" fillId="3" borderId="37" xfId="0" applyNumberFormat="1" applyFont="1" applyFill="1" applyBorder="1" applyAlignment="1" applyProtection="1">
      <alignment horizontal="left" vertical="center"/>
      <protection locked="0"/>
    </xf>
    <xf numFmtId="0" fontId="17" fillId="3" borderId="15" xfId="0" applyFont="1" applyFill="1" applyBorder="1" applyAlignment="1" applyProtection="1">
      <alignment horizontal="left" vertical="center"/>
      <protection locked="0"/>
    </xf>
    <xf numFmtId="0" fontId="17" fillId="3" borderId="16" xfId="0" applyFont="1" applyFill="1" applyBorder="1" applyAlignment="1" applyProtection="1">
      <alignment horizontal="left" vertical="center"/>
      <protection locked="0"/>
    </xf>
    <xf numFmtId="0" fontId="17" fillId="3" borderId="35" xfId="0" applyFont="1" applyFill="1" applyBorder="1" applyAlignment="1" applyProtection="1">
      <alignment horizontal="left" vertical="center"/>
      <protection locked="0"/>
    </xf>
    <xf numFmtId="0" fontId="26" fillId="3" borderId="16" xfId="0" applyFont="1" applyFill="1" applyBorder="1" applyAlignment="1" applyProtection="1">
      <alignment horizontal="left" vertical="center"/>
      <protection locked="0"/>
    </xf>
    <xf numFmtId="0" fontId="26" fillId="3" borderId="13" xfId="0" applyFont="1" applyFill="1" applyBorder="1" applyAlignment="1" applyProtection="1">
      <alignment horizontal="left" vertical="center"/>
      <protection locked="0"/>
    </xf>
    <xf numFmtId="0" fontId="17" fillId="3" borderId="36" xfId="0" applyFont="1" applyFill="1" applyBorder="1" applyAlignment="1" applyProtection="1">
      <alignment horizontal="left" vertical="center"/>
      <protection locked="0"/>
    </xf>
    <xf numFmtId="0" fontId="26" fillId="3" borderId="17" xfId="0" applyFont="1" applyFill="1" applyBorder="1" applyAlignment="1" applyProtection="1">
      <alignment horizontal="left" vertical="center"/>
      <protection locked="0"/>
    </xf>
    <xf numFmtId="0" fontId="26" fillId="3" borderId="14" xfId="0" applyFont="1" applyFill="1" applyBorder="1" applyAlignment="1" applyProtection="1">
      <alignment horizontal="left" vertical="center"/>
      <protection locked="0"/>
    </xf>
    <xf numFmtId="49" fontId="26" fillId="3" borderId="13" xfId="0" applyNumberFormat="1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 vertical="center"/>
      <protection locked="0"/>
    </xf>
    <xf numFmtId="0" fontId="17" fillId="3" borderId="12" xfId="0" applyFont="1" applyFill="1" applyBorder="1" applyAlignment="1" applyProtection="1">
      <alignment horizontal="left" vertical="center"/>
      <protection locked="0"/>
    </xf>
    <xf numFmtId="49" fontId="28" fillId="3" borderId="12" xfId="0" applyNumberFormat="1" applyFont="1" applyFill="1" applyBorder="1" applyAlignment="1" applyProtection="1">
      <alignment horizontal="left" vertical="center"/>
      <protection locked="0"/>
    </xf>
    <xf numFmtId="0" fontId="25" fillId="3" borderId="1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2" fontId="17" fillId="12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0" fontId="26" fillId="3" borderId="12" xfId="0" applyFont="1" applyFill="1" applyBorder="1" applyAlignment="1" applyProtection="1">
      <alignment horizontal="left" vertical="center"/>
      <protection locked="0"/>
    </xf>
    <xf numFmtId="0" fontId="17" fillId="3" borderId="12" xfId="0" applyFont="1" applyFill="1" applyBorder="1" applyAlignment="1" applyProtection="1">
      <alignment vertical="center"/>
      <protection locked="0"/>
    </xf>
    <xf numFmtId="0" fontId="17" fillId="3" borderId="14" xfId="0" applyFont="1" applyFill="1" applyBorder="1" applyAlignment="1" applyProtection="1">
      <alignment horizontal="center" vertical="center"/>
      <protection locked="0"/>
    </xf>
    <xf numFmtId="49" fontId="17" fillId="3" borderId="16" xfId="0" applyNumberFormat="1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/>
      <protection locked="0"/>
    </xf>
    <xf numFmtId="49" fontId="17" fillId="3" borderId="17" xfId="0" applyNumberFormat="1" applyFont="1" applyFill="1" applyBorder="1" applyAlignment="1" applyProtection="1">
      <alignment horizontal="left" vertical="center"/>
      <protection locked="0"/>
    </xf>
    <xf numFmtId="49" fontId="17" fillId="3" borderId="14" xfId="0" applyNumberFormat="1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17" fillId="3" borderId="16" xfId="0" applyNumberFormat="1" applyFont="1" applyFill="1" applyBorder="1" applyAlignment="1" applyProtection="1">
      <alignment vertical="center"/>
      <protection locked="0"/>
    </xf>
    <xf numFmtId="49" fontId="26" fillId="3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6" xfId="0" applyFont="1" applyFill="1" applyBorder="1" applyAlignment="1" applyProtection="1">
      <alignment horizontal="center" vertical="center"/>
      <protection locked="0"/>
    </xf>
    <xf numFmtId="0" fontId="25" fillId="13" borderId="12" xfId="0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left" vertical="center"/>
      <protection locked="0"/>
    </xf>
    <xf numFmtId="0" fontId="17" fillId="9" borderId="16" xfId="0" applyFont="1" applyFill="1" applyBorder="1" applyAlignment="1" applyProtection="1">
      <alignment horizontal="left" vertical="center"/>
      <protection locked="0"/>
    </xf>
    <xf numFmtId="0" fontId="17" fillId="9" borderId="17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left" vertical="center"/>
      <protection locked="0"/>
    </xf>
    <xf numFmtId="0" fontId="26" fillId="9" borderId="12" xfId="0" applyFont="1" applyFill="1" applyBorder="1" applyAlignment="1" applyProtection="1">
      <alignment horizontal="left" vertical="center"/>
      <protection locked="0"/>
    </xf>
    <xf numFmtId="0" fontId="26" fillId="9" borderId="13" xfId="0" applyFont="1" applyFill="1" applyBorder="1" applyAlignment="1" applyProtection="1">
      <alignment horizontal="left" vertical="center"/>
      <protection locked="0"/>
    </xf>
    <xf numFmtId="49" fontId="26" fillId="9" borderId="16" xfId="0" applyNumberFormat="1" applyFont="1" applyFill="1" applyBorder="1" applyAlignment="1" applyProtection="1">
      <alignment horizontal="left" vertical="center"/>
      <protection locked="0"/>
    </xf>
    <xf numFmtId="49" fontId="26" fillId="9" borderId="14" xfId="0" applyNumberFormat="1" applyFont="1" applyFill="1" applyBorder="1" applyAlignment="1" applyProtection="1">
      <alignment horizontal="left" vertical="center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49" fontId="25" fillId="0" borderId="13" xfId="0" applyNumberFormat="1" applyFont="1" applyFill="1" applyBorder="1" applyAlignment="1" applyProtection="1">
      <alignment horizontal="center" vertical="center"/>
      <protection locked="0"/>
    </xf>
    <xf numFmtId="49" fontId="25" fillId="0" borderId="34" xfId="0" applyNumberFormat="1" applyFont="1" applyFill="1" applyBorder="1" applyAlignment="1" applyProtection="1">
      <alignment horizontal="center" vertical="center"/>
      <protection locked="0"/>
    </xf>
    <xf numFmtId="49" fontId="25" fillId="0" borderId="15" xfId="0" applyNumberFormat="1" applyFont="1" applyFill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49" fontId="17" fillId="0" borderId="16" xfId="0" applyNumberFormat="1" applyFont="1" applyFill="1" applyBorder="1" applyAlignment="1" applyProtection="1">
      <alignment horizontal="left" vertical="center"/>
      <protection locked="0"/>
    </xf>
    <xf numFmtId="49" fontId="17" fillId="0" borderId="12" xfId="0" applyNumberFormat="1" applyFont="1" applyFill="1" applyBorder="1" applyAlignment="1" applyProtection="1">
      <alignment horizontal="left" vertical="center"/>
      <protection locked="0"/>
    </xf>
    <xf numFmtId="0" fontId="17" fillId="0" borderId="12" xfId="0" applyFont="1" applyFill="1" applyBorder="1" applyAlignment="1" applyProtection="1">
      <alignment horizontal="left" vertical="center"/>
      <protection locked="0"/>
    </xf>
    <xf numFmtId="0" fontId="17" fillId="0" borderId="13" xfId="0" applyFont="1" applyFill="1" applyBorder="1" applyAlignment="1" applyProtection="1">
      <alignment horizontal="left" vertical="center"/>
      <protection locked="0"/>
    </xf>
    <xf numFmtId="49" fontId="17" fillId="0" borderId="14" xfId="0" applyNumberFormat="1" applyFont="1" applyFill="1" applyBorder="1" applyAlignment="1" applyProtection="1">
      <alignment horizontal="left" vertical="center"/>
      <protection locked="0"/>
    </xf>
    <xf numFmtId="49" fontId="27" fillId="0" borderId="16" xfId="0" applyNumberFormat="1" applyFont="1" applyFill="1" applyBorder="1" applyAlignment="1" applyProtection="1">
      <alignment horizontal="left" vertical="center"/>
      <protection locked="0"/>
    </xf>
    <xf numFmtId="49" fontId="26" fillId="0" borderId="12" xfId="0" applyNumberFormat="1" applyFont="1" applyFill="1" applyBorder="1" applyAlignment="1" applyProtection="1">
      <alignment vertical="center"/>
      <protection locked="0"/>
    </xf>
    <xf numFmtId="49" fontId="27" fillId="0" borderId="12" xfId="0" applyNumberFormat="1" applyFont="1" applyFill="1" applyBorder="1" applyAlignment="1" applyProtection="1">
      <alignment horizontal="left" vertical="center"/>
      <protection locked="0"/>
    </xf>
    <xf numFmtId="0" fontId="27" fillId="0" borderId="13" xfId="0" applyFont="1" applyFill="1" applyBorder="1" applyAlignment="1" applyProtection="1">
      <alignment horizontal="left" vertical="center"/>
      <protection locked="0"/>
    </xf>
    <xf numFmtId="49" fontId="27" fillId="0" borderId="14" xfId="0" applyNumberFormat="1" applyFont="1" applyFill="1" applyBorder="1" applyAlignment="1" applyProtection="1">
      <alignment horizontal="left" vertical="center"/>
      <protection locked="0"/>
    </xf>
    <xf numFmtId="0" fontId="27" fillId="0" borderId="12" xfId="0" applyFont="1" applyFill="1" applyBorder="1" applyAlignment="1" applyProtection="1">
      <alignment horizontal="left" vertical="center"/>
      <protection locked="0"/>
    </xf>
    <xf numFmtId="49" fontId="27" fillId="0" borderId="12" xfId="0" applyNumberFormat="1" applyFont="1" applyFill="1" applyBorder="1" applyAlignment="1" applyProtection="1">
      <alignment vertical="center"/>
      <protection locked="0"/>
    </xf>
    <xf numFmtId="49" fontId="17" fillId="0" borderId="12" xfId="0" applyNumberFormat="1" applyFont="1" applyFill="1" applyBorder="1" applyAlignment="1" applyProtection="1">
      <alignment vertical="center"/>
      <protection locked="0"/>
    </xf>
    <xf numFmtId="49" fontId="17" fillId="0" borderId="17" xfId="0" applyNumberFormat="1" applyFont="1" applyFill="1" applyBorder="1" applyAlignment="1" applyProtection="1">
      <alignment horizontal="left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49" fontId="27" fillId="9" borderId="16" xfId="0" applyNumberFormat="1" applyFont="1" applyFill="1" applyBorder="1" applyAlignment="1" applyProtection="1">
      <alignment horizontal="left" vertical="center"/>
      <protection locked="0"/>
    </xf>
    <xf numFmtId="49" fontId="27" fillId="9" borderId="12" xfId="0" applyNumberFormat="1" applyFont="1" applyFill="1" applyBorder="1" applyAlignment="1" applyProtection="1">
      <alignment horizontal="left" vertical="center"/>
      <protection locked="0"/>
    </xf>
    <xf numFmtId="49" fontId="27" fillId="9" borderId="14" xfId="0" applyNumberFormat="1" applyFont="1" applyFill="1" applyBorder="1" applyAlignment="1" applyProtection="1">
      <alignment horizontal="left" vertical="center"/>
      <protection locked="0"/>
    </xf>
    <xf numFmtId="0" fontId="29" fillId="0" borderId="0" xfId="0" applyFont="1" applyProtection="1">
      <alignment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/>
      <protection locked="0"/>
    </xf>
    <xf numFmtId="10" fontId="17" fillId="0" borderId="0" xfId="11" applyNumberFormat="1" applyFont="1" applyProtection="1">
      <alignment vertical="center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protection locked="0"/>
    </xf>
    <xf numFmtId="2" fontId="19" fillId="12" borderId="12" xfId="0" applyNumberFormat="1" applyFont="1" applyFill="1" applyBorder="1" applyAlignment="1" applyProtection="1">
      <alignment horizontal="center" vertical="center"/>
    </xf>
    <xf numFmtId="0" fontId="17" fillId="0" borderId="12" xfId="0" applyFont="1" applyFill="1" applyBorder="1" applyAlignment="1" applyProtection="1">
      <alignment vertical="center"/>
      <protection locked="0"/>
    </xf>
    <xf numFmtId="0" fontId="21" fillId="9" borderId="12" xfId="0" applyFont="1" applyFill="1" applyBorder="1" applyAlignment="1" applyProtection="1">
      <alignment vertical="center"/>
      <protection locked="0"/>
    </xf>
    <xf numFmtId="0" fontId="25" fillId="3" borderId="15" xfId="0" applyFont="1" applyFill="1" applyBorder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2" fontId="17" fillId="14" borderId="12" xfId="0" applyNumberFormat="1" applyFont="1" applyFill="1" applyBorder="1" applyAlignment="1" applyProtection="1">
      <alignment horizontal="center" vertical="center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10" fontId="19" fillId="0" borderId="12" xfId="11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10" fontId="17" fillId="12" borderId="12" xfId="11" applyNumberFormat="1" applyFont="1" applyFill="1" applyBorder="1" applyAlignment="1" applyProtection="1">
      <alignment horizontal="center" vertical="center"/>
    </xf>
    <xf numFmtId="2" fontId="17" fillId="0" borderId="12" xfId="0" applyNumberFormat="1" applyFont="1" applyFill="1" applyBorder="1" applyAlignment="1" applyProtection="1">
      <alignment horizontal="center" vertical="center"/>
    </xf>
    <xf numFmtId="0" fontId="27" fillId="0" borderId="12" xfId="0" applyFont="1" applyFill="1" applyBorder="1" applyAlignment="1" applyProtection="1">
      <alignment vertical="center"/>
      <protection locked="0"/>
    </xf>
    <xf numFmtId="2" fontId="17" fillId="6" borderId="12" xfId="0" applyNumberFormat="1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vertical="center"/>
      <protection locked="0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12" xfId="0" applyFont="1" applyFill="1" applyBorder="1">
      <alignment vertical="center"/>
    </xf>
    <xf numFmtId="0" fontId="6" fillId="6" borderId="23" xfId="0" applyFont="1" applyFill="1" applyBorder="1" applyAlignment="1">
      <alignment vertical="center" wrapText="1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>
      <alignment vertical="center"/>
    </xf>
    <xf numFmtId="0" fontId="6" fillId="6" borderId="28" xfId="0" applyFont="1" applyFill="1" applyBorder="1" applyAlignment="1">
      <alignment vertical="center" wrapText="1"/>
    </xf>
    <xf numFmtId="0" fontId="19" fillId="6" borderId="0" xfId="0" applyFont="1" applyFill="1" applyProtection="1">
      <alignment vertical="center"/>
      <protection locked="0"/>
    </xf>
    <xf numFmtId="0" fontId="17" fillId="6" borderId="0" xfId="0" applyFont="1" applyFill="1" applyProtection="1">
      <alignment vertical="center"/>
      <protection locked="0"/>
    </xf>
    <xf numFmtId="0" fontId="19" fillId="6" borderId="0" xfId="0" applyFont="1" applyFill="1" applyBorder="1" applyProtection="1">
      <alignment vertical="center"/>
      <protection locked="0"/>
    </xf>
    <xf numFmtId="0" fontId="17" fillId="6" borderId="0" xfId="0" applyFont="1" applyFill="1" applyBorder="1" applyProtection="1">
      <alignment vertical="center"/>
      <protection locked="0"/>
    </xf>
    <xf numFmtId="0" fontId="2" fillId="0" borderId="0" xfId="10" applyNumberFormat="1" applyAlignment="1" quotePrefix="1">
      <alignment horizontal="center" vertical="top" wrapText="1"/>
    </xf>
    <xf numFmtId="0" fontId="2" fillId="0" borderId="7" xfId="10" applyNumberFormat="1" applyBorder="1" applyAlignment="1" quotePrefix="1">
      <alignment horizontal="center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outlineLevelCol="3"/>
  <cols>
    <col min="1" max="1" width="21.625" style="321" customWidth="1"/>
    <col min="2" max="2" width="10.5" style="321" customWidth="1"/>
    <col min="3" max="3" width="42.375" style="321" customWidth="1"/>
    <col min="4" max="4" width="89.25" style="321" customWidth="1"/>
    <col min="5" max="16384" width="8.875" style="321"/>
  </cols>
  <sheetData>
    <row r="1" ht="20.45" customHeight="1" spans="2:2">
      <c r="B1" s="322"/>
    </row>
    <row r="2" ht="18.6" customHeight="1" spans="2:4">
      <c r="B2" s="323" t="s">
        <v>0</v>
      </c>
      <c r="C2" s="324"/>
      <c r="D2" s="325"/>
    </row>
    <row r="3" ht="126" customHeight="1" spans="2:4">
      <c r="B3" s="326">
        <v>1</v>
      </c>
      <c r="C3" s="327" t="s">
        <v>1</v>
      </c>
      <c r="D3" s="328" t="s">
        <v>2</v>
      </c>
    </row>
    <row r="4" ht="49.5" spans="2:4">
      <c r="B4" s="326">
        <v>2</v>
      </c>
      <c r="C4" s="327" t="s">
        <v>3</v>
      </c>
      <c r="D4" s="328" t="s">
        <v>4</v>
      </c>
    </row>
    <row r="5" ht="76.15" customHeight="1" spans="2:4">
      <c r="B5" s="326">
        <v>3</v>
      </c>
      <c r="C5" s="327" t="s">
        <v>5</v>
      </c>
      <c r="D5" s="328" t="s">
        <v>6</v>
      </c>
    </row>
    <row r="6" ht="51" customHeight="1" spans="2:4">
      <c r="B6" s="326">
        <v>4</v>
      </c>
      <c r="C6" s="327" t="s">
        <v>7</v>
      </c>
      <c r="D6" s="328" t="s">
        <v>8</v>
      </c>
    </row>
    <row r="7" ht="58.15" customHeight="1" spans="2:4">
      <c r="B7" s="329">
        <v>5</v>
      </c>
      <c r="C7" s="330" t="s">
        <v>9</v>
      </c>
      <c r="D7" s="331" t="s">
        <v>10</v>
      </c>
    </row>
    <row r="8" ht="18.6" customHeight="1"/>
    <row r="9" spans="2:3">
      <c r="B9" s="332" t="s">
        <v>11</v>
      </c>
      <c r="C9" s="333" t="s">
        <v>12</v>
      </c>
    </row>
    <row r="10" spans="2:3">
      <c r="B10" s="332" t="s">
        <v>13</v>
      </c>
      <c r="C10" s="333" t="s">
        <v>12</v>
      </c>
    </row>
    <row r="11" spans="2:3">
      <c r="B11" s="332" t="s">
        <v>14</v>
      </c>
      <c r="C11" s="333" t="s">
        <v>12</v>
      </c>
    </row>
    <row r="12" spans="2:3">
      <c r="B12" s="334" t="s">
        <v>15</v>
      </c>
      <c r="C12" s="335" t="s">
        <v>16</v>
      </c>
    </row>
  </sheetData>
  <sheetProtection autoFilter="0"/>
  <mergeCells count="1">
    <mergeCell ref="B2:D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1"/>
  <sheetViews>
    <sheetView showGridLines="0" tabSelected="1" zoomScale="90" zoomScaleNormal="90" workbookViewId="0">
      <pane xSplit="7" ySplit="4" topLeftCell="Y53" activePane="bottomRight" state="frozen"/>
      <selection/>
      <selection pane="topRight"/>
      <selection pane="bottomLeft"/>
      <selection pane="bottomRight" activeCell="AA70" sqref="AA70"/>
    </sheetView>
  </sheetViews>
  <sheetFormatPr defaultColWidth="8.875" defaultRowHeight="16.5"/>
  <cols>
    <col min="1" max="1" width="11.125" style="107" customWidth="1"/>
    <col min="2" max="2" width="16.5" style="107" customWidth="1"/>
    <col min="3" max="3" width="15.5" style="107" customWidth="1"/>
    <col min="4" max="4" width="24.625" style="107" customWidth="1"/>
    <col min="5" max="5" width="22.75" style="107" customWidth="1"/>
    <col min="6" max="6" width="17.5" style="107" customWidth="1"/>
    <col min="7" max="7" width="24" style="107" hidden="1" customWidth="1"/>
    <col min="8" max="8" width="11.375" style="109" customWidth="1"/>
    <col min="9" max="9" width="11.375" style="107" customWidth="1"/>
    <col min="10" max="10" width="18.375" style="107" customWidth="1"/>
    <col min="11" max="11" width="11.375" style="109" customWidth="1"/>
    <col min="12" max="12" width="11.375" style="107" customWidth="1"/>
    <col min="13" max="13" width="16.25" style="107" customWidth="1"/>
    <col min="14" max="14" width="10.875" style="107" customWidth="1"/>
    <col min="15" max="15" width="10" style="107" customWidth="1"/>
    <col min="16" max="16" width="12.125" style="107" customWidth="1"/>
    <col min="17" max="17" width="10.875" style="107" customWidth="1"/>
    <col min="18" max="18" width="10" style="107" customWidth="1"/>
    <col min="19" max="19" width="12.125" style="107" customWidth="1"/>
    <col min="20" max="20" width="12.375" style="107" customWidth="1"/>
    <col min="21" max="21" width="9.125" style="107" customWidth="1"/>
    <col min="22" max="22" width="11" style="107" customWidth="1"/>
    <col min="23" max="23" width="22.375" style="107" customWidth="1"/>
    <col min="24" max="24" width="25.25" style="107" customWidth="1"/>
    <col min="25" max="27" width="13.5" style="107" customWidth="1"/>
    <col min="28" max="28" width="27.25" style="107" customWidth="1"/>
    <col min="29" max="29" width="21" style="303" customWidth="1"/>
    <col min="30" max="30" width="21" style="107" customWidth="1"/>
    <col min="31" max="16384" width="8.875" style="107"/>
  </cols>
  <sheetData>
    <row r="1" ht="18" spans="2:22">
      <c r="B1" s="195" t="s">
        <v>17</v>
      </c>
      <c r="P1" s="311" t="str">
        <f>IF(ABS(P5-'3-非常规费用明细表（填白底格）'!G5)&lt;0.01,"ok","非常规与表3有差异")</f>
        <v>ok</v>
      </c>
      <c r="S1" s="311"/>
      <c r="T1" s="253"/>
      <c r="U1" s="253"/>
      <c r="V1" s="311" t="str">
        <f>IF(ABS(V5-'3-非常规费用明细表（填白底格）'!H5)&lt;0.01,"ok","非常规与表2有差异")</f>
        <v>ok</v>
      </c>
    </row>
    <row r="2" ht="9.6" customHeight="1" spans="2:22">
      <c r="B2" s="195"/>
      <c r="P2" s="311"/>
      <c r="S2" s="311"/>
      <c r="T2" s="253"/>
      <c r="U2" s="253"/>
      <c r="V2" s="311"/>
    </row>
    <row r="3" ht="25.9" customHeight="1" spans="2:31">
      <c r="B3" s="196" t="s">
        <v>18</v>
      </c>
      <c r="C3" s="196"/>
      <c r="D3" s="196"/>
      <c r="E3" s="196"/>
      <c r="F3" s="196"/>
      <c r="G3" s="145"/>
      <c r="H3" s="304" t="s">
        <v>19</v>
      </c>
      <c r="I3" s="197"/>
      <c r="J3" s="197"/>
      <c r="K3" s="304" t="s">
        <v>20</v>
      </c>
      <c r="L3" s="197"/>
      <c r="M3" s="197"/>
      <c r="N3" s="304" t="s">
        <v>21</v>
      </c>
      <c r="O3" s="197"/>
      <c r="P3" s="197"/>
      <c r="Q3" s="304" t="s">
        <v>22</v>
      </c>
      <c r="R3" s="197"/>
      <c r="S3" s="197"/>
      <c r="T3" s="304" t="s">
        <v>23</v>
      </c>
      <c r="U3" s="197"/>
      <c r="V3" s="197"/>
      <c r="W3" s="197" t="s">
        <v>24</v>
      </c>
      <c r="X3" s="197" t="s">
        <v>25</v>
      </c>
      <c r="Y3" s="304" t="s">
        <v>26</v>
      </c>
      <c r="Z3" s="197"/>
      <c r="AA3" s="197"/>
      <c r="AB3" s="313" t="s">
        <v>27</v>
      </c>
      <c r="AC3" s="314" t="s">
        <v>28</v>
      </c>
      <c r="AD3" s="315" t="s">
        <v>29</v>
      </c>
      <c r="AE3" s="109" t="s">
        <v>30</v>
      </c>
    </row>
    <row r="4" spans="2:30">
      <c r="B4" s="196" t="s">
        <v>31</v>
      </c>
      <c r="C4" s="196" t="s">
        <v>32</v>
      </c>
      <c r="D4" s="196" t="s">
        <v>33</v>
      </c>
      <c r="E4" s="196" t="s">
        <v>34</v>
      </c>
      <c r="F4" s="196" t="s">
        <v>35</v>
      </c>
      <c r="G4" s="305" t="s">
        <v>36</v>
      </c>
      <c r="H4" s="197" t="s">
        <v>37</v>
      </c>
      <c r="I4" s="197" t="s">
        <v>38</v>
      </c>
      <c r="J4" s="197" t="s">
        <v>39</v>
      </c>
      <c r="K4" s="197" t="s">
        <v>37</v>
      </c>
      <c r="L4" s="197" t="s">
        <v>38</v>
      </c>
      <c r="M4" s="197" t="s">
        <v>39</v>
      </c>
      <c r="N4" s="197" t="s">
        <v>40</v>
      </c>
      <c r="O4" s="197" t="s">
        <v>41</v>
      </c>
      <c r="P4" s="197" t="s">
        <v>42</v>
      </c>
      <c r="Q4" s="197" t="s">
        <v>40</v>
      </c>
      <c r="R4" s="197" t="s">
        <v>41</v>
      </c>
      <c r="S4" s="197" t="s">
        <v>42</v>
      </c>
      <c r="T4" s="197" t="s">
        <v>43</v>
      </c>
      <c r="U4" s="197" t="s">
        <v>44</v>
      </c>
      <c r="V4" s="197" t="s">
        <v>45</v>
      </c>
      <c r="W4" s="197"/>
      <c r="X4" s="197"/>
      <c r="Y4" s="197" t="s">
        <v>37</v>
      </c>
      <c r="Z4" s="197" t="s">
        <v>38</v>
      </c>
      <c r="AA4" s="197" t="s">
        <v>39</v>
      </c>
      <c r="AB4" s="315"/>
      <c r="AC4" s="314"/>
      <c r="AD4" s="315"/>
    </row>
    <row r="5" spans="2:30">
      <c r="B5" s="200" t="s">
        <v>46</v>
      </c>
      <c r="C5" s="201"/>
      <c r="D5" s="201"/>
      <c r="E5" s="201"/>
      <c r="F5" s="202"/>
      <c r="G5" s="306"/>
      <c r="H5" s="307">
        <f>I5+J5</f>
        <v>2576.575399</v>
      </c>
      <c r="I5" s="203">
        <f>L5-'2-总部下划报单预算明细表（填白底格）'!G5</f>
        <v>2576.575399</v>
      </c>
      <c r="J5" s="203">
        <f>M5</f>
        <v>0</v>
      </c>
      <c r="K5" s="307">
        <f>L5+M5</f>
        <v>2585.525399</v>
      </c>
      <c r="L5" s="203">
        <f>O5+U5</f>
        <v>2585.525399</v>
      </c>
      <c r="M5" s="203">
        <f>P5+V5</f>
        <v>0</v>
      </c>
      <c r="N5" s="203">
        <f>O5+P5</f>
        <v>1024.980165</v>
      </c>
      <c r="O5" s="203">
        <f>O6+O41+O113+O130+O155+O171</f>
        <v>1024.980165</v>
      </c>
      <c r="P5" s="203">
        <f>P6+P41+P113+P130+P155+P171</f>
        <v>0</v>
      </c>
      <c r="Q5" s="203">
        <f>R5+S5</f>
        <v>0</v>
      </c>
      <c r="R5" s="203">
        <f>R6+R41+R113+R130+R155+R171</f>
        <v>0</v>
      </c>
      <c r="S5" s="203">
        <f>S6+S41+S113+S130+S155+S171</f>
        <v>0</v>
      </c>
      <c r="T5" s="203">
        <f>V5+U5</f>
        <v>1560.545234</v>
      </c>
      <c r="U5" s="203">
        <f t="shared" ref="U5:AB5" si="0">U6+U41+U113+U130+U155+U171</f>
        <v>1560.545234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>AA5+Z5</f>
        <v>2878.3115</v>
      </c>
      <c r="Z5" s="203">
        <f t="shared" ref="Z5" si="1">Z6+Z41+Z113+Z130+Z155+Z171</f>
        <v>2878.3115</v>
      </c>
      <c r="AA5" s="203">
        <f t="shared" ref="AA5" si="2">AA6+AA41+AA113+AA130+AA155+AA171</f>
        <v>0</v>
      </c>
      <c r="AB5" s="203">
        <f t="shared" si="0"/>
        <v>1125.559456</v>
      </c>
      <c r="AC5" s="316">
        <f>IFERROR(K5/Y5-1,"")</f>
        <v>-0.101721478373692</v>
      </c>
      <c r="AD5" s="316">
        <f>IFERROR(K5/AB5-1,"")</f>
        <v>1.29710246332825</v>
      </c>
    </row>
    <row r="6" spans="1:30">
      <c r="A6" s="204" t="str">
        <f t="shared" ref="A6:A8" si="3">F6&amp;E6&amp;D6&amp;C6</f>
        <v>人工成本项目合计</v>
      </c>
      <c r="B6" s="205" t="s">
        <v>47</v>
      </c>
      <c r="C6" s="206" t="s">
        <v>48</v>
      </c>
      <c r="D6" s="207"/>
      <c r="E6" s="207"/>
      <c r="F6" s="208"/>
      <c r="G6" s="306"/>
      <c r="H6" s="307">
        <f t="shared" ref="H6:H67" si="4">I6+J6</f>
        <v>1753.833799</v>
      </c>
      <c r="I6" s="203">
        <f>L6-'2-总部下划报单预算明细表（填白底格）'!G6</f>
        <v>1753.833799</v>
      </c>
      <c r="J6" s="203">
        <f t="shared" ref="J6:J69" si="5">M6</f>
        <v>0</v>
      </c>
      <c r="K6" s="307">
        <f t="shared" ref="K6:K69" si="6">L6+M6</f>
        <v>1753.833799</v>
      </c>
      <c r="L6" s="203">
        <f t="shared" ref="L6:L69" si="7">O6+U6</f>
        <v>1753.833799</v>
      </c>
      <c r="M6" s="203">
        <f t="shared" ref="M6:M69" si="8">P6+V6</f>
        <v>0</v>
      </c>
      <c r="N6" s="203">
        <f t="shared" ref="N6:N69" si="9">O6+P6</f>
        <v>759.430565</v>
      </c>
      <c r="O6" s="203">
        <f>O7+O18+SUM(O30:O40)</f>
        <v>759.430565</v>
      </c>
      <c r="P6" s="203">
        <f>P7+P18+SUM(P30:P40)</f>
        <v>0</v>
      </c>
      <c r="Q6" s="203">
        <f t="shared" ref="Q6:Q67" si="10">R6+S6</f>
        <v>0</v>
      </c>
      <c r="R6" s="203">
        <f>R7+R18+SUM(R30:R40)</f>
        <v>0</v>
      </c>
      <c r="S6" s="203">
        <f>S7+S18+SUM(S30:S40)</f>
        <v>0</v>
      </c>
      <c r="T6" s="203">
        <f t="shared" ref="T6:T69" si="11">V6+U6</f>
        <v>994.403234</v>
      </c>
      <c r="U6" s="203">
        <f t="shared" ref="U6:X6" si="12">U7+U18+SUM(U30:U40)</f>
        <v>994.403234</v>
      </c>
      <c r="V6" s="203">
        <f t="shared" si="12"/>
        <v>0</v>
      </c>
      <c r="W6" s="203">
        <f t="shared" si="12"/>
        <v>0</v>
      </c>
      <c r="X6" s="203">
        <f t="shared" si="12"/>
        <v>0</v>
      </c>
      <c r="Y6" s="203">
        <f t="shared" ref="Y6:Y69" si="13">AA6+Z6</f>
        <v>1796.8876</v>
      </c>
      <c r="Z6" s="203">
        <f t="shared" ref="Z6:AB6" si="14">Z7+Z18+SUM(Z30:Z40)</f>
        <v>1796.8876</v>
      </c>
      <c r="AA6" s="203">
        <f t="shared" si="14"/>
        <v>0</v>
      </c>
      <c r="AB6" s="203">
        <f t="shared" si="14"/>
        <v>592.449712</v>
      </c>
      <c r="AC6" s="316">
        <f t="shared" ref="AC6:AC69" si="15">IFERROR(K6/Y6-1,"")</f>
        <v>-0.0239602081955488</v>
      </c>
      <c r="AD6" s="316">
        <f t="shared" ref="AD6:AD69" si="16">IFERROR(K6/AB6-1,"")</f>
        <v>1.96030829870671</v>
      </c>
    </row>
    <row r="7" spans="1:30">
      <c r="A7" s="204" t="str">
        <f t="shared" si="3"/>
        <v>职工工资项目小计职工工资项目小计</v>
      </c>
      <c r="B7" s="209"/>
      <c r="C7" s="210" t="s">
        <v>49</v>
      </c>
      <c r="D7" s="211" t="s">
        <v>49</v>
      </c>
      <c r="E7" s="212"/>
      <c r="F7" s="213"/>
      <c r="G7" s="306"/>
      <c r="H7" s="307">
        <f t="shared" si="4"/>
        <v>1173.2985</v>
      </c>
      <c r="I7" s="203">
        <f>L7-'2-总部下划报单预算明细表（填白底格）'!G7</f>
        <v>1173.2985</v>
      </c>
      <c r="J7" s="203">
        <f t="shared" si="5"/>
        <v>0</v>
      </c>
      <c r="K7" s="307">
        <f t="shared" si="6"/>
        <v>1173.2985</v>
      </c>
      <c r="L7" s="203">
        <f t="shared" si="7"/>
        <v>1173.2985</v>
      </c>
      <c r="M7" s="203">
        <f t="shared" si="8"/>
        <v>0</v>
      </c>
      <c r="N7" s="203">
        <f t="shared" si="9"/>
        <v>462.7145</v>
      </c>
      <c r="O7" s="203">
        <f>SUM(O8:O17)</f>
        <v>462.7145</v>
      </c>
      <c r="P7" s="203">
        <f>SUM(P8:P17)</f>
        <v>0</v>
      </c>
      <c r="Q7" s="203">
        <f t="shared" si="10"/>
        <v>0</v>
      </c>
      <c r="R7" s="203">
        <f>SUM(R8:R17)</f>
        <v>0</v>
      </c>
      <c r="S7" s="203">
        <f>SUM(S8:S17)</f>
        <v>0</v>
      </c>
      <c r="T7" s="203">
        <f t="shared" si="11"/>
        <v>710.584</v>
      </c>
      <c r="U7" s="203">
        <f t="shared" ref="U7:X7" si="17">SUM(U8:U17)</f>
        <v>710.584</v>
      </c>
      <c r="V7" s="203">
        <f t="shared" si="17"/>
        <v>0</v>
      </c>
      <c r="W7" s="203">
        <f t="shared" si="17"/>
        <v>0</v>
      </c>
      <c r="X7" s="203">
        <f t="shared" si="17"/>
        <v>0</v>
      </c>
      <c r="Y7" s="203">
        <f t="shared" si="13"/>
        <v>1222.71</v>
      </c>
      <c r="Z7" s="203">
        <f t="shared" ref="Z7:AA7" si="18">SUM(Z8:Z17)</f>
        <v>1222.71</v>
      </c>
      <c r="AA7" s="203">
        <f t="shared" si="18"/>
        <v>0</v>
      </c>
      <c r="AB7" s="317"/>
      <c r="AC7" s="316">
        <f t="shared" si="15"/>
        <v>-0.04041146306156</v>
      </c>
      <c r="AD7" s="316" t="str">
        <f t="shared" si="16"/>
        <v/>
      </c>
    </row>
    <row r="8" spans="1:30">
      <c r="A8" s="204" t="str">
        <f t="shared" si="3"/>
        <v>劳动合同用工-工资劳动合同用工职工工资项目小计</v>
      </c>
      <c r="B8" s="209"/>
      <c r="C8" s="214"/>
      <c r="D8" s="215" t="s">
        <v>50</v>
      </c>
      <c r="E8" s="216" t="s">
        <v>51</v>
      </c>
      <c r="F8" s="217"/>
      <c r="G8" s="308" t="s">
        <v>52</v>
      </c>
      <c r="H8" s="307">
        <f t="shared" si="4"/>
        <v>1049.2</v>
      </c>
      <c r="I8" s="203">
        <f>L8-'2-总部下划报单预算明细表（填白底格）'!G8</f>
        <v>1049.2</v>
      </c>
      <c r="J8" s="203">
        <f t="shared" si="5"/>
        <v>0</v>
      </c>
      <c r="K8" s="307">
        <f t="shared" si="6"/>
        <v>1049.2</v>
      </c>
      <c r="L8" s="203">
        <f t="shared" si="7"/>
        <v>1049.2</v>
      </c>
      <c r="M8" s="203">
        <f t="shared" si="8"/>
        <v>0</v>
      </c>
      <c r="N8" s="203">
        <f t="shared" si="9"/>
        <v>412.85</v>
      </c>
      <c r="O8" s="218">
        <v>412.85</v>
      </c>
      <c r="P8" s="218"/>
      <c r="Q8" s="203">
        <f t="shared" si="10"/>
        <v>0</v>
      </c>
      <c r="R8" s="218"/>
      <c r="S8" s="218"/>
      <c r="T8" s="203">
        <f t="shared" si="11"/>
        <v>636.35</v>
      </c>
      <c r="U8" s="218">
        <v>636.35</v>
      </c>
      <c r="V8" s="218"/>
      <c r="W8" s="218"/>
      <c r="X8" s="218"/>
      <c r="Y8" s="203">
        <f t="shared" si="13"/>
        <v>1072.21</v>
      </c>
      <c r="Z8" s="218">
        <v>1072.21</v>
      </c>
      <c r="AA8" s="218"/>
      <c r="AB8" s="255" t="s">
        <v>53</v>
      </c>
      <c r="AC8" s="316">
        <f t="shared" si="15"/>
        <v>-0.0214603482526744</v>
      </c>
      <c r="AD8" s="316" t="str">
        <f t="shared" si="16"/>
        <v/>
      </c>
    </row>
    <row r="9" spans="1:30">
      <c r="A9" s="204" t="str">
        <f t="shared" ref="A9:A72" si="19">F9&amp;E9&amp;D9&amp;C9</f>
        <v>劳动合同用工-货币性福利项目小计</v>
      </c>
      <c r="B9" s="209"/>
      <c r="C9" s="214"/>
      <c r="D9" s="215"/>
      <c r="E9" s="219" t="s">
        <v>54</v>
      </c>
      <c r="F9" s="217"/>
      <c r="G9" s="308" t="s">
        <v>52</v>
      </c>
      <c r="H9" s="307">
        <f t="shared" si="4"/>
        <v>100.8485</v>
      </c>
      <c r="I9" s="203">
        <f>L9-'2-总部下划报单预算明细表（填白底格）'!G9</f>
        <v>100.8485</v>
      </c>
      <c r="J9" s="203">
        <f t="shared" si="5"/>
        <v>0</v>
      </c>
      <c r="K9" s="307">
        <f t="shared" si="6"/>
        <v>100.8485</v>
      </c>
      <c r="L9" s="203">
        <f t="shared" si="7"/>
        <v>100.8485</v>
      </c>
      <c r="M9" s="203">
        <f t="shared" si="8"/>
        <v>0</v>
      </c>
      <c r="N9" s="203">
        <f t="shared" si="9"/>
        <v>49.8645</v>
      </c>
      <c r="O9" s="218">
        <v>49.8645</v>
      </c>
      <c r="P9" s="218"/>
      <c r="Q9" s="203">
        <f t="shared" si="10"/>
        <v>0</v>
      </c>
      <c r="R9" s="218"/>
      <c r="S9" s="218"/>
      <c r="T9" s="203">
        <f t="shared" si="11"/>
        <v>50.984</v>
      </c>
      <c r="U9" s="218">
        <v>50.984</v>
      </c>
      <c r="V9" s="218"/>
      <c r="W9" s="218"/>
      <c r="X9" s="218"/>
      <c r="Y9" s="203">
        <f t="shared" si="13"/>
        <v>79.74</v>
      </c>
      <c r="Z9" s="218">
        <v>79.74</v>
      </c>
      <c r="AA9" s="218"/>
      <c r="AB9" s="255" t="s">
        <v>53</v>
      </c>
      <c r="AC9" s="316">
        <f t="shared" si="15"/>
        <v>0.264716578881365</v>
      </c>
      <c r="AD9" s="316" t="str">
        <f t="shared" si="16"/>
        <v/>
      </c>
    </row>
    <row r="10" spans="1:30">
      <c r="A10" s="204" t="str">
        <f t="shared" si="19"/>
        <v>劳务派遣用工-工资劳务派遣用工职工工资项目小计</v>
      </c>
      <c r="B10" s="209"/>
      <c r="C10" s="214"/>
      <c r="D10" s="215" t="s">
        <v>55</v>
      </c>
      <c r="E10" s="215" t="s">
        <v>56</v>
      </c>
      <c r="F10" s="217"/>
      <c r="G10" s="308" t="s">
        <v>57</v>
      </c>
      <c r="H10" s="307">
        <f t="shared" si="4"/>
        <v>21.57</v>
      </c>
      <c r="I10" s="203">
        <f>L10-'2-总部下划报单预算明细表（填白底格）'!G10</f>
        <v>21.57</v>
      </c>
      <c r="J10" s="203">
        <f t="shared" si="5"/>
        <v>0</v>
      </c>
      <c r="K10" s="307">
        <f t="shared" si="6"/>
        <v>21.57</v>
      </c>
      <c r="L10" s="203">
        <f t="shared" si="7"/>
        <v>21.57</v>
      </c>
      <c r="M10" s="203">
        <f t="shared" si="8"/>
        <v>0</v>
      </c>
      <c r="N10" s="203">
        <f t="shared" si="9"/>
        <v>0</v>
      </c>
      <c r="O10" s="218"/>
      <c r="P10" s="218"/>
      <c r="Q10" s="203">
        <f t="shared" si="10"/>
        <v>0</v>
      </c>
      <c r="R10" s="218"/>
      <c r="S10" s="218"/>
      <c r="T10" s="203">
        <f t="shared" si="11"/>
        <v>21.57</v>
      </c>
      <c r="U10" s="218">
        <v>21.57</v>
      </c>
      <c r="V10" s="218"/>
      <c r="W10" s="218"/>
      <c r="X10" s="218"/>
      <c r="Y10" s="203">
        <f t="shared" si="13"/>
        <v>70.76</v>
      </c>
      <c r="Z10" s="218">
        <v>70.76</v>
      </c>
      <c r="AA10" s="218"/>
      <c r="AB10" s="255" t="s">
        <v>53</v>
      </c>
      <c r="AC10" s="316">
        <f t="shared" si="15"/>
        <v>-0.695166760881854</v>
      </c>
      <c r="AD10" s="316" t="str">
        <f t="shared" si="16"/>
        <v/>
      </c>
    </row>
    <row r="11" spans="1:30">
      <c r="A11" s="204" t="str">
        <f t="shared" si="19"/>
        <v>劳务派遣用工-货币性福利项目小计</v>
      </c>
      <c r="B11" s="209"/>
      <c r="C11" s="214"/>
      <c r="D11" s="215"/>
      <c r="E11" s="219" t="s">
        <v>58</v>
      </c>
      <c r="F11" s="217"/>
      <c r="G11" s="308" t="s">
        <v>57</v>
      </c>
      <c r="H11" s="307">
        <f t="shared" si="4"/>
        <v>1.68</v>
      </c>
      <c r="I11" s="203">
        <f>L11-'2-总部下划报单预算明细表（填白底格）'!G11</f>
        <v>1.68</v>
      </c>
      <c r="J11" s="203">
        <f t="shared" si="5"/>
        <v>0</v>
      </c>
      <c r="K11" s="307">
        <f t="shared" si="6"/>
        <v>1.68</v>
      </c>
      <c r="L11" s="203">
        <f t="shared" si="7"/>
        <v>1.68</v>
      </c>
      <c r="M11" s="203">
        <f t="shared" si="8"/>
        <v>0</v>
      </c>
      <c r="N11" s="203">
        <f t="shared" si="9"/>
        <v>0</v>
      </c>
      <c r="O11" s="218"/>
      <c r="P11" s="218"/>
      <c r="Q11" s="203">
        <f t="shared" si="10"/>
        <v>0</v>
      </c>
      <c r="R11" s="218"/>
      <c r="S11" s="218"/>
      <c r="T11" s="203">
        <f t="shared" si="11"/>
        <v>1.68</v>
      </c>
      <c r="U11" s="218">
        <v>1.68</v>
      </c>
      <c r="V11" s="218"/>
      <c r="W11" s="218"/>
      <c r="X11" s="218"/>
      <c r="Y11" s="203">
        <f t="shared" si="13"/>
        <v>0</v>
      </c>
      <c r="Z11" s="218"/>
      <c r="AA11" s="218"/>
      <c r="AB11" s="255" t="s">
        <v>53</v>
      </c>
      <c r="AC11" s="316" t="str">
        <f t="shared" si="15"/>
        <v/>
      </c>
      <c r="AD11" s="316" t="str">
        <f t="shared" si="16"/>
        <v/>
      </c>
    </row>
    <row r="12" spans="1:30">
      <c r="A12" s="204" t="str">
        <f t="shared" si="19"/>
        <v>劳务合同及非全日制用工-工资劳务合同及非全日制用工项目小计</v>
      </c>
      <c r="B12" s="209"/>
      <c r="C12" s="214"/>
      <c r="D12" s="215" t="s">
        <v>59</v>
      </c>
      <c r="E12" s="215" t="s">
        <v>60</v>
      </c>
      <c r="F12" s="217"/>
      <c r="G12" s="308" t="s">
        <v>61</v>
      </c>
      <c r="H12" s="307">
        <f t="shared" si="4"/>
        <v>0</v>
      </c>
      <c r="I12" s="203">
        <f>L12-'2-总部下划报单预算明细表（填白底格）'!G12</f>
        <v>0</v>
      </c>
      <c r="J12" s="203">
        <f t="shared" si="5"/>
        <v>0</v>
      </c>
      <c r="K12" s="307">
        <f t="shared" si="6"/>
        <v>0</v>
      </c>
      <c r="L12" s="203">
        <f t="shared" si="7"/>
        <v>0</v>
      </c>
      <c r="M12" s="203">
        <f t="shared" si="8"/>
        <v>0</v>
      </c>
      <c r="N12" s="203">
        <f t="shared" si="9"/>
        <v>0</v>
      </c>
      <c r="O12" s="218"/>
      <c r="P12" s="218"/>
      <c r="Q12" s="203">
        <f t="shared" si="10"/>
        <v>0</v>
      </c>
      <c r="R12" s="218"/>
      <c r="S12" s="218"/>
      <c r="T12" s="203">
        <f t="shared" si="11"/>
        <v>0</v>
      </c>
      <c r="U12" s="218">
        <v>0</v>
      </c>
      <c r="V12" s="218"/>
      <c r="W12" s="218"/>
      <c r="X12" s="218"/>
      <c r="Y12" s="203">
        <f t="shared" si="13"/>
        <v>0</v>
      </c>
      <c r="Z12" s="218"/>
      <c r="AA12" s="218"/>
      <c r="AB12" s="255" t="s">
        <v>53</v>
      </c>
      <c r="AC12" s="316" t="str">
        <f t="shared" si="15"/>
        <v/>
      </c>
      <c r="AD12" s="316" t="str">
        <f t="shared" si="16"/>
        <v/>
      </c>
    </row>
    <row r="13" spans="1:30">
      <c r="A13" s="204" t="str">
        <f t="shared" si="19"/>
        <v>劳务合同及非全日制用工-货币性福利项目小计</v>
      </c>
      <c r="B13" s="209"/>
      <c r="C13" s="214"/>
      <c r="D13" s="215"/>
      <c r="E13" s="220" t="s">
        <v>62</v>
      </c>
      <c r="F13" s="217"/>
      <c r="G13" s="308" t="s">
        <v>61</v>
      </c>
      <c r="H13" s="307">
        <f t="shared" si="4"/>
        <v>0</v>
      </c>
      <c r="I13" s="203">
        <f>L13-'2-总部下划报单预算明细表（填白底格）'!G13</f>
        <v>0</v>
      </c>
      <c r="J13" s="203">
        <f t="shared" si="5"/>
        <v>0</v>
      </c>
      <c r="K13" s="307">
        <f t="shared" si="6"/>
        <v>0</v>
      </c>
      <c r="L13" s="203">
        <f t="shared" si="7"/>
        <v>0</v>
      </c>
      <c r="M13" s="203">
        <f t="shared" si="8"/>
        <v>0</v>
      </c>
      <c r="N13" s="203">
        <f t="shared" si="9"/>
        <v>0</v>
      </c>
      <c r="O13" s="218"/>
      <c r="P13" s="218"/>
      <c r="Q13" s="203">
        <f t="shared" si="10"/>
        <v>0</v>
      </c>
      <c r="R13" s="218"/>
      <c r="S13" s="218"/>
      <c r="T13" s="203">
        <f t="shared" si="11"/>
        <v>0</v>
      </c>
      <c r="U13" s="218">
        <v>0</v>
      </c>
      <c r="V13" s="218"/>
      <c r="W13" s="218"/>
      <c r="X13" s="218"/>
      <c r="Y13" s="203">
        <f t="shared" si="13"/>
        <v>0</v>
      </c>
      <c r="Z13" s="218"/>
      <c r="AA13" s="218"/>
      <c r="AB13" s="255" t="s">
        <v>53</v>
      </c>
      <c r="AC13" s="316" t="str">
        <f t="shared" si="15"/>
        <v/>
      </c>
      <c r="AD13" s="316" t="str">
        <f t="shared" si="16"/>
        <v/>
      </c>
    </row>
    <row r="14" spans="1:30">
      <c r="A14" s="204" t="str">
        <f t="shared" si="19"/>
        <v>交流借调人员补贴</v>
      </c>
      <c r="B14" s="209"/>
      <c r="C14" s="214"/>
      <c r="D14" s="215" t="s">
        <v>63</v>
      </c>
      <c r="E14" s="216"/>
      <c r="F14" s="217"/>
      <c r="G14" s="308" t="s">
        <v>52</v>
      </c>
      <c r="H14" s="307">
        <f t="shared" si="4"/>
        <v>0</v>
      </c>
      <c r="I14" s="203">
        <f>L14-'2-总部下划报单预算明细表（填白底格）'!G14</f>
        <v>0</v>
      </c>
      <c r="J14" s="203">
        <f t="shared" si="5"/>
        <v>0</v>
      </c>
      <c r="K14" s="307">
        <f t="shared" si="6"/>
        <v>0</v>
      </c>
      <c r="L14" s="203">
        <f t="shared" si="7"/>
        <v>0</v>
      </c>
      <c r="M14" s="203">
        <f t="shared" si="8"/>
        <v>0</v>
      </c>
      <c r="N14" s="203">
        <f t="shared" si="9"/>
        <v>0</v>
      </c>
      <c r="O14" s="218"/>
      <c r="P14" s="218"/>
      <c r="Q14" s="203">
        <f t="shared" si="10"/>
        <v>0</v>
      </c>
      <c r="R14" s="218"/>
      <c r="S14" s="218"/>
      <c r="T14" s="203">
        <f t="shared" si="11"/>
        <v>0</v>
      </c>
      <c r="U14" s="218">
        <v>0</v>
      </c>
      <c r="V14" s="218"/>
      <c r="W14" s="218"/>
      <c r="X14" s="218"/>
      <c r="Y14" s="203">
        <f t="shared" si="13"/>
        <v>0</v>
      </c>
      <c r="Z14" s="218"/>
      <c r="AA14" s="218"/>
      <c r="AB14" s="255" t="s">
        <v>53</v>
      </c>
      <c r="AC14" s="316" t="str">
        <f t="shared" si="15"/>
        <v/>
      </c>
      <c r="AD14" s="316" t="str">
        <f t="shared" si="16"/>
        <v/>
      </c>
    </row>
    <row r="15" spans="1:30">
      <c r="A15" s="204" t="str">
        <f t="shared" si="19"/>
        <v>地县公司阶段性奖励项目小计（省本部专用）省地公司阶段性奖励项目小计</v>
      </c>
      <c r="B15" s="209"/>
      <c r="C15" s="214"/>
      <c r="D15" s="221" t="s">
        <v>64</v>
      </c>
      <c r="E15" s="215" t="s">
        <v>65</v>
      </c>
      <c r="F15" s="217"/>
      <c r="G15" s="308" t="s">
        <v>52</v>
      </c>
      <c r="H15" s="307">
        <f t="shared" si="4"/>
        <v>0</v>
      </c>
      <c r="I15" s="203">
        <f>L15-'2-总部下划报单预算明细表（填白底格）'!G15</f>
        <v>0</v>
      </c>
      <c r="J15" s="203">
        <f t="shared" si="5"/>
        <v>0</v>
      </c>
      <c r="K15" s="307">
        <f t="shared" si="6"/>
        <v>0</v>
      </c>
      <c r="L15" s="203">
        <f t="shared" si="7"/>
        <v>0</v>
      </c>
      <c r="M15" s="203">
        <f t="shared" si="8"/>
        <v>0</v>
      </c>
      <c r="N15" s="203">
        <f t="shared" si="9"/>
        <v>0</v>
      </c>
      <c r="O15" s="218"/>
      <c r="P15" s="218"/>
      <c r="Q15" s="203">
        <f t="shared" si="10"/>
        <v>0</v>
      </c>
      <c r="R15" s="218"/>
      <c r="S15" s="218"/>
      <c r="T15" s="203">
        <f t="shared" si="11"/>
        <v>0</v>
      </c>
      <c r="U15" s="218">
        <v>0</v>
      </c>
      <c r="V15" s="218"/>
      <c r="W15" s="218"/>
      <c r="X15" s="218"/>
      <c r="Y15" s="203">
        <f t="shared" si="13"/>
        <v>0</v>
      </c>
      <c r="Z15" s="218"/>
      <c r="AA15" s="218"/>
      <c r="AB15" s="255" t="s">
        <v>53</v>
      </c>
      <c r="AC15" s="316" t="str">
        <f t="shared" si="15"/>
        <v/>
      </c>
      <c r="AD15" s="316" t="str">
        <f t="shared" si="16"/>
        <v/>
      </c>
    </row>
    <row r="16" spans="1:30">
      <c r="A16" s="204" t="str">
        <f t="shared" si="19"/>
        <v>县区支公司阶段性奖励项目小计（地市本部专用）</v>
      </c>
      <c r="B16" s="209"/>
      <c r="C16" s="214"/>
      <c r="D16" s="222"/>
      <c r="E16" s="215" t="s">
        <v>66</v>
      </c>
      <c r="F16" s="217"/>
      <c r="G16" s="308" t="s">
        <v>52</v>
      </c>
      <c r="H16" s="307">
        <f t="shared" si="4"/>
        <v>0</v>
      </c>
      <c r="I16" s="203">
        <f>L16-'2-总部下划报单预算明细表（填白底格）'!G16</f>
        <v>0</v>
      </c>
      <c r="J16" s="203">
        <f t="shared" si="5"/>
        <v>0</v>
      </c>
      <c r="K16" s="307">
        <f t="shared" si="6"/>
        <v>0</v>
      </c>
      <c r="L16" s="203">
        <f t="shared" si="7"/>
        <v>0</v>
      </c>
      <c r="M16" s="203">
        <f t="shared" si="8"/>
        <v>0</v>
      </c>
      <c r="N16" s="203">
        <f t="shared" si="9"/>
        <v>0</v>
      </c>
      <c r="O16" s="218"/>
      <c r="P16" s="218"/>
      <c r="Q16" s="203">
        <f t="shared" si="10"/>
        <v>0</v>
      </c>
      <c r="R16" s="218"/>
      <c r="S16" s="218"/>
      <c r="T16" s="203">
        <f t="shared" si="11"/>
        <v>0</v>
      </c>
      <c r="U16" s="218">
        <v>0</v>
      </c>
      <c r="V16" s="218"/>
      <c r="W16" s="218"/>
      <c r="X16" s="218"/>
      <c r="Y16" s="203">
        <f t="shared" si="13"/>
        <v>0</v>
      </c>
      <c r="Z16" s="218"/>
      <c r="AA16" s="218"/>
      <c r="AB16" s="255" t="s">
        <v>53</v>
      </c>
      <c r="AC16" s="316" t="str">
        <f t="shared" si="15"/>
        <v/>
      </c>
      <c r="AD16" s="316" t="str">
        <f t="shared" si="16"/>
        <v/>
      </c>
    </row>
    <row r="17" spans="1:30">
      <c r="A17" s="204" t="str">
        <f t="shared" si="19"/>
        <v>其他工资</v>
      </c>
      <c r="B17" s="209"/>
      <c r="C17" s="223"/>
      <c r="D17" s="224" t="s">
        <v>67</v>
      </c>
      <c r="E17" s="216"/>
      <c r="F17" s="217"/>
      <c r="G17" s="308" t="s">
        <v>52</v>
      </c>
      <c r="H17" s="307">
        <f t="shared" si="4"/>
        <v>0</v>
      </c>
      <c r="I17" s="203">
        <f>L17-'2-总部下划报单预算明细表（填白底格）'!G17</f>
        <v>0</v>
      </c>
      <c r="J17" s="203">
        <f t="shared" si="5"/>
        <v>0</v>
      </c>
      <c r="K17" s="307">
        <f t="shared" si="6"/>
        <v>0</v>
      </c>
      <c r="L17" s="203">
        <f t="shared" si="7"/>
        <v>0</v>
      </c>
      <c r="M17" s="203">
        <f t="shared" si="8"/>
        <v>0</v>
      </c>
      <c r="N17" s="203">
        <f t="shared" si="9"/>
        <v>0</v>
      </c>
      <c r="O17" s="218"/>
      <c r="P17" s="218"/>
      <c r="Q17" s="203">
        <f t="shared" si="10"/>
        <v>0</v>
      </c>
      <c r="R17" s="218"/>
      <c r="S17" s="218"/>
      <c r="T17" s="203">
        <f t="shared" si="11"/>
        <v>0</v>
      </c>
      <c r="U17" s="218">
        <v>0</v>
      </c>
      <c r="V17" s="218"/>
      <c r="W17" s="218"/>
      <c r="X17" s="218"/>
      <c r="Y17" s="203">
        <f t="shared" si="13"/>
        <v>0</v>
      </c>
      <c r="Z17" s="218"/>
      <c r="AA17" s="218"/>
      <c r="AB17" s="255" t="s">
        <v>53</v>
      </c>
      <c r="AC17" s="316" t="str">
        <f t="shared" si="15"/>
        <v/>
      </c>
      <c r="AD17" s="316" t="str">
        <f t="shared" si="16"/>
        <v/>
      </c>
    </row>
    <row r="18" spans="1:30">
      <c r="A18" s="204" t="str">
        <f t="shared" si="19"/>
        <v>职工福利项目小计职工福利项目小计</v>
      </c>
      <c r="B18" s="209"/>
      <c r="C18" s="210" t="s">
        <v>68</v>
      </c>
      <c r="D18" s="211" t="s">
        <v>68</v>
      </c>
      <c r="E18" s="212"/>
      <c r="F18" s="213"/>
      <c r="G18" s="308"/>
      <c r="H18" s="307">
        <f t="shared" si="4"/>
        <v>135.93</v>
      </c>
      <c r="I18" s="203">
        <f>L18-'2-总部下划报单预算明细表（填白底格）'!G18</f>
        <v>135.93</v>
      </c>
      <c r="J18" s="203">
        <f t="shared" si="5"/>
        <v>0</v>
      </c>
      <c r="K18" s="307">
        <f t="shared" si="6"/>
        <v>135.93</v>
      </c>
      <c r="L18" s="203">
        <f t="shared" si="7"/>
        <v>135.93</v>
      </c>
      <c r="M18" s="203">
        <f t="shared" si="8"/>
        <v>0</v>
      </c>
      <c r="N18" s="203">
        <f t="shared" si="9"/>
        <v>79.15</v>
      </c>
      <c r="O18" s="203">
        <f>SUM(O19:O29)</f>
        <v>79.15</v>
      </c>
      <c r="P18" s="203">
        <f>SUM(P19:P29)</f>
        <v>0</v>
      </c>
      <c r="Q18" s="203">
        <f t="shared" si="10"/>
        <v>0</v>
      </c>
      <c r="R18" s="203">
        <f>SUM(R19:R29)</f>
        <v>0</v>
      </c>
      <c r="S18" s="203">
        <f>SUM(S19:S29)</f>
        <v>0</v>
      </c>
      <c r="T18" s="203">
        <f t="shared" si="11"/>
        <v>56.78</v>
      </c>
      <c r="U18" s="203">
        <f t="shared" ref="U18:AB18" si="20">SUM(U19:U29)</f>
        <v>56.78</v>
      </c>
      <c r="V18" s="203">
        <f t="shared" si="20"/>
        <v>0</v>
      </c>
      <c r="W18" s="203">
        <f t="shared" si="20"/>
        <v>0</v>
      </c>
      <c r="X18" s="203">
        <f t="shared" si="20"/>
        <v>0</v>
      </c>
      <c r="Y18" s="203">
        <f t="shared" si="13"/>
        <v>195.85</v>
      </c>
      <c r="Z18" s="203">
        <f t="shared" ref="Z18:AA18" si="21">SUM(Z19:Z29)</f>
        <v>195.85</v>
      </c>
      <c r="AA18" s="203">
        <f t="shared" si="21"/>
        <v>0</v>
      </c>
      <c r="AB18" s="203">
        <f t="shared" si="20"/>
        <v>168.5</v>
      </c>
      <c r="AC18" s="316">
        <f t="shared" si="15"/>
        <v>-0.305948429920858</v>
      </c>
      <c r="AD18" s="316">
        <f t="shared" si="16"/>
        <v>-0.193293768545994</v>
      </c>
    </row>
    <row r="19" spans="1:30">
      <c r="A19" s="204" t="str">
        <f t="shared" si="19"/>
        <v>卫生保健生活福利-货币性卫生保健生活福利</v>
      </c>
      <c r="B19" s="209"/>
      <c r="C19" s="214"/>
      <c r="D19" s="215" t="s">
        <v>69</v>
      </c>
      <c r="E19" s="216" t="s">
        <v>70</v>
      </c>
      <c r="F19" s="225"/>
      <c r="G19" s="308" t="s">
        <v>71</v>
      </c>
      <c r="H19" s="307">
        <f t="shared" si="4"/>
        <v>0</v>
      </c>
      <c r="I19" s="203">
        <f>L19-'2-总部下划报单预算明细表（填白底格）'!G19</f>
        <v>0</v>
      </c>
      <c r="J19" s="203">
        <f t="shared" si="5"/>
        <v>0</v>
      </c>
      <c r="K19" s="307">
        <f t="shared" si="6"/>
        <v>0</v>
      </c>
      <c r="L19" s="203">
        <f t="shared" si="7"/>
        <v>0</v>
      </c>
      <c r="M19" s="203">
        <f t="shared" si="8"/>
        <v>0</v>
      </c>
      <c r="N19" s="203">
        <f t="shared" si="9"/>
        <v>0</v>
      </c>
      <c r="O19" s="218"/>
      <c r="P19" s="218"/>
      <c r="Q19" s="203">
        <f t="shared" si="10"/>
        <v>0</v>
      </c>
      <c r="R19" s="218"/>
      <c r="S19" s="218"/>
      <c r="T19" s="203">
        <f t="shared" si="11"/>
        <v>0</v>
      </c>
      <c r="U19" s="218">
        <v>0</v>
      </c>
      <c r="V19" s="218"/>
      <c r="W19" s="218"/>
      <c r="X19" s="218"/>
      <c r="Y19" s="203">
        <f t="shared" si="13"/>
        <v>0</v>
      </c>
      <c r="Z19" s="218"/>
      <c r="AA19" s="218"/>
      <c r="AB19" s="218">
        <v>0</v>
      </c>
      <c r="AC19" s="316" t="str">
        <f t="shared" si="15"/>
        <v/>
      </c>
      <c r="AD19" s="316" t="str">
        <f t="shared" si="16"/>
        <v/>
      </c>
    </row>
    <row r="20" spans="1:30">
      <c r="A20" s="204" t="str">
        <f t="shared" si="19"/>
        <v>卫生保健生活福利-非货币性</v>
      </c>
      <c r="B20" s="209"/>
      <c r="C20" s="214"/>
      <c r="D20" s="215"/>
      <c r="E20" s="216" t="s">
        <v>72</v>
      </c>
      <c r="F20" s="225"/>
      <c r="G20" s="308" t="s">
        <v>71</v>
      </c>
      <c r="H20" s="307">
        <f t="shared" si="4"/>
        <v>9.66</v>
      </c>
      <c r="I20" s="203">
        <f>L20-'2-总部下划报单预算明细表（填白底格）'!G20</f>
        <v>9.66</v>
      </c>
      <c r="J20" s="203">
        <f t="shared" si="5"/>
        <v>0</v>
      </c>
      <c r="K20" s="307">
        <f t="shared" si="6"/>
        <v>9.66</v>
      </c>
      <c r="L20" s="203">
        <f t="shared" si="7"/>
        <v>9.66</v>
      </c>
      <c r="M20" s="203">
        <f t="shared" si="8"/>
        <v>0</v>
      </c>
      <c r="N20" s="203">
        <f t="shared" si="9"/>
        <v>5.58</v>
      </c>
      <c r="O20" s="218">
        <v>5.58</v>
      </c>
      <c r="P20" s="218"/>
      <c r="Q20" s="203">
        <f t="shared" si="10"/>
        <v>0</v>
      </c>
      <c r="R20" s="218"/>
      <c r="S20" s="218"/>
      <c r="T20" s="203">
        <f t="shared" si="11"/>
        <v>4.08</v>
      </c>
      <c r="U20" s="218">
        <v>4.08</v>
      </c>
      <c r="V20" s="218"/>
      <c r="W20" s="218"/>
      <c r="X20" s="218"/>
      <c r="Y20" s="203">
        <f t="shared" si="13"/>
        <v>10.52</v>
      </c>
      <c r="Z20" s="218">
        <v>10.52</v>
      </c>
      <c r="AA20" s="218"/>
      <c r="AB20" s="218">
        <v>4.58</v>
      </c>
      <c r="AC20" s="316">
        <f t="shared" si="15"/>
        <v>-0.0817490494296578</v>
      </c>
      <c r="AD20" s="316">
        <f t="shared" si="16"/>
        <v>1.10917030567686</v>
      </c>
    </row>
    <row r="21" spans="1:30">
      <c r="A21" s="204" t="str">
        <f t="shared" si="19"/>
        <v>内设福利机构费用-货币性内设福利机构费用</v>
      </c>
      <c r="B21" s="209"/>
      <c r="C21" s="214"/>
      <c r="D21" s="215" t="s">
        <v>73</v>
      </c>
      <c r="E21" s="216" t="s">
        <v>74</v>
      </c>
      <c r="F21" s="225"/>
      <c r="G21" s="308" t="s">
        <v>71</v>
      </c>
      <c r="H21" s="307">
        <f t="shared" si="4"/>
        <v>0</v>
      </c>
      <c r="I21" s="203">
        <f>L21-'2-总部下划报单预算明细表（填白底格）'!G21</f>
        <v>0</v>
      </c>
      <c r="J21" s="203">
        <f t="shared" si="5"/>
        <v>0</v>
      </c>
      <c r="K21" s="307">
        <f t="shared" si="6"/>
        <v>0</v>
      </c>
      <c r="L21" s="203">
        <f t="shared" si="7"/>
        <v>0</v>
      </c>
      <c r="M21" s="203">
        <f t="shared" si="8"/>
        <v>0</v>
      </c>
      <c r="N21" s="203">
        <f t="shared" si="9"/>
        <v>0</v>
      </c>
      <c r="O21" s="218"/>
      <c r="P21" s="218"/>
      <c r="Q21" s="203">
        <f t="shared" si="10"/>
        <v>0</v>
      </c>
      <c r="R21" s="218"/>
      <c r="S21" s="218"/>
      <c r="T21" s="203">
        <f t="shared" si="11"/>
        <v>0</v>
      </c>
      <c r="U21" s="218">
        <v>0</v>
      </c>
      <c r="V21" s="218"/>
      <c r="W21" s="218"/>
      <c r="X21" s="218"/>
      <c r="Y21" s="203">
        <f t="shared" si="13"/>
        <v>0</v>
      </c>
      <c r="Z21" s="218"/>
      <c r="AA21" s="218"/>
      <c r="AB21" s="218">
        <v>0</v>
      </c>
      <c r="AC21" s="316" t="str">
        <f t="shared" si="15"/>
        <v/>
      </c>
      <c r="AD21" s="316" t="str">
        <f t="shared" si="16"/>
        <v/>
      </c>
    </row>
    <row r="22" spans="1:30">
      <c r="A22" s="204" t="str">
        <f t="shared" si="19"/>
        <v>内设福利机构费用-非货币性</v>
      </c>
      <c r="B22" s="209"/>
      <c r="C22" s="214"/>
      <c r="D22" s="215"/>
      <c r="E22" s="216" t="s">
        <v>75</v>
      </c>
      <c r="F22" s="225"/>
      <c r="G22" s="308" t="s">
        <v>71</v>
      </c>
      <c r="H22" s="307">
        <f t="shared" si="4"/>
        <v>39.45</v>
      </c>
      <c r="I22" s="203">
        <f>L22-'2-总部下划报单预算明细表（填白底格）'!G22</f>
        <v>39.45</v>
      </c>
      <c r="J22" s="203">
        <f t="shared" si="5"/>
        <v>0</v>
      </c>
      <c r="K22" s="307">
        <f t="shared" si="6"/>
        <v>39.45</v>
      </c>
      <c r="L22" s="203">
        <f t="shared" si="7"/>
        <v>39.45</v>
      </c>
      <c r="M22" s="203">
        <f t="shared" si="8"/>
        <v>0</v>
      </c>
      <c r="N22" s="203">
        <f t="shared" si="9"/>
        <v>17.85</v>
      </c>
      <c r="O22" s="218">
        <v>17.85</v>
      </c>
      <c r="P22" s="218"/>
      <c r="Q22" s="203">
        <f t="shared" si="10"/>
        <v>0</v>
      </c>
      <c r="R22" s="218"/>
      <c r="S22" s="218"/>
      <c r="T22" s="203">
        <f t="shared" si="11"/>
        <v>21.6</v>
      </c>
      <c r="U22" s="218">
        <v>21.6</v>
      </c>
      <c r="V22" s="218"/>
      <c r="W22" s="218"/>
      <c r="X22" s="218"/>
      <c r="Y22" s="203">
        <f t="shared" si="13"/>
        <v>28.65</v>
      </c>
      <c r="Z22" s="218">
        <v>28.65</v>
      </c>
      <c r="AA22" s="218"/>
      <c r="AB22" s="218">
        <v>29.4</v>
      </c>
      <c r="AC22" s="316">
        <f t="shared" si="15"/>
        <v>0.37696335078534</v>
      </c>
      <c r="AD22" s="316">
        <f t="shared" si="16"/>
        <v>0.341836734693878</v>
      </c>
    </row>
    <row r="23" spans="1:30">
      <c r="A23" s="204" t="str">
        <f t="shared" si="19"/>
        <v>职工困难补助-货币性职工困难补助</v>
      </c>
      <c r="B23" s="209"/>
      <c r="C23" s="214"/>
      <c r="D23" s="216" t="s">
        <v>76</v>
      </c>
      <c r="E23" s="216" t="s">
        <v>77</v>
      </c>
      <c r="F23" s="225"/>
      <c r="G23" s="308" t="s">
        <v>71</v>
      </c>
      <c r="H23" s="307">
        <f t="shared" si="4"/>
        <v>0</v>
      </c>
      <c r="I23" s="203">
        <f>L23-'2-总部下划报单预算明细表（填白底格）'!G23</f>
        <v>0</v>
      </c>
      <c r="J23" s="203">
        <f t="shared" si="5"/>
        <v>0</v>
      </c>
      <c r="K23" s="307">
        <f t="shared" si="6"/>
        <v>0</v>
      </c>
      <c r="L23" s="203">
        <f t="shared" si="7"/>
        <v>0</v>
      </c>
      <c r="M23" s="203">
        <f t="shared" si="8"/>
        <v>0</v>
      </c>
      <c r="N23" s="203">
        <f t="shared" si="9"/>
        <v>0</v>
      </c>
      <c r="O23" s="218"/>
      <c r="P23" s="218"/>
      <c r="Q23" s="203">
        <f t="shared" si="10"/>
        <v>0</v>
      </c>
      <c r="R23" s="218"/>
      <c r="S23" s="218"/>
      <c r="T23" s="203">
        <f t="shared" si="11"/>
        <v>0</v>
      </c>
      <c r="U23" s="218">
        <v>0</v>
      </c>
      <c r="V23" s="218"/>
      <c r="W23" s="218"/>
      <c r="X23" s="218"/>
      <c r="Y23" s="203">
        <f t="shared" si="13"/>
        <v>0</v>
      </c>
      <c r="Z23" s="218"/>
      <c r="AA23" s="218"/>
      <c r="AB23" s="218">
        <v>0</v>
      </c>
      <c r="AC23" s="316" t="str">
        <f t="shared" si="15"/>
        <v/>
      </c>
      <c r="AD23" s="316" t="str">
        <f t="shared" si="16"/>
        <v/>
      </c>
    </row>
    <row r="24" spans="1:30">
      <c r="A24" s="204" t="str">
        <f t="shared" si="19"/>
        <v>职工困难补助-非货币性</v>
      </c>
      <c r="B24" s="209"/>
      <c r="C24" s="214"/>
      <c r="D24" s="216"/>
      <c r="E24" s="216" t="s">
        <v>78</v>
      </c>
      <c r="F24" s="225"/>
      <c r="G24" s="308" t="s">
        <v>71</v>
      </c>
      <c r="H24" s="307">
        <f t="shared" si="4"/>
        <v>0</v>
      </c>
      <c r="I24" s="203">
        <f>L24-'2-总部下划报单预算明细表（填白底格）'!G24</f>
        <v>0</v>
      </c>
      <c r="J24" s="203">
        <f t="shared" si="5"/>
        <v>0</v>
      </c>
      <c r="K24" s="307">
        <f t="shared" si="6"/>
        <v>0</v>
      </c>
      <c r="L24" s="203">
        <f t="shared" si="7"/>
        <v>0</v>
      </c>
      <c r="M24" s="203">
        <f t="shared" si="8"/>
        <v>0</v>
      </c>
      <c r="N24" s="203">
        <f t="shared" si="9"/>
        <v>0</v>
      </c>
      <c r="O24" s="218"/>
      <c r="P24" s="218"/>
      <c r="Q24" s="203">
        <f t="shared" si="10"/>
        <v>0</v>
      </c>
      <c r="R24" s="218"/>
      <c r="S24" s="218"/>
      <c r="T24" s="203">
        <f t="shared" si="11"/>
        <v>0</v>
      </c>
      <c r="U24" s="218">
        <v>0</v>
      </c>
      <c r="V24" s="218"/>
      <c r="W24" s="218"/>
      <c r="X24" s="218"/>
      <c r="Y24" s="203">
        <f t="shared" si="13"/>
        <v>0</v>
      </c>
      <c r="Z24" s="218"/>
      <c r="AA24" s="218"/>
      <c r="AB24" s="218">
        <v>0</v>
      </c>
      <c r="AC24" s="316" t="str">
        <f t="shared" si="15"/>
        <v/>
      </c>
      <c r="AD24" s="316" t="str">
        <f t="shared" si="16"/>
        <v/>
      </c>
    </row>
    <row r="25" spans="1:30">
      <c r="A25" s="204" t="str">
        <f t="shared" si="19"/>
        <v>其他职工福利费-货币性其他职工福利费</v>
      </c>
      <c r="B25" s="209"/>
      <c r="C25" s="214"/>
      <c r="D25" s="215" t="s">
        <v>79</v>
      </c>
      <c r="E25" s="216" t="s">
        <v>80</v>
      </c>
      <c r="F25" s="225"/>
      <c r="G25" s="308" t="s">
        <v>71</v>
      </c>
      <c r="H25" s="307">
        <f t="shared" si="4"/>
        <v>0</v>
      </c>
      <c r="I25" s="203">
        <f>L25-'2-总部下划报单预算明细表（填白底格）'!G25</f>
        <v>0</v>
      </c>
      <c r="J25" s="203">
        <f t="shared" si="5"/>
        <v>0</v>
      </c>
      <c r="K25" s="307">
        <f t="shared" si="6"/>
        <v>0</v>
      </c>
      <c r="L25" s="203">
        <f t="shared" si="7"/>
        <v>0</v>
      </c>
      <c r="M25" s="203">
        <f t="shared" si="8"/>
        <v>0</v>
      </c>
      <c r="N25" s="203">
        <f t="shared" si="9"/>
        <v>0</v>
      </c>
      <c r="O25" s="218"/>
      <c r="P25" s="218"/>
      <c r="Q25" s="203">
        <f t="shared" si="10"/>
        <v>0</v>
      </c>
      <c r="R25" s="218"/>
      <c r="S25" s="218"/>
      <c r="T25" s="203">
        <f t="shared" si="11"/>
        <v>0</v>
      </c>
      <c r="U25" s="218">
        <v>0</v>
      </c>
      <c r="V25" s="218"/>
      <c r="W25" s="218"/>
      <c r="X25" s="218"/>
      <c r="Y25" s="203">
        <f t="shared" si="13"/>
        <v>0</v>
      </c>
      <c r="Z25" s="218"/>
      <c r="AA25" s="218"/>
      <c r="AB25" s="218">
        <v>39.42</v>
      </c>
      <c r="AC25" s="316" t="str">
        <f t="shared" si="15"/>
        <v/>
      </c>
      <c r="AD25" s="316">
        <f t="shared" si="16"/>
        <v>-1</v>
      </c>
    </row>
    <row r="26" spans="1:30">
      <c r="A26" s="204" t="str">
        <f t="shared" si="19"/>
        <v>其他职工福利费-非货币性</v>
      </c>
      <c r="B26" s="209"/>
      <c r="C26" s="214"/>
      <c r="D26" s="215"/>
      <c r="E26" s="216" t="s">
        <v>81</v>
      </c>
      <c r="F26" s="225"/>
      <c r="G26" s="308" t="s">
        <v>71</v>
      </c>
      <c r="H26" s="307">
        <f t="shared" si="4"/>
        <v>14.04</v>
      </c>
      <c r="I26" s="203">
        <f>L26-'2-总部下划报单预算明细表（填白底格）'!G26</f>
        <v>14.04</v>
      </c>
      <c r="J26" s="203">
        <f t="shared" si="5"/>
        <v>0</v>
      </c>
      <c r="K26" s="307">
        <f t="shared" si="6"/>
        <v>14.04</v>
      </c>
      <c r="L26" s="203">
        <f t="shared" si="7"/>
        <v>14.04</v>
      </c>
      <c r="M26" s="203">
        <f t="shared" si="8"/>
        <v>0</v>
      </c>
      <c r="N26" s="203">
        <f t="shared" si="9"/>
        <v>7.42</v>
      </c>
      <c r="O26" s="218">
        <v>7.42</v>
      </c>
      <c r="P26" s="218"/>
      <c r="Q26" s="203">
        <f t="shared" si="10"/>
        <v>0</v>
      </c>
      <c r="R26" s="218"/>
      <c r="S26" s="218"/>
      <c r="T26" s="203">
        <f t="shared" si="11"/>
        <v>6.62</v>
      </c>
      <c r="U26" s="218">
        <v>6.62</v>
      </c>
      <c r="V26" s="218"/>
      <c r="W26" s="218"/>
      <c r="X26" s="218"/>
      <c r="Y26" s="203">
        <f t="shared" si="13"/>
        <v>32.41</v>
      </c>
      <c r="Z26" s="218">
        <v>32.41</v>
      </c>
      <c r="AA26" s="218"/>
      <c r="AB26" s="218">
        <v>22.08</v>
      </c>
      <c r="AC26" s="316">
        <f t="shared" si="15"/>
        <v>-0.566800370256094</v>
      </c>
      <c r="AD26" s="316">
        <f t="shared" si="16"/>
        <v>-0.364130434782609</v>
      </c>
    </row>
    <row r="27" spans="1:30">
      <c r="A27" s="204" t="str">
        <f t="shared" si="19"/>
        <v>补充医疗保险</v>
      </c>
      <c r="B27" s="209"/>
      <c r="C27" s="214"/>
      <c r="D27" s="216" t="s">
        <v>82</v>
      </c>
      <c r="E27" s="216"/>
      <c r="F27" s="225"/>
      <c r="G27" s="308" t="s">
        <v>83</v>
      </c>
      <c r="H27" s="307">
        <f t="shared" si="4"/>
        <v>6.38</v>
      </c>
      <c r="I27" s="203">
        <f>L27-'2-总部下划报单预算明细表（填白底格）'!G27</f>
        <v>6.38</v>
      </c>
      <c r="J27" s="203">
        <f t="shared" si="5"/>
        <v>0</v>
      </c>
      <c r="K27" s="307">
        <f t="shared" si="6"/>
        <v>6.38</v>
      </c>
      <c r="L27" s="203">
        <f t="shared" si="7"/>
        <v>6.38</v>
      </c>
      <c r="M27" s="203">
        <f t="shared" si="8"/>
        <v>0</v>
      </c>
      <c r="N27" s="203">
        <f t="shared" si="9"/>
        <v>2.64</v>
      </c>
      <c r="O27" s="218">
        <v>2.64</v>
      </c>
      <c r="P27" s="218"/>
      <c r="Q27" s="203">
        <f t="shared" si="10"/>
        <v>0</v>
      </c>
      <c r="R27" s="218"/>
      <c r="S27" s="218"/>
      <c r="T27" s="203">
        <f t="shared" si="11"/>
        <v>3.74</v>
      </c>
      <c r="U27" s="218">
        <v>3.74</v>
      </c>
      <c r="V27" s="218"/>
      <c r="W27" s="218"/>
      <c r="X27" s="218"/>
      <c r="Y27" s="203">
        <f t="shared" si="13"/>
        <v>6</v>
      </c>
      <c r="Z27" s="218">
        <v>6</v>
      </c>
      <c r="AA27" s="218"/>
      <c r="AB27" s="218">
        <v>5.35</v>
      </c>
      <c r="AC27" s="316">
        <f t="shared" si="15"/>
        <v>0.0633333333333332</v>
      </c>
      <c r="AD27" s="316">
        <f t="shared" si="16"/>
        <v>0.192523364485981</v>
      </c>
    </row>
    <row r="28" spans="1:30">
      <c r="A28" s="204" t="str">
        <f t="shared" si="19"/>
        <v>企业年金</v>
      </c>
      <c r="B28" s="209"/>
      <c r="C28" s="214"/>
      <c r="D28" s="309" t="s">
        <v>84</v>
      </c>
      <c r="E28" s="216"/>
      <c r="F28" s="225"/>
      <c r="G28" s="308" t="s">
        <v>84</v>
      </c>
      <c r="H28" s="307">
        <f t="shared" si="4"/>
        <v>51.8</v>
      </c>
      <c r="I28" s="203">
        <f>L28-'2-总部下划报单预算明细表（填白底格）'!G28</f>
        <v>51.8</v>
      </c>
      <c r="J28" s="203">
        <f t="shared" si="5"/>
        <v>0</v>
      </c>
      <c r="K28" s="307">
        <f t="shared" si="6"/>
        <v>51.8</v>
      </c>
      <c r="L28" s="203">
        <f t="shared" si="7"/>
        <v>51.8</v>
      </c>
      <c r="M28" s="203">
        <f t="shared" si="8"/>
        <v>0</v>
      </c>
      <c r="N28" s="203">
        <f t="shared" si="9"/>
        <v>31.06</v>
      </c>
      <c r="O28" s="218">
        <v>31.06</v>
      </c>
      <c r="P28" s="218"/>
      <c r="Q28" s="203">
        <f t="shared" si="10"/>
        <v>0</v>
      </c>
      <c r="R28" s="218"/>
      <c r="S28" s="218"/>
      <c r="T28" s="203">
        <f t="shared" si="11"/>
        <v>20.74</v>
      </c>
      <c r="U28" s="218">
        <v>20.74</v>
      </c>
      <c r="V28" s="218"/>
      <c r="W28" s="218"/>
      <c r="X28" s="218"/>
      <c r="Y28" s="203">
        <f t="shared" si="13"/>
        <v>104.64</v>
      </c>
      <c r="Z28" s="218">
        <v>104.64</v>
      </c>
      <c r="AA28" s="218"/>
      <c r="AB28" s="218">
        <v>61.41</v>
      </c>
      <c r="AC28" s="316">
        <f t="shared" si="15"/>
        <v>-0.504969418960245</v>
      </c>
      <c r="AD28" s="316">
        <f t="shared" si="16"/>
        <v>-0.156489171144765</v>
      </c>
    </row>
    <row r="29" spans="1:30">
      <c r="A29" s="204" t="str">
        <f t="shared" si="19"/>
        <v>劳动保险</v>
      </c>
      <c r="B29" s="209"/>
      <c r="C29" s="223"/>
      <c r="D29" s="226" t="s">
        <v>85</v>
      </c>
      <c r="E29" s="216"/>
      <c r="F29" s="225"/>
      <c r="G29" s="308" t="s">
        <v>71</v>
      </c>
      <c r="H29" s="307">
        <f t="shared" si="4"/>
        <v>14.6</v>
      </c>
      <c r="I29" s="203">
        <f>L29-'2-总部下划报单预算明细表（填白底格）'!G29</f>
        <v>14.6</v>
      </c>
      <c r="J29" s="203">
        <f t="shared" si="5"/>
        <v>0</v>
      </c>
      <c r="K29" s="307">
        <f t="shared" si="6"/>
        <v>14.6</v>
      </c>
      <c r="L29" s="203">
        <f t="shared" si="7"/>
        <v>14.6</v>
      </c>
      <c r="M29" s="203">
        <f t="shared" si="8"/>
        <v>0</v>
      </c>
      <c r="N29" s="203">
        <f t="shared" si="9"/>
        <v>14.6</v>
      </c>
      <c r="O29" s="218">
        <v>14.6</v>
      </c>
      <c r="P29" s="218"/>
      <c r="Q29" s="203">
        <f t="shared" si="10"/>
        <v>0</v>
      </c>
      <c r="R29" s="218"/>
      <c r="S29" s="218"/>
      <c r="T29" s="203">
        <f t="shared" si="11"/>
        <v>0</v>
      </c>
      <c r="U29" s="218">
        <v>0</v>
      </c>
      <c r="V29" s="218"/>
      <c r="W29" s="218"/>
      <c r="X29" s="218"/>
      <c r="Y29" s="203">
        <f t="shared" si="13"/>
        <v>13.63</v>
      </c>
      <c r="Z29" s="218">
        <v>13.63</v>
      </c>
      <c r="AA29" s="218"/>
      <c r="AB29" s="218">
        <v>6.26</v>
      </c>
      <c r="AC29" s="316">
        <f t="shared" si="15"/>
        <v>0.0711665443873808</v>
      </c>
      <c r="AD29" s="316">
        <f t="shared" si="16"/>
        <v>1.33226837060703</v>
      </c>
    </row>
    <row r="30" spans="1:30">
      <c r="A30" s="204" t="str">
        <f t="shared" si="19"/>
        <v>基本医疗保险</v>
      </c>
      <c r="B30" s="209"/>
      <c r="C30" s="215" t="s">
        <v>86</v>
      </c>
      <c r="D30" s="216"/>
      <c r="E30" s="216"/>
      <c r="F30" s="217"/>
      <c r="G30" s="308" t="s">
        <v>87</v>
      </c>
      <c r="H30" s="307">
        <f t="shared" si="4"/>
        <v>76.289532</v>
      </c>
      <c r="I30" s="203">
        <f>L30-'2-总部下划报单预算明细表（填白底格）'!G30</f>
        <v>76.289532</v>
      </c>
      <c r="J30" s="203">
        <f t="shared" si="5"/>
        <v>0</v>
      </c>
      <c r="K30" s="307">
        <f t="shared" si="6"/>
        <v>76.289532</v>
      </c>
      <c r="L30" s="203">
        <f t="shared" si="7"/>
        <v>76.289532</v>
      </c>
      <c r="M30" s="203">
        <f t="shared" si="8"/>
        <v>0</v>
      </c>
      <c r="N30" s="203">
        <f t="shared" si="9"/>
        <v>34.695012</v>
      </c>
      <c r="O30" s="218">
        <v>34.695012</v>
      </c>
      <c r="P30" s="218"/>
      <c r="Q30" s="203">
        <f t="shared" si="10"/>
        <v>0</v>
      </c>
      <c r="R30" s="218"/>
      <c r="S30" s="218"/>
      <c r="T30" s="203">
        <f t="shared" si="11"/>
        <v>41.59452</v>
      </c>
      <c r="U30" s="218">
        <v>41.59452</v>
      </c>
      <c r="V30" s="218"/>
      <c r="W30" s="218"/>
      <c r="X30" s="218"/>
      <c r="Y30" s="203">
        <f t="shared" si="13"/>
        <v>62.96</v>
      </c>
      <c r="Z30" s="218">
        <v>62.96</v>
      </c>
      <c r="AA30" s="218"/>
      <c r="AB30" s="218">
        <v>67.4474479999999</v>
      </c>
      <c r="AC30" s="316">
        <f t="shared" si="15"/>
        <v>0.211714294790343</v>
      </c>
      <c r="AD30" s="316">
        <f t="shared" si="16"/>
        <v>0.131095901508388</v>
      </c>
    </row>
    <row r="31" spans="1:30">
      <c r="A31" s="204" t="str">
        <f t="shared" si="19"/>
        <v>基本养老保险</v>
      </c>
      <c r="B31" s="209"/>
      <c r="C31" s="215" t="s">
        <v>88</v>
      </c>
      <c r="D31" s="216"/>
      <c r="E31" s="216"/>
      <c r="F31" s="217"/>
      <c r="G31" s="308" t="s">
        <v>87</v>
      </c>
      <c r="H31" s="307">
        <f t="shared" si="4"/>
        <v>194.300904</v>
      </c>
      <c r="I31" s="203">
        <f>L31-'2-总部下划报单预算明细表（填白底格）'!G31</f>
        <v>194.300904</v>
      </c>
      <c r="J31" s="203">
        <f t="shared" si="5"/>
        <v>0</v>
      </c>
      <c r="K31" s="307">
        <f t="shared" si="6"/>
        <v>194.300904</v>
      </c>
      <c r="L31" s="203">
        <f t="shared" si="7"/>
        <v>194.300904</v>
      </c>
      <c r="M31" s="203">
        <f t="shared" si="8"/>
        <v>0</v>
      </c>
      <c r="N31" s="203">
        <f t="shared" si="9"/>
        <v>88.049892</v>
      </c>
      <c r="O31" s="218">
        <v>88.049892</v>
      </c>
      <c r="P31" s="218"/>
      <c r="Q31" s="203">
        <f t="shared" si="10"/>
        <v>0</v>
      </c>
      <c r="R31" s="218"/>
      <c r="S31" s="218"/>
      <c r="T31" s="203">
        <f t="shared" si="11"/>
        <v>106.251012</v>
      </c>
      <c r="U31" s="218">
        <v>106.251012</v>
      </c>
      <c r="V31" s="218"/>
      <c r="W31" s="218"/>
      <c r="X31" s="218"/>
      <c r="Y31" s="203">
        <f t="shared" si="13"/>
        <v>154.88</v>
      </c>
      <c r="Z31" s="218">
        <v>154.88</v>
      </c>
      <c r="AA31" s="218"/>
      <c r="AB31" s="218">
        <v>175.261808</v>
      </c>
      <c r="AC31" s="316">
        <f t="shared" si="15"/>
        <v>0.254525464876033</v>
      </c>
      <c r="AD31" s="316">
        <f t="shared" si="16"/>
        <v>0.108632315375863</v>
      </c>
    </row>
    <row r="32" spans="1:30">
      <c r="A32" s="204" t="str">
        <f t="shared" si="19"/>
        <v>失业保险</v>
      </c>
      <c r="B32" s="209"/>
      <c r="C32" s="215" t="s">
        <v>89</v>
      </c>
      <c r="D32" s="216"/>
      <c r="E32" s="216"/>
      <c r="F32" s="217"/>
      <c r="G32" s="308" t="s">
        <v>87</v>
      </c>
      <c r="H32" s="307">
        <f t="shared" si="4"/>
        <v>6.709386</v>
      </c>
      <c r="I32" s="203">
        <f>L32-'2-总部下划报单预算明细表（填白底格）'!G32</f>
        <v>6.709386</v>
      </c>
      <c r="J32" s="203">
        <f t="shared" si="5"/>
        <v>0</v>
      </c>
      <c r="K32" s="307">
        <f t="shared" si="6"/>
        <v>6.709386</v>
      </c>
      <c r="L32" s="203">
        <f t="shared" si="7"/>
        <v>6.709386</v>
      </c>
      <c r="M32" s="203">
        <f t="shared" si="8"/>
        <v>0</v>
      </c>
      <c r="N32" s="203">
        <f t="shared" si="9"/>
        <v>3.140536</v>
      </c>
      <c r="O32" s="218">
        <v>3.140536</v>
      </c>
      <c r="P32" s="218"/>
      <c r="Q32" s="203">
        <f t="shared" si="10"/>
        <v>0</v>
      </c>
      <c r="R32" s="218"/>
      <c r="S32" s="218"/>
      <c r="T32" s="203">
        <f t="shared" si="11"/>
        <v>3.56885</v>
      </c>
      <c r="U32" s="218">
        <v>3.56885</v>
      </c>
      <c r="V32" s="218"/>
      <c r="W32" s="218"/>
      <c r="X32" s="218"/>
      <c r="Y32" s="203">
        <f t="shared" si="13"/>
        <v>3.71</v>
      </c>
      <c r="Z32" s="218">
        <v>3.71</v>
      </c>
      <c r="AA32" s="218"/>
      <c r="AB32" s="218">
        <v>5.48895999999998</v>
      </c>
      <c r="AC32" s="316">
        <f t="shared" si="15"/>
        <v>0.808459838274933</v>
      </c>
      <c r="AD32" s="316">
        <f t="shared" si="16"/>
        <v>0.222341937270453</v>
      </c>
    </row>
    <row r="33" spans="1:30">
      <c r="A33" s="204" t="str">
        <f t="shared" si="19"/>
        <v>工伤保险</v>
      </c>
      <c r="B33" s="209"/>
      <c r="C33" s="215" t="s">
        <v>90</v>
      </c>
      <c r="D33" s="216"/>
      <c r="E33" s="216"/>
      <c r="F33" s="217"/>
      <c r="G33" s="308" t="s">
        <v>87</v>
      </c>
      <c r="H33" s="307">
        <f t="shared" si="4"/>
        <v>1.444778</v>
      </c>
      <c r="I33" s="203">
        <f>L33-'2-总部下划报单预算明细表（填白底格）'!G33</f>
        <v>1.444778</v>
      </c>
      <c r="J33" s="203">
        <f t="shared" si="5"/>
        <v>0</v>
      </c>
      <c r="K33" s="307">
        <f t="shared" si="6"/>
        <v>1.444778</v>
      </c>
      <c r="L33" s="203">
        <f t="shared" si="7"/>
        <v>1.444778</v>
      </c>
      <c r="M33" s="203">
        <f t="shared" si="8"/>
        <v>0</v>
      </c>
      <c r="N33" s="203">
        <f t="shared" si="9"/>
        <v>0.70055</v>
      </c>
      <c r="O33" s="218">
        <v>0.70055</v>
      </c>
      <c r="P33" s="218"/>
      <c r="Q33" s="203">
        <f t="shared" si="10"/>
        <v>0</v>
      </c>
      <c r="R33" s="218"/>
      <c r="S33" s="218"/>
      <c r="T33" s="203">
        <f t="shared" si="11"/>
        <v>0.744228</v>
      </c>
      <c r="U33" s="218">
        <v>0.744228</v>
      </c>
      <c r="V33" s="218"/>
      <c r="W33" s="218"/>
      <c r="X33" s="218"/>
      <c r="Y33" s="203">
        <f t="shared" si="13"/>
        <v>1.16</v>
      </c>
      <c r="Z33" s="218">
        <v>1.16</v>
      </c>
      <c r="AA33" s="218"/>
      <c r="AB33" s="218">
        <v>1.48300000000001</v>
      </c>
      <c r="AC33" s="316">
        <f t="shared" si="15"/>
        <v>0.245498275862069</v>
      </c>
      <c r="AD33" s="316">
        <f t="shared" si="16"/>
        <v>-0.0257734322319689</v>
      </c>
    </row>
    <row r="34" spans="1:30">
      <c r="A34" s="204" t="str">
        <f t="shared" si="19"/>
        <v>生育保险</v>
      </c>
      <c r="B34" s="209"/>
      <c r="C34" s="215" t="s">
        <v>91</v>
      </c>
      <c r="D34" s="216"/>
      <c r="E34" s="216"/>
      <c r="F34" s="217"/>
      <c r="G34" s="308" t="s">
        <v>87</v>
      </c>
      <c r="H34" s="307">
        <f t="shared" si="4"/>
        <v>11.096659</v>
      </c>
      <c r="I34" s="203">
        <f>L34-'2-总部下划报单预算明细表（填白底格）'!G34</f>
        <v>11.096659</v>
      </c>
      <c r="J34" s="203">
        <f t="shared" si="5"/>
        <v>0</v>
      </c>
      <c r="K34" s="307">
        <f t="shared" si="6"/>
        <v>11.096659</v>
      </c>
      <c r="L34" s="203">
        <f t="shared" si="7"/>
        <v>11.096659</v>
      </c>
      <c r="M34" s="203">
        <f t="shared" si="8"/>
        <v>0</v>
      </c>
      <c r="N34" s="203">
        <f t="shared" si="9"/>
        <v>5.046547</v>
      </c>
      <c r="O34" s="218">
        <v>5.046547</v>
      </c>
      <c r="P34" s="218"/>
      <c r="Q34" s="203">
        <f t="shared" si="10"/>
        <v>0</v>
      </c>
      <c r="R34" s="218"/>
      <c r="S34" s="218"/>
      <c r="T34" s="203">
        <f t="shared" si="11"/>
        <v>6.050112</v>
      </c>
      <c r="U34" s="218">
        <v>6.050112</v>
      </c>
      <c r="V34" s="218"/>
      <c r="W34" s="218"/>
      <c r="X34" s="218"/>
      <c r="Y34" s="203">
        <f t="shared" si="13"/>
        <v>8.79</v>
      </c>
      <c r="Z34" s="218">
        <v>8.79</v>
      </c>
      <c r="AA34" s="218"/>
      <c r="AB34" s="218">
        <v>9.78562500000001</v>
      </c>
      <c r="AC34" s="316">
        <f t="shared" si="15"/>
        <v>0.262418543799773</v>
      </c>
      <c r="AD34" s="316">
        <f t="shared" si="16"/>
        <v>0.133975499776457</v>
      </c>
    </row>
    <row r="35" spans="1:30">
      <c r="A35" s="204" t="str">
        <f t="shared" si="19"/>
        <v>住房公积金</v>
      </c>
      <c r="B35" s="209"/>
      <c r="C35" s="215" t="s">
        <v>92</v>
      </c>
      <c r="D35" s="216"/>
      <c r="E35" s="216"/>
      <c r="F35" s="217"/>
      <c r="G35" s="308" t="s">
        <v>87</v>
      </c>
      <c r="H35" s="307">
        <f t="shared" si="4"/>
        <v>128.29536</v>
      </c>
      <c r="I35" s="203">
        <f>L35-'2-总部下划报单预算明细表（填白底格）'!G35</f>
        <v>128.29536</v>
      </c>
      <c r="J35" s="203">
        <f t="shared" si="5"/>
        <v>0</v>
      </c>
      <c r="K35" s="307">
        <f t="shared" si="6"/>
        <v>128.29536</v>
      </c>
      <c r="L35" s="203">
        <f t="shared" si="7"/>
        <v>128.29536</v>
      </c>
      <c r="M35" s="203">
        <f t="shared" si="8"/>
        <v>0</v>
      </c>
      <c r="N35" s="203">
        <f t="shared" si="9"/>
        <v>74.676528</v>
      </c>
      <c r="O35" s="218">
        <v>74.676528</v>
      </c>
      <c r="P35" s="218"/>
      <c r="Q35" s="203">
        <f t="shared" si="10"/>
        <v>0</v>
      </c>
      <c r="R35" s="218"/>
      <c r="S35" s="218"/>
      <c r="T35" s="203">
        <f t="shared" si="11"/>
        <v>53.618832</v>
      </c>
      <c r="U35" s="218">
        <v>53.618832</v>
      </c>
      <c r="V35" s="218"/>
      <c r="W35" s="218"/>
      <c r="X35" s="218"/>
      <c r="Y35" s="203">
        <f t="shared" si="13"/>
        <v>117.72</v>
      </c>
      <c r="Z35" s="218">
        <v>117.72</v>
      </c>
      <c r="AA35" s="218"/>
      <c r="AB35" s="218">
        <v>131.645947</v>
      </c>
      <c r="AC35" s="316">
        <f t="shared" si="15"/>
        <v>0.0898348623853209</v>
      </c>
      <c r="AD35" s="316">
        <f t="shared" si="16"/>
        <v>-0.0254515013667684</v>
      </c>
    </row>
    <row r="36" spans="1:30">
      <c r="A36" s="204" t="str">
        <f t="shared" si="19"/>
        <v>工会经费项目小计</v>
      </c>
      <c r="B36" s="209"/>
      <c r="C36" s="215" t="s">
        <v>93</v>
      </c>
      <c r="D36" s="216"/>
      <c r="E36" s="216"/>
      <c r="F36" s="217"/>
      <c r="G36" s="308" t="s">
        <v>94</v>
      </c>
      <c r="H36" s="307">
        <f t="shared" si="4"/>
        <v>22.46868</v>
      </c>
      <c r="I36" s="203">
        <f>L36-'2-总部下划报单预算明细表（填白底格）'!G36</f>
        <v>22.46868</v>
      </c>
      <c r="J36" s="203">
        <f t="shared" si="5"/>
        <v>0</v>
      </c>
      <c r="K36" s="307">
        <f t="shared" si="6"/>
        <v>22.46868</v>
      </c>
      <c r="L36" s="203">
        <f t="shared" si="7"/>
        <v>22.46868</v>
      </c>
      <c r="M36" s="203">
        <f t="shared" si="8"/>
        <v>0</v>
      </c>
      <c r="N36" s="203">
        <f t="shared" si="9"/>
        <v>8.257</v>
      </c>
      <c r="O36" s="218">
        <v>8.257</v>
      </c>
      <c r="P36" s="218"/>
      <c r="Q36" s="203">
        <f t="shared" si="10"/>
        <v>0</v>
      </c>
      <c r="R36" s="218"/>
      <c r="S36" s="218"/>
      <c r="T36" s="203">
        <f t="shared" si="11"/>
        <v>14.21168</v>
      </c>
      <c r="U36" s="218">
        <v>14.21168</v>
      </c>
      <c r="V36" s="218"/>
      <c r="W36" s="218"/>
      <c r="X36" s="218"/>
      <c r="Y36" s="203">
        <f t="shared" si="13"/>
        <v>23.9276</v>
      </c>
      <c r="Z36" s="218">
        <v>23.9276</v>
      </c>
      <c r="AA36" s="218"/>
      <c r="AB36" s="218">
        <v>23.936924</v>
      </c>
      <c r="AC36" s="316">
        <f t="shared" si="15"/>
        <v>-0.0609722663367828</v>
      </c>
      <c r="AD36" s="316">
        <f t="shared" si="16"/>
        <v>-0.0613380399252637</v>
      </c>
    </row>
    <row r="37" spans="1:30">
      <c r="A37" s="204" t="str">
        <f t="shared" si="19"/>
        <v>辞退福利</v>
      </c>
      <c r="B37" s="209"/>
      <c r="C37" s="216" t="s">
        <v>95</v>
      </c>
      <c r="D37" s="216"/>
      <c r="E37" s="216"/>
      <c r="F37" s="217"/>
      <c r="G37" s="308" t="s">
        <v>96</v>
      </c>
      <c r="H37" s="307">
        <f t="shared" si="4"/>
        <v>0</v>
      </c>
      <c r="I37" s="203">
        <f>L37-'2-总部下划报单预算明细表（填白底格）'!G37</f>
        <v>0</v>
      </c>
      <c r="J37" s="203">
        <f t="shared" si="5"/>
        <v>0</v>
      </c>
      <c r="K37" s="307">
        <f t="shared" si="6"/>
        <v>0</v>
      </c>
      <c r="L37" s="203">
        <f t="shared" si="7"/>
        <v>0</v>
      </c>
      <c r="M37" s="203">
        <f t="shared" si="8"/>
        <v>0</v>
      </c>
      <c r="N37" s="203">
        <f t="shared" si="9"/>
        <v>0</v>
      </c>
      <c r="O37" s="218"/>
      <c r="P37" s="218"/>
      <c r="Q37" s="203">
        <f t="shared" si="10"/>
        <v>0</v>
      </c>
      <c r="R37" s="218"/>
      <c r="S37" s="218"/>
      <c r="T37" s="203">
        <f t="shared" si="11"/>
        <v>0</v>
      </c>
      <c r="U37" s="218">
        <v>0</v>
      </c>
      <c r="V37" s="218"/>
      <c r="W37" s="218"/>
      <c r="X37" s="218"/>
      <c r="Y37" s="203">
        <f t="shared" si="13"/>
        <v>0</v>
      </c>
      <c r="Z37" s="218"/>
      <c r="AA37" s="218"/>
      <c r="AB37" s="218"/>
      <c r="AC37" s="316" t="str">
        <f t="shared" si="15"/>
        <v/>
      </c>
      <c r="AD37" s="316" t="str">
        <f t="shared" si="16"/>
        <v/>
      </c>
    </row>
    <row r="38" spans="1:30">
      <c r="A38" s="204" t="str">
        <f t="shared" si="19"/>
        <v>股份支付</v>
      </c>
      <c r="B38" s="209"/>
      <c r="C38" s="227" t="s">
        <v>97</v>
      </c>
      <c r="D38" s="227"/>
      <c r="E38" s="227"/>
      <c r="F38" s="225"/>
      <c r="G38" s="308" t="s">
        <v>96</v>
      </c>
      <c r="H38" s="307">
        <f t="shared" si="4"/>
        <v>0</v>
      </c>
      <c r="I38" s="203">
        <f>L38-'2-总部下划报单预算明细表（填白底格）'!G38</f>
        <v>0</v>
      </c>
      <c r="J38" s="203">
        <f t="shared" si="5"/>
        <v>0</v>
      </c>
      <c r="K38" s="307">
        <f t="shared" si="6"/>
        <v>0</v>
      </c>
      <c r="L38" s="203">
        <f t="shared" si="7"/>
        <v>0</v>
      </c>
      <c r="M38" s="203">
        <f t="shared" si="8"/>
        <v>0</v>
      </c>
      <c r="N38" s="203">
        <f t="shared" si="9"/>
        <v>0</v>
      </c>
      <c r="O38" s="218"/>
      <c r="P38" s="218"/>
      <c r="Q38" s="203">
        <f t="shared" si="10"/>
        <v>0</v>
      </c>
      <c r="R38" s="218"/>
      <c r="S38" s="218"/>
      <c r="T38" s="203">
        <f t="shared" si="11"/>
        <v>0</v>
      </c>
      <c r="U38" s="218">
        <v>0</v>
      </c>
      <c r="V38" s="218"/>
      <c r="W38" s="218"/>
      <c r="X38" s="218"/>
      <c r="Y38" s="203">
        <f t="shared" si="13"/>
        <v>0</v>
      </c>
      <c r="Z38" s="218"/>
      <c r="AA38" s="218"/>
      <c r="AB38" s="218"/>
      <c r="AC38" s="316" t="str">
        <f t="shared" si="15"/>
        <v/>
      </c>
      <c r="AD38" s="316" t="str">
        <f t="shared" si="16"/>
        <v/>
      </c>
    </row>
    <row r="39" spans="1:30">
      <c r="A39" s="204" t="str">
        <f t="shared" si="19"/>
        <v>劳动保护费非工装</v>
      </c>
      <c r="B39" s="209"/>
      <c r="C39" s="216" t="s">
        <v>98</v>
      </c>
      <c r="D39" s="216"/>
      <c r="E39" s="216"/>
      <c r="F39" s="217"/>
      <c r="G39" s="308" t="s">
        <v>96</v>
      </c>
      <c r="H39" s="307">
        <f t="shared" si="4"/>
        <v>3</v>
      </c>
      <c r="I39" s="203">
        <f>L39-'2-总部下划报单预算明细表（填白底格）'!G39</f>
        <v>3</v>
      </c>
      <c r="J39" s="203">
        <f t="shared" si="5"/>
        <v>0</v>
      </c>
      <c r="K39" s="307">
        <f t="shared" si="6"/>
        <v>3</v>
      </c>
      <c r="L39" s="203">
        <f t="shared" si="7"/>
        <v>3</v>
      </c>
      <c r="M39" s="203">
        <f t="shared" si="8"/>
        <v>0</v>
      </c>
      <c r="N39" s="203">
        <f t="shared" si="9"/>
        <v>3</v>
      </c>
      <c r="O39" s="218">
        <v>3</v>
      </c>
      <c r="P39" s="218"/>
      <c r="Q39" s="203">
        <f t="shared" si="10"/>
        <v>0</v>
      </c>
      <c r="R39" s="218"/>
      <c r="S39" s="218"/>
      <c r="T39" s="203">
        <f t="shared" si="11"/>
        <v>0</v>
      </c>
      <c r="U39" s="218">
        <v>0</v>
      </c>
      <c r="V39" s="218"/>
      <c r="W39" s="218"/>
      <c r="X39" s="218"/>
      <c r="Y39" s="203">
        <f t="shared" si="13"/>
        <v>5.18</v>
      </c>
      <c r="Z39" s="218">
        <v>5.18</v>
      </c>
      <c r="AA39" s="218"/>
      <c r="AB39" s="218">
        <v>8.9</v>
      </c>
      <c r="AC39" s="316">
        <f t="shared" si="15"/>
        <v>-0.420849420849421</v>
      </c>
      <c r="AD39" s="316">
        <f t="shared" si="16"/>
        <v>-0.662921348314607</v>
      </c>
    </row>
    <row r="40" spans="1:30">
      <c r="A40" s="204" t="str">
        <f t="shared" si="19"/>
        <v>劳动保护费工装</v>
      </c>
      <c r="B40" s="228"/>
      <c r="C40" s="216" t="s">
        <v>99</v>
      </c>
      <c r="D40" s="216"/>
      <c r="E40" s="216"/>
      <c r="F40" s="217"/>
      <c r="G40" s="308" t="s">
        <v>96</v>
      </c>
      <c r="H40" s="307">
        <f t="shared" si="4"/>
        <v>1</v>
      </c>
      <c r="I40" s="203">
        <f>L40-'2-总部下划报单预算明细表（填白底格）'!G40</f>
        <v>1</v>
      </c>
      <c r="J40" s="203">
        <f t="shared" si="5"/>
        <v>0</v>
      </c>
      <c r="K40" s="307">
        <f t="shared" si="6"/>
        <v>1</v>
      </c>
      <c r="L40" s="203">
        <f t="shared" si="7"/>
        <v>1</v>
      </c>
      <c r="M40" s="203">
        <f t="shared" si="8"/>
        <v>0</v>
      </c>
      <c r="N40" s="203">
        <f t="shared" si="9"/>
        <v>0</v>
      </c>
      <c r="O40" s="218"/>
      <c r="P40" s="218"/>
      <c r="Q40" s="203">
        <f t="shared" si="10"/>
        <v>0</v>
      </c>
      <c r="R40" s="218"/>
      <c r="S40" s="218"/>
      <c r="T40" s="203">
        <f t="shared" si="11"/>
        <v>1</v>
      </c>
      <c r="U40" s="218">
        <v>1</v>
      </c>
      <c r="V40" s="218"/>
      <c r="W40" s="218"/>
      <c r="X40" s="218"/>
      <c r="Y40" s="203">
        <f t="shared" si="13"/>
        <v>0</v>
      </c>
      <c r="Z40" s="218"/>
      <c r="AA40" s="218"/>
      <c r="AB40" s="218"/>
      <c r="AC40" s="316" t="str">
        <f t="shared" si="15"/>
        <v/>
      </c>
      <c r="AD40" s="316" t="str">
        <f t="shared" si="16"/>
        <v/>
      </c>
    </row>
    <row r="41" ht="14.45" customHeight="1" spans="1:30">
      <c r="A41" s="204" t="str">
        <f t="shared" si="19"/>
        <v>资产相关类项目合计</v>
      </c>
      <c r="B41" s="229" t="s">
        <v>100</v>
      </c>
      <c r="C41" s="230" t="s">
        <v>100</v>
      </c>
      <c r="D41" s="231"/>
      <c r="E41" s="231"/>
      <c r="F41" s="232"/>
      <c r="G41" s="308"/>
      <c r="H41" s="307">
        <f t="shared" si="4"/>
        <v>415.676</v>
      </c>
      <c r="I41" s="203">
        <f>L41-'2-总部下划报单预算明细表（填白底格）'!G41</f>
        <v>415.676</v>
      </c>
      <c r="J41" s="203">
        <f t="shared" si="5"/>
        <v>0</v>
      </c>
      <c r="K41" s="307">
        <f t="shared" si="6"/>
        <v>415.676</v>
      </c>
      <c r="L41" s="203">
        <f t="shared" si="7"/>
        <v>415.676</v>
      </c>
      <c r="M41" s="203">
        <f t="shared" si="8"/>
        <v>0</v>
      </c>
      <c r="N41" s="203">
        <f t="shared" si="9"/>
        <v>152.13</v>
      </c>
      <c r="O41" s="203">
        <f>O42+O62+O90+O104</f>
        <v>152.13</v>
      </c>
      <c r="P41" s="203">
        <f>P42+P62+P90+P104</f>
        <v>0</v>
      </c>
      <c r="Q41" s="203">
        <f t="shared" si="10"/>
        <v>0</v>
      </c>
      <c r="R41" s="203">
        <f>R42+R62+R90+R104</f>
        <v>0</v>
      </c>
      <c r="S41" s="203">
        <f>S42+S62+S90+S104</f>
        <v>0</v>
      </c>
      <c r="T41" s="203">
        <f t="shared" si="11"/>
        <v>263.546</v>
      </c>
      <c r="U41" s="203">
        <f t="shared" ref="U41:AB41" si="22">U42+U62+U90+U104</f>
        <v>263.546</v>
      </c>
      <c r="V41" s="203">
        <f t="shared" si="22"/>
        <v>0</v>
      </c>
      <c r="W41" s="203">
        <f t="shared" si="22"/>
        <v>0</v>
      </c>
      <c r="X41" s="203">
        <f t="shared" si="22"/>
        <v>0</v>
      </c>
      <c r="Y41" s="203">
        <f t="shared" si="13"/>
        <v>457.566</v>
      </c>
      <c r="Z41" s="203">
        <f t="shared" ref="Z41" si="23">Z42+Z62+Z90+Z104</f>
        <v>457.566</v>
      </c>
      <c r="AA41" s="203">
        <f t="shared" ref="AA41" si="24">AA42+AA62+AA90+AA104</f>
        <v>0</v>
      </c>
      <c r="AB41" s="203">
        <f t="shared" si="22"/>
        <v>306.354274</v>
      </c>
      <c r="AC41" s="316">
        <f t="shared" si="15"/>
        <v>-0.0915496343696865</v>
      </c>
      <c r="AD41" s="316">
        <f t="shared" si="16"/>
        <v>0.356847399491479</v>
      </c>
    </row>
    <row r="42" ht="14.45" customHeight="1" spans="1:30">
      <c r="A42" s="204" t="str">
        <f t="shared" si="19"/>
        <v>房产类项目小计房产类项目小计</v>
      </c>
      <c r="B42" s="233"/>
      <c r="C42" s="234" t="s">
        <v>101</v>
      </c>
      <c r="D42" s="230" t="s">
        <v>101</v>
      </c>
      <c r="E42" s="231"/>
      <c r="F42" s="232"/>
      <c r="G42" s="308"/>
      <c r="H42" s="307">
        <f t="shared" si="4"/>
        <v>139.4</v>
      </c>
      <c r="I42" s="203">
        <f>L42-'2-总部下划报单预算明细表（填白底格）'!G42</f>
        <v>139.4</v>
      </c>
      <c r="J42" s="203">
        <f t="shared" si="5"/>
        <v>0</v>
      </c>
      <c r="K42" s="307">
        <f t="shared" si="6"/>
        <v>139.4</v>
      </c>
      <c r="L42" s="203">
        <f t="shared" si="7"/>
        <v>139.4</v>
      </c>
      <c r="M42" s="203">
        <f t="shared" si="8"/>
        <v>0</v>
      </c>
      <c r="N42" s="203">
        <f t="shared" si="9"/>
        <v>82.05</v>
      </c>
      <c r="O42" s="203">
        <f>SUM(O43:O61)</f>
        <v>82.05</v>
      </c>
      <c r="P42" s="203">
        <f>SUM(P43:P61)</f>
        <v>0</v>
      </c>
      <c r="Q42" s="203">
        <f t="shared" si="10"/>
        <v>0</v>
      </c>
      <c r="R42" s="203">
        <f>SUM(R43:R61)</f>
        <v>0</v>
      </c>
      <c r="S42" s="203">
        <f>SUM(S43:S61)</f>
        <v>0</v>
      </c>
      <c r="T42" s="203">
        <f t="shared" si="11"/>
        <v>57.35</v>
      </c>
      <c r="U42" s="203">
        <f t="shared" ref="U42:AB42" si="25">SUM(U43:U61)</f>
        <v>57.35</v>
      </c>
      <c r="V42" s="203">
        <f t="shared" si="25"/>
        <v>0</v>
      </c>
      <c r="W42" s="203">
        <f t="shared" si="25"/>
        <v>0</v>
      </c>
      <c r="X42" s="203">
        <f t="shared" si="25"/>
        <v>0</v>
      </c>
      <c r="Y42" s="203">
        <f t="shared" si="13"/>
        <v>151.29</v>
      </c>
      <c r="Z42" s="203">
        <f t="shared" ref="Z42:AA42" si="26">SUM(Z43:Z61)</f>
        <v>151.29</v>
      </c>
      <c r="AA42" s="203">
        <f t="shared" si="26"/>
        <v>0</v>
      </c>
      <c r="AB42" s="203">
        <f t="shared" si="25"/>
        <v>126.910092</v>
      </c>
      <c r="AC42" s="316">
        <f t="shared" si="15"/>
        <v>-0.078590785907859</v>
      </c>
      <c r="AD42" s="316">
        <f t="shared" si="16"/>
        <v>0.0984154041902356</v>
      </c>
    </row>
    <row r="43" spans="1:30">
      <c r="A43" s="204" t="str">
        <f t="shared" si="19"/>
        <v>工程维修项目房屋修缮费</v>
      </c>
      <c r="B43" s="233"/>
      <c r="C43" s="234"/>
      <c r="D43" s="235" t="s">
        <v>102</v>
      </c>
      <c r="E43" s="236" t="s">
        <v>103</v>
      </c>
      <c r="F43" s="237"/>
      <c r="G43" s="308" t="s">
        <v>104</v>
      </c>
      <c r="H43" s="307">
        <f t="shared" si="4"/>
        <v>10</v>
      </c>
      <c r="I43" s="203">
        <f>L43-'2-总部下划报单预算明细表（填白底格）'!G43</f>
        <v>10</v>
      </c>
      <c r="J43" s="203">
        <f t="shared" si="5"/>
        <v>0</v>
      </c>
      <c r="K43" s="307">
        <f t="shared" si="6"/>
        <v>10</v>
      </c>
      <c r="L43" s="203">
        <f t="shared" si="7"/>
        <v>10</v>
      </c>
      <c r="M43" s="203">
        <f t="shared" si="8"/>
        <v>0</v>
      </c>
      <c r="N43" s="203">
        <f t="shared" si="9"/>
        <v>5</v>
      </c>
      <c r="O43" s="218">
        <v>5</v>
      </c>
      <c r="P43" s="218"/>
      <c r="Q43" s="203">
        <f t="shared" si="10"/>
        <v>0</v>
      </c>
      <c r="R43" s="218"/>
      <c r="S43" s="218"/>
      <c r="T43" s="203">
        <f t="shared" si="11"/>
        <v>5</v>
      </c>
      <c r="U43" s="218">
        <v>5</v>
      </c>
      <c r="V43" s="218"/>
      <c r="W43" s="218"/>
      <c r="X43" s="218"/>
      <c r="Y43" s="203">
        <f t="shared" si="13"/>
        <v>61.63</v>
      </c>
      <c r="Z43" s="218">
        <v>61.63</v>
      </c>
      <c r="AA43" s="218"/>
      <c r="AB43" s="218">
        <v>39.49</v>
      </c>
      <c r="AC43" s="316">
        <f t="shared" si="15"/>
        <v>-0.837741359727405</v>
      </c>
      <c r="AD43" s="316">
        <f t="shared" si="16"/>
        <v>-0.746771334515067</v>
      </c>
    </row>
    <row r="44" spans="1:30">
      <c r="A44" s="204" t="str">
        <f t="shared" si="19"/>
        <v>日常零星维修</v>
      </c>
      <c r="B44" s="233"/>
      <c r="C44" s="234"/>
      <c r="D44" s="238"/>
      <c r="E44" s="236" t="s">
        <v>105</v>
      </c>
      <c r="F44" s="237"/>
      <c r="G44" s="308" t="s">
        <v>104</v>
      </c>
      <c r="H44" s="307">
        <f t="shared" si="4"/>
        <v>20.5</v>
      </c>
      <c r="I44" s="203">
        <f>L44-'2-总部下划报单预算明细表（填白底格）'!G44</f>
        <v>20.5</v>
      </c>
      <c r="J44" s="203">
        <f t="shared" si="5"/>
        <v>0</v>
      </c>
      <c r="K44" s="307">
        <f t="shared" si="6"/>
        <v>20.5</v>
      </c>
      <c r="L44" s="203">
        <f t="shared" si="7"/>
        <v>20.5</v>
      </c>
      <c r="M44" s="203">
        <f t="shared" si="8"/>
        <v>0</v>
      </c>
      <c r="N44" s="203">
        <f t="shared" si="9"/>
        <v>11.5</v>
      </c>
      <c r="O44" s="218">
        <v>11.5</v>
      </c>
      <c r="P44" s="218"/>
      <c r="Q44" s="203">
        <f t="shared" si="10"/>
        <v>0</v>
      </c>
      <c r="R44" s="218"/>
      <c r="S44" s="218"/>
      <c r="T44" s="203">
        <f t="shared" si="11"/>
        <v>9</v>
      </c>
      <c r="U44" s="218">
        <v>9</v>
      </c>
      <c r="V44" s="218"/>
      <c r="W44" s="218"/>
      <c r="X44" s="218"/>
      <c r="Y44" s="203">
        <f t="shared" si="13"/>
        <v>6</v>
      </c>
      <c r="Z44" s="218">
        <v>6</v>
      </c>
      <c r="AA44" s="218"/>
      <c r="AB44" s="218">
        <v>7.57</v>
      </c>
      <c r="AC44" s="316">
        <f t="shared" si="15"/>
        <v>2.41666666666667</v>
      </c>
      <c r="AD44" s="316">
        <f t="shared" si="16"/>
        <v>1.70805812417437</v>
      </c>
    </row>
    <row r="45" spans="1:30">
      <c r="A45" s="204" t="str">
        <f t="shared" si="19"/>
        <v>其他房屋修缮</v>
      </c>
      <c r="B45" s="233"/>
      <c r="C45" s="234"/>
      <c r="D45" s="239"/>
      <c r="E45" s="236" t="s">
        <v>106</v>
      </c>
      <c r="F45" s="237"/>
      <c r="G45" s="308" t="s">
        <v>104</v>
      </c>
      <c r="H45" s="307">
        <f t="shared" si="4"/>
        <v>0</v>
      </c>
      <c r="I45" s="203">
        <f>L45-'2-总部下划报单预算明细表（填白底格）'!G45</f>
        <v>0</v>
      </c>
      <c r="J45" s="203">
        <f t="shared" si="5"/>
        <v>0</v>
      </c>
      <c r="K45" s="307">
        <f t="shared" si="6"/>
        <v>0</v>
      </c>
      <c r="L45" s="203">
        <f t="shared" si="7"/>
        <v>0</v>
      </c>
      <c r="M45" s="203">
        <f t="shared" si="8"/>
        <v>0</v>
      </c>
      <c r="N45" s="203">
        <f t="shared" si="9"/>
        <v>0</v>
      </c>
      <c r="O45" s="218"/>
      <c r="P45" s="218"/>
      <c r="Q45" s="203">
        <f t="shared" si="10"/>
        <v>0</v>
      </c>
      <c r="R45" s="218"/>
      <c r="S45" s="218"/>
      <c r="T45" s="203">
        <f t="shared" si="11"/>
        <v>0</v>
      </c>
      <c r="U45" s="218">
        <v>0</v>
      </c>
      <c r="V45" s="218"/>
      <c r="W45" s="218"/>
      <c r="X45" s="218"/>
      <c r="Y45" s="203">
        <f t="shared" si="13"/>
        <v>0</v>
      </c>
      <c r="Z45" s="218"/>
      <c r="AA45" s="218"/>
      <c r="AB45" s="218"/>
      <c r="AC45" s="316" t="str">
        <f t="shared" si="15"/>
        <v/>
      </c>
      <c r="AD45" s="316" t="str">
        <f t="shared" si="16"/>
        <v/>
      </c>
    </row>
    <row r="46" spans="1:30">
      <c r="A46" s="204" t="str">
        <f t="shared" si="19"/>
        <v>房屋折旧</v>
      </c>
      <c r="B46" s="233"/>
      <c r="C46" s="234"/>
      <c r="D46" s="240" t="s">
        <v>107</v>
      </c>
      <c r="E46" s="241"/>
      <c r="F46" s="237"/>
      <c r="G46" s="308" t="s">
        <v>108</v>
      </c>
      <c r="H46" s="307">
        <f t="shared" si="4"/>
        <v>38.92</v>
      </c>
      <c r="I46" s="203">
        <f>L46-'2-总部下划报单预算明细表（填白底格）'!G46</f>
        <v>38.92</v>
      </c>
      <c r="J46" s="203">
        <f t="shared" si="5"/>
        <v>0</v>
      </c>
      <c r="K46" s="307">
        <f t="shared" si="6"/>
        <v>38.92</v>
      </c>
      <c r="L46" s="312">
        <f t="shared" si="7"/>
        <v>38.92</v>
      </c>
      <c r="M46" s="203">
        <f t="shared" si="8"/>
        <v>0</v>
      </c>
      <c r="N46" s="203">
        <f t="shared" si="9"/>
        <v>29.32</v>
      </c>
      <c r="O46" s="218">
        <v>29.32</v>
      </c>
      <c r="P46" s="218"/>
      <c r="Q46" s="203">
        <f t="shared" si="10"/>
        <v>0</v>
      </c>
      <c r="R46" s="218"/>
      <c r="S46" s="218"/>
      <c r="T46" s="203">
        <f t="shared" si="11"/>
        <v>9.6</v>
      </c>
      <c r="U46" s="218">
        <v>9.6</v>
      </c>
      <c r="V46" s="218"/>
      <c r="W46" s="218"/>
      <c r="X46" s="218"/>
      <c r="Y46" s="203">
        <f t="shared" si="13"/>
        <v>35.79</v>
      </c>
      <c r="Z46" s="218">
        <v>35.79</v>
      </c>
      <c r="AA46" s="218"/>
      <c r="AB46" s="218">
        <v>43.747308</v>
      </c>
      <c r="AC46" s="316">
        <f t="shared" si="15"/>
        <v>0.0874545962559374</v>
      </c>
      <c r="AD46" s="316">
        <f t="shared" si="16"/>
        <v>-0.110345258272806</v>
      </c>
    </row>
    <row r="47" spans="1:30">
      <c r="A47" s="204" t="str">
        <f t="shared" si="19"/>
        <v>房屋-一般租赁-营业办公用房租赁房屋-一般租赁房屋租赁费</v>
      </c>
      <c r="B47" s="233"/>
      <c r="C47" s="234"/>
      <c r="D47" s="242" t="s">
        <v>109</v>
      </c>
      <c r="E47" s="243" t="s">
        <v>110</v>
      </c>
      <c r="F47" s="244" t="s">
        <v>111</v>
      </c>
      <c r="G47" s="308" t="s">
        <v>112</v>
      </c>
      <c r="H47" s="307">
        <f t="shared" si="4"/>
        <v>2.4</v>
      </c>
      <c r="I47" s="203">
        <f>L47-'2-总部下划报单预算明细表（填白底格）'!G47</f>
        <v>2.4</v>
      </c>
      <c r="J47" s="203">
        <f t="shared" si="5"/>
        <v>0</v>
      </c>
      <c r="K47" s="307">
        <f t="shared" si="6"/>
        <v>2.4</v>
      </c>
      <c r="L47" s="203">
        <f t="shared" si="7"/>
        <v>2.4</v>
      </c>
      <c r="M47" s="203">
        <f t="shared" si="8"/>
        <v>0</v>
      </c>
      <c r="N47" s="203">
        <f t="shared" si="9"/>
        <v>0</v>
      </c>
      <c r="O47" s="218"/>
      <c r="P47" s="218"/>
      <c r="Q47" s="203">
        <f t="shared" si="10"/>
        <v>0</v>
      </c>
      <c r="R47" s="218"/>
      <c r="S47" s="218"/>
      <c r="T47" s="203">
        <f t="shared" si="11"/>
        <v>2.4</v>
      </c>
      <c r="U47" s="218">
        <v>2.4</v>
      </c>
      <c r="V47" s="218"/>
      <c r="W47" s="218"/>
      <c r="X47" s="218"/>
      <c r="Y47" s="203">
        <f t="shared" si="13"/>
        <v>0</v>
      </c>
      <c r="Z47" s="218"/>
      <c r="AA47" s="218"/>
      <c r="AB47" s="218"/>
      <c r="AC47" s="316" t="str">
        <f t="shared" si="15"/>
        <v/>
      </c>
      <c r="AD47" s="316" t="str">
        <f t="shared" si="16"/>
        <v/>
      </c>
    </row>
    <row r="48" spans="1:30">
      <c r="A48" s="204" t="str">
        <f t="shared" si="19"/>
        <v>房屋-一般租赁-车位租赁费</v>
      </c>
      <c r="B48" s="233"/>
      <c r="C48" s="234"/>
      <c r="D48" s="245"/>
      <c r="E48" s="246"/>
      <c r="F48" s="244" t="s">
        <v>113</v>
      </c>
      <c r="G48" s="308" t="s">
        <v>112</v>
      </c>
      <c r="H48" s="307">
        <f t="shared" si="4"/>
        <v>0</v>
      </c>
      <c r="I48" s="203">
        <f>L48-'2-总部下划报单预算明细表（填白底格）'!G48</f>
        <v>0</v>
      </c>
      <c r="J48" s="203">
        <f t="shared" si="5"/>
        <v>0</v>
      </c>
      <c r="K48" s="307">
        <f t="shared" si="6"/>
        <v>0</v>
      </c>
      <c r="L48" s="203">
        <f t="shared" si="7"/>
        <v>0</v>
      </c>
      <c r="M48" s="203">
        <f t="shared" si="8"/>
        <v>0</v>
      </c>
      <c r="N48" s="203">
        <f t="shared" si="9"/>
        <v>0</v>
      </c>
      <c r="O48" s="218"/>
      <c r="P48" s="218"/>
      <c r="Q48" s="203">
        <f t="shared" si="10"/>
        <v>0</v>
      </c>
      <c r="R48" s="218"/>
      <c r="S48" s="218"/>
      <c r="T48" s="203">
        <f t="shared" si="11"/>
        <v>0</v>
      </c>
      <c r="U48" s="218">
        <v>0</v>
      </c>
      <c r="V48" s="218"/>
      <c r="W48" s="218"/>
      <c r="X48" s="218"/>
      <c r="Y48" s="203">
        <f t="shared" si="13"/>
        <v>0</v>
      </c>
      <c r="Z48" s="218"/>
      <c r="AA48" s="218"/>
      <c r="AB48" s="218"/>
      <c r="AC48" s="316" t="str">
        <f t="shared" si="15"/>
        <v/>
      </c>
      <c r="AD48" s="316" t="str">
        <f t="shared" si="16"/>
        <v/>
      </c>
    </row>
    <row r="49" spans="1:30">
      <c r="A49" s="204" t="str">
        <f t="shared" si="19"/>
        <v>房屋-一般租赁-其他房屋租赁</v>
      </c>
      <c r="B49" s="233"/>
      <c r="C49" s="234"/>
      <c r="D49" s="245"/>
      <c r="E49" s="247"/>
      <c r="F49" s="248" t="s">
        <v>114</v>
      </c>
      <c r="G49" s="308" t="s">
        <v>112</v>
      </c>
      <c r="H49" s="307">
        <f t="shared" si="4"/>
        <v>10.2</v>
      </c>
      <c r="I49" s="203">
        <f>L49-'2-总部下划报单预算明细表（填白底格）'!G49</f>
        <v>10.2</v>
      </c>
      <c r="J49" s="203">
        <f t="shared" si="5"/>
        <v>0</v>
      </c>
      <c r="K49" s="307">
        <f t="shared" si="6"/>
        <v>10.2</v>
      </c>
      <c r="L49" s="203">
        <f t="shared" si="7"/>
        <v>10.2</v>
      </c>
      <c r="M49" s="203">
        <f t="shared" si="8"/>
        <v>0</v>
      </c>
      <c r="N49" s="203">
        <f t="shared" si="9"/>
        <v>10.2</v>
      </c>
      <c r="O49" s="218">
        <v>10.2</v>
      </c>
      <c r="P49" s="218"/>
      <c r="Q49" s="203">
        <f t="shared" si="10"/>
        <v>0</v>
      </c>
      <c r="R49" s="218"/>
      <c r="S49" s="218"/>
      <c r="T49" s="203">
        <f t="shared" si="11"/>
        <v>0</v>
      </c>
      <c r="U49" s="218">
        <v>0</v>
      </c>
      <c r="V49" s="218"/>
      <c r="W49" s="218"/>
      <c r="X49" s="218"/>
      <c r="Y49" s="203">
        <f t="shared" si="13"/>
        <v>0</v>
      </c>
      <c r="Z49" s="218"/>
      <c r="AA49" s="218"/>
      <c r="AB49" s="218"/>
      <c r="AC49" s="316" t="str">
        <f t="shared" si="15"/>
        <v/>
      </c>
      <c r="AD49" s="316" t="str">
        <f t="shared" si="16"/>
        <v/>
      </c>
    </row>
    <row r="50" spans="1:30">
      <c r="A50" s="204" t="str">
        <f t="shared" si="19"/>
        <v>房屋-短期或低价值租赁-营业办公用房租赁房屋-短期或低价值租赁</v>
      </c>
      <c r="B50" s="233"/>
      <c r="C50" s="234"/>
      <c r="D50" s="245"/>
      <c r="E50" s="243" t="s">
        <v>115</v>
      </c>
      <c r="F50" s="244" t="s">
        <v>116</v>
      </c>
      <c r="G50" s="308" t="s">
        <v>112</v>
      </c>
      <c r="H50" s="307">
        <f t="shared" si="4"/>
        <v>0</v>
      </c>
      <c r="I50" s="203">
        <f>L50-'2-总部下划报单预算明细表（填白底格）'!G50</f>
        <v>0</v>
      </c>
      <c r="J50" s="203">
        <f t="shared" si="5"/>
        <v>0</v>
      </c>
      <c r="K50" s="307">
        <f t="shared" si="6"/>
        <v>0</v>
      </c>
      <c r="L50" s="203">
        <f t="shared" si="7"/>
        <v>0</v>
      </c>
      <c r="M50" s="203">
        <f t="shared" si="8"/>
        <v>0</v>
      </c>
      <c r="N50" s="203">
        <f t="shared" si="9"/>
        <v>0</v>
      </c>
      <c r="O50" s="218"/>
      <c r="P50" s="218"/>
      <c r="Q50" s="203">
        <f t="shared" si="10"/>
        <v>0</v>
      </c>
      <c r="R50" s="218"/>
      <c r="S50" s="218"/>
      <c r="T50" s="203">
        <f t="shared" si="11"/>
        <v>0</v>
      </c>
      <c r="U50" s="218">
        <v>0</v>
      </c>
      <c r="V50" s="218"/>
      <c r="W50" s="218"/>
      <c r="X50" s="218"/>
      <c r="Y50" s="203">
        <f t="shared" si="13"/>
        <v>0</v>
      </c>
      <c r="Z50" s="218"/>
      <c r="AA50" s="218"/>
      <c r="AB50" s="218"/>
      <c r="AC50" s="316" t="str">
        <f t="shared" si="15"/>
        <v/>
      </c>
      <c r="AD50" s="316" t="str">
        <f t="shared" si="16"/>
        <v/>
      </c>
    </row>
    <row r="51" spans="1:30">
      <c r="A51" s="204" t="str">
        <f t="shared" si="19"/>
        <v>房屋-短期或低价值租赁-车位租赁费</v>
      </c>
      <c r="B51" s="233"/>
      <c r="C51" s="234"/>
      <c r="D51" s="245"/>
      <c r="E51" s="246"/>
      <c r="F51" s="244" t="s">
        <v>117</v>
      </c>
      <c r="G51" s="308" t="s">
        <v>112</v>
      </c>
      <c r="H51" s="307">
        <f t="shared" si="4"/>
        <v>0</v>
      </c>
      <c r="I51" s="203">
        <f>L51-'2-总部下划报单预算明细表（填白底格）'!G51</f>
        <v>0</v>
      </c>
      <c r="J51" s="203">
        <f t="shared" si="5"/>
        <v>0</v>
      </c>
      <c r="K51" s="307">
        <f t="shared" si="6"/>
        <v>0</v>
      </c>
      <c r="L51" s="203">
        <f t="shared" si="7"/>
        <v>0</v>
      </c>
      <c r="M51" s="203">
        <f t="shared" si="8"/>
        <v>0</v>
      </c>
      <c r="N51" s="203">
        <f t="shared" si="9"/>
        <v>0</v>
      </c>
      <c r="O51" s="218"/>
      <c r="P51" s="218"/>
      <c r="Q51" s="203">
        <f t="shared" si="10"/>
        <v>0</v>
      </c>
      <c r="R51" s="218"/>
      <c r="S51" s="218"/>
      <c r="T51" s="203">
        <f t="shared" si="11"/>
        <v>0</v>
      </c>
      <c r="U51" s="218">
        <v>0</v>
      </c>
      <c r="V51" s="218"/>
      <c r="W51" s="218"/>
      <c r="X51" s="218"/>
      <c r="Y51" s="203">
        <f t="shared" si="13"/>
        <v>0</v>
      </c>
      <c r="Z51" s="218"/>
      <c r="AA51" s="218"/>
      <c r="AB51" s="218"/>
      <c r="AC51" s="316" t="str">
        <f t="shared" si="15"/>
        <v/>
      </c>
      <c r="AD51" s="316" t="str">
        <f t="shared" si="16"/>
        <v/>
      </c>
    </row>
    <row r="52" spans="1:30">
      <c r="A52" s="204" t="str">
        <f t="shared" si="19"/>
        <v>房屋-短期或低价值租赁-其他房屋租赁</v>
      </c>
      <c r="B52" s="233"/>
      <c r="C52" s="234"/>
      <c r="D52" s="249"/>
      <c r="E52" s="247"/>
      <c r="F52" s="248" t="s">
        <v>118</v>
      </c>
      <c r="G52" s="308" t="s">
        <v>112</v>
      </c>
      <c r="H52" s="307">
        <f t="shared" si="4"/>
        <v>0</v>
      </c>
      <c r="I52" s="203">
        <f>L52-'2-总部下划报单预算明细表（填白底格）'!G52</f>
        <v>0</v>
      </c>
      <c r="J52" s="203">
        <f t="shared" si="5"/>
        <v>0</v>
      </c>
      <c r="K52" s="307">
        <f t="shared" si="6"/>
        <v>0</v>
      </c>
      <c r="L52" s="203">
        <f t="shared" si="7"/>
        <v>0</v>
      </c>
      <c r="M52" s="203">
        <f t="shared" si="8"/>
        <v>0</v>
      </c>
      <c r="N52" s="203">
        <f t="shared" si="9"/>
        <v>0</v>
      </c>
      <c r="O52" s="218"/>
      <c r="P52" s="218"/>
      <c r="Q52" s="203">
        <f t="shared" si="10"/>
        <v>0</v>
      </c>
      <c r="R52" s="218"/>
      <c r="S52" s="218"/>
      <c r="T52" s="203">
        <f t="shared" si="11"/>
        <v>0</v>
      </c>
      <c r="U52" s="218">
        <v>0</v>
      </c>
      <c r="V52" s="218"/>
      <c r="W52" s="218"/>
      <c r="X52" s="218"/>
      <c r="Y52" s="203">
        <f t="shared" si="13"/>
        <v>0</v>
      </c>
      <c r="Z52" s="218"/>
      <c r="AA52" s="218"/>
      <c r="AB52" s="218"/>
      <c r="AC52" s="316" t="str">
        <f t="shared" si="15"/>
        <v/>
      </c>
      <c r="AD52" s="316" t="str">
        <f t="shared" si="16"/>
        <v/>
      </c>
    </row>
    <row r="53" spans="1:30">
      <c r="A53" s="204" t="str">
        <f t="shared" si="19"/>
        <v>水费日常运行费</v>
      </c>
      <c r="B53" s="233"/>
      <c r="C53" s="234"/>
      <c r="D53" s="242" t="s">
        <v>119</v>
      </c>
      <c r="E53" s="236" t="s">
        <v>120</v>
      </c>
      <c r="F53" s="237"/>
      <c r="G53" s="308" t="s">
        <v>121</v>
      </c>
      <c r="H53" s="307">
        <f t="shared" si="4"/>
        <v>3.4</v>
      </c>
      <c r="I53" s="203">
        <f>L53-'2-总部下划报单预算明细表（填白底格）'!G53</f>
        <v>3.4</v>
      </c>
      <c r="J53" s="203">
        <f t="shared" si="5"/>
        <v>0</v>
      </c>
      <c r="K53" s="307">
        <f t="shared" si="6"/>
        <v>3.4</v>
      </c>
      <c r="L53" s="203">
        <f t="shared" si="7"/>
        <v>3.4</v>
      </c>
      <c r="M53" s="203">
        <f t="shared" si="8"/>
        <v>0</v>
      </c>
      <c r="N53" s="203">
        <f t="shared" si="9"/>
        <v>1.2</v>
      </c>
      <c r="O53" s="218">
        <v>1.2</v>
      </c>
      <c r="P53" s="218"/>
      <c r="Q53" s="203">
        <f t="shared" si="10"/>
        <v>0</v>
      </c>
      <c r="R53" s="218"/>
      <c r="S53" s="218"/>
      <c r="T53" s="203">
        <f t="shared" si="11"/>
        <v>2.2</v>
      </c>
      <c r="U53" s="218">
        <v>2.2</v>
      </c>
      <c r="V53" s="218"/>
      <c r="W53" s="218"/>
      <c r="X53" s="218"/>
      <c r="Y53" s="203">
        <f t="shared" si="13"/>
        <v>2</v>
      </c>
      <c r="Z53" s="218">
        <v>2</v>
      </c>
      <c r="AA53" s="218"/>
      <c r="AB53" s="218">
        <v>0.44</v>
      </c>
      <c r="AC53" s="316">
        <f t="shared" si="15"/>
        <v>0.7</v>
      </c>
      <c r="AD53" s="316">
        <f t="shared" si="16"/>
        <v>6.72727272727273</v>
      </c>
    </row>
    <row r="54" spans="1:30">
      <c r="A54" s="204" t="str">
        <f t="shared" si="19"/>
        <v>电费</v>
      </c>
      <c r="B54" s="233"/>
      <c r="C54" s="234"/>
      <c r="D54" s="245"/>
      <c r="E54" s="236" t="s">
        <v>122</v>
      </c>
      <c r="F54" s="237"/>
      <c r="G54" s="308" t="s">
        <v>121</v>
      </c>
      <c r="H54" s="307">
        <f t="shared" si="4"/>
        <v>13.55</v>
      </c>
      <c r="I54" s="203">
        <f>L54-'2-总部下划报单预算明细表（填白底格）'!G54</f>
        <v>13.55</v>
      </c>
      <c r="J54" s="203">
        <f t="shared" si="5"/>
        <v>0</v>
      </c>
      <c r="K54" s="307">
        <f t="shared" si="6"/>
        <v>13.55</v>
      </c>
      <c r="L54" s="203">
        <f t="shared" si="7"/>
        <v>13.55</v>
      </c>
      <c r="M54" s="203">
        <f t="shared" si="8"/>
        <v>0</v>
      </c>
      <c r="N54" s="203">
        <f t="shared" si="9"/>
        <v>4.65</v>
      </c>
      <c r="O54" s="218">
        <v>4.65</v>
      </c>
      <c r="P54" s="218"/>
      <c r="Q54" s="203">
        <f t="shared" si="10"/>
        <v>0</v>
      </c>
      <c r="R54" s="218"/>
      <c r="S54" s="218"/>
      <c r="T54" s="203">
        <f t="shared" si="11"/>
        <v>8.9</v>
      </c>
      <c r="U54" s="218">
        <v>8.9</v>
      </c>
      <c r="V54" s="218"/>
      <c r="W54" s="218"/>
      <c r="X54" s="218"/>
      <c r="Y54" s="203">
        <f t="shared" si="13"/>
        <v>8.5</v>
      </c>
      <c r="Z54" s="218">
        <v>8.5</v>
      </c>
      <c r="AA54" s="218"/>
      <c r="AB54" s="218">
        <v>2.12</v>
      </c>
      <c r="AC54" s="316">
        <f t="shared" si="15"/>
        <v>0.594117647058824</v>
      </c>
      <c r="AD54" s="316">
        <f t="shared" si="16"/>
        <v>5.39150943396226</v>
      </c>
    </row>
    <row r="55" spans="1:30">
      <c r="A55" s="204" t="str">
        <f t="shared" si="19"/>
        <v>燃气费</v>
      </c>
      <c r="B55" s="233"/>
      <c r="C55" s="234"/>
      <c r="D55" s="245"/>
      <c r="E55" s="250" t="s">
        <v>123</v>
      </c>
      <c r="F55" s="237"/>
      <c r="G55" s="308" t="s">
        <v>121</v>
      </c>
      <c r="H55" s="307">
        <f t="shared" si="4"/>
        <v>0</v>
      </c>
      <c r="I55" s="203">
        <f>L55-'2-总部下划报单预算明细表（填白底格）'!G55</f>
        <v>0</v>
      </c>
      <c r="J55" s="203">
        <f t="shared" si="5"/>
        <v>0</v>
      </c>
      <c r="K55" s="307">
        <f t="shared" si="6"/>
        <v>0</v>
      </c>
      <c r="L55" s="203">
        <f t="shared" si="7"/>
        <v>0</v>
      </c>
      <c r="M55" s="203">
        <f t="shared" si="8"/>
        <v>0</v>
      </c>
      <c r="N55" s="203">
        <f t="shared" si="9"/>
        <v>0</v>
      </c>
      <c r="O55" s="218"/>
      <c r="P55" s="218"/>
      <c r="Q55" s="203">
        <f t="shared" si="10"/>
        <v>0</v>
      </c>
      <c r="R55" s="218"/>
      <c r="S55" s="218"/>
      <c r="T55" s="203">
        <f t="shared" si="11"/>
        <v>0</v>
      </c>
      <c r="U55" s="218">
        <v>0</v>
      </c>
      <c r="V55" s="218"/>
      <c r="W55" s="218"/>
      <c r="X55" s="218"/>
      <c r="Y55" s="203">
        <f t="shared" si="13"/>
        <v>0</v>
      </c>
      <c r="Z55" s="218"/>
      <c r="AA55" s="218"/>
      <c r="AB55" s="218"/>
      <c r="AC55" s="316" t="str">
        <f t="shared" si="15"/>
        <v/>
      </c>
      <c r="AD55" s="316" t="str">
        <f t="shared" si="16"/>
        <v/>
      </c>
    </row>
    <row r="56" spans="1:30">
      <c r="A56" s="204" t="str">
        <f t="shared" si="19"/>
        <v>房屋保险费</v>
      </c>
      <c r="B56" s="233"/>
      <c r="C56" s="234"/>
      <c r="D56" s="245"/>
      <c r="E56" s="250" t="s">
        <v>124</v>
      </c>
      <c r="F56" s="237"/>
      <c r="G56" s="308" t="s">
        <v>125</v>
      </c>
      <c r="H56" s="307">
        <f t="shared" si="4"/>
        <v>1</v>
      </c>
      <c r="I56" s="203">
        <f>L56-'2-总部下划报单预算明细表（填白底格）'!G56</f>
        <v>1</v>
      </c>
      <c r="J56" s="203">
        <f t="shared" si="5"/>
        <v>0</v>
      </c>
      <c r="K56" s="307">
        <f t="shared" si="6"/>
        <v>1</v>
      </c>
      <c r="L56" s="203">
        <f t="shared" si="7"/>
        <v>1</v>
      </c>
      <c r="M56" s="203">
        <f t="shared" si="8"/>
        <v>0</v>
      </c>
      <c r="N56" s="203">
        <f t="shared" si="9"/>
        <v>1</v>
      </c>
      <c r="O56" s="218">
        <v>1</v>
      </c>
      <c r="P56" s="218"/>
      <c r="Q56" s="203">
        <f t="shared" si="10"/>
        <v>0</v>
      </c>
      <c r="R56" s="218"/>
      <c r="S56" s="218"/>
      <c r="T56" s="203">
        <f t="shared" si="11"/>
        <v>0</v>
      </c>
      <c r="U56" s="218">
        <v>0</v>
      </c>
      <c r="V56" s="218"/>
      <c r="W56" s="218"/>
      <c r="X56" s="218"/>
      <c r="Y56" s="203">
        <f t="shared" si="13"/>
        <v>1</v>
      </c>
      <c r="Z56" s="218">
        <v>1</v>
      </c>
      <c r="AA56" s="218"/>
      <c r="AB56" s="218">
        <v>0.62</v>
      </c>
      <c r="AC56" s="316">
        <f t="shared" si="15"/>
        <v>0</v>
      </c>
      <c r="AD56" s="316">
        <f t="shared" si="16"/>
        <v>0.612903225806452</v>
      </c>
    </row>
    <row r="57" spans="1:30">
      <c r="A57" s="204" t="str">
        <f t="shared" si="19"/>
        <v>绿化费</v>
      </c>
      <c r="B57" s="233"/>
      <c r="C57" s="234"/>
      <c r="D57" s="245"/>
      <c r="E57" s="236" t="s">
        <v>126</v>
      </c>
      <c r="F57" s="237"/>
      <c r="G57" s="308" t="s">
        <v>127</v>
      </c>
      <c r="H57" s="307">
        <f t="shared" si="4"/>
        <v>3.98</v>
      </c>
      <c r="I57" s="203">
        <f>L57-'2-总部下划报单预算明细表（填白底格）'!G57</f>
        <v>3.98</v>
      </c>
      <c r="J57" s="203">
        <f t="shared" si="5"/>
        <v>0</v>
      </c>
      <c r="K57" s="307">
        <f t="shared" si="6"/>
        <v>3.98</v>
      </c>
      <c r="L57" s="203">
        <f t="shared" si="7"/>
        <v>3.98</v>
      </c>
      <c r="M57" s="203">
        <f t="shared" si="8"/>
        <v>0</v>
      </c>
      <c r="N57" s="203">
        <f t="shared" si="9"/>
        <v>2.38</v>
      </c>
      <c r="O57" s="218">
        <v>2.38</v>
      </c>
      <c r="P57" s="218"/>
      <c r="Q57" s="203">
        <f t="shared" si="10"/>
        <v>0</v>
      </c>
      <c r="R57" s="218"/>
      <c r="S57" s="218"/>
      <c r="T57" s="203">
        <f t="shared" si="11"/>
        <v>1.6</v>
      </c>
      <c r="U57" s="218">
        <v>1.6</v>
      </c>
      <c r="V57" s="218"/>
      <c r="W57" s="218"/>
      <c r="X57" s="218"/>
      <c r="Y57" s="203">
        <f t="shared" si="13"/>
        <v>3.88</v>
      </c>
      <c r="Z57" s="218">
        <v>3.88</v>
      </c>
      <c r="AA57" s="218"/>
      <c r="AB57" s="218">
        <v>2.51</v>
      </c>
      <c r="AC57" s="316">
        <f t="shared" si="15"/>
        <v>0.0257731958762888</v>
      </c>
      <c r="AD57" s="316">
        <f t="shared" si="16"/>
        <v>0.585657370517928</v>
      </c>
    </row>
    <row r="58" spans="1:30">
      <c r="A58" s="204" t="str">
        <f t="shared" si="19"/>
        <v>取暖降温费</v>
      </c>
      <c r="B58" s="233"/>
      <c r="C58" s="234"/>
      <c r="D58" s="245"/>
      <c r="E58" s="237" t="s">
        <v>128</v>
      </c>
      <c r="F58" s="237"/>
      <c r="G58" s="308" t="s">
        <v>125</v>
      </c>
      <c r="H58" s="307">
        <f t="shared" si="4"/>
        <v>0</v>
      </c>
      <c r="I58" s="203">
        <f>L58-'2-总部下划报单预算明细表（填白底格）'!G58</f>
        <v>0</v>
      </c>
      <c r="J58" s="203">
        <f t="shared" si="5"/>
        <v>0</v>
      </c>
      <c r="K58" s="307">
        <f t="shared" si="6"/>
        <v>0</v>
      </c>
      <c r="L58" s="203">
        <f t="shared" si="7"/>
        <v>0</v>
      </c>
      <c r="M58" s="203">
        <f t="shared" si="8"/>
        <v>0</v>
      </c>
      <c r="N58" s="203">
        <f t="shared" si="9"/>
        <v>0</v>
      </c>
      <c r="O58" s="218"/>
      <c r="P58" s="218"/>
      <c r="Q58" s="203">
        <f t="shared" si="10"/>
        <v>0</v>
      </c>
      <c r="R58" s="218"/>
      <c r="S58" s="218"/>
      <c r="T58" s="203">
        <f t="shared" si="11"/>
        <v>0</v>
      </c>
      <c r="U58" s="218">
        <v>0</v>
      </c>
      <c r="V58" s="218"/>
      <c r="W58" s="218"/>
      <c r="X58" s="218"/>
      <c r="Y58" s="203">
        <f t="shared" si="13"/>
        <v>0</v>
      </c>
      <c r="Z58" s="218"/>
      <c r="AA58" s="218"/>
      <c r="AB58" s="218"/>
      <c r="AC58" s="316" t="str">
        <f t="shared" si="15"/>
        <v/>
      </c>
      <c r="AD58" s="316" t="str">
        <f t="shared" si="16"/>
        <v/>
      </c>
    </row>
    <row r="59" spans="1:30">
      <c r="A59" s="204" t="str">
        <f t="shared" si="19"/>
        <v>物业管理费项目小计</v>
      </c>
      <c r="B59" s="233"/>
      <c r="C59" s="234"/>
      <c r="D59" s="245"/>
      <c r="E59" s="237" t="s">
        <v>129</v>
      </c>
      <c r="F59" s="237"/>
      <c r="G59" s="308" t="s">
        <v>130</v>
      </c>
      <c r="H59" s="307">
        <f t="shared" si="4"/>
        <v>26.8</v>
      </c>
      <c r="I59" s="203">
        <f>L59-'2-总部下划报单预算明细表（填白底格）'!G59</f>
        <v>26.8</v>
      </c>
      <c r="J59" s="203">
        <f t="shared" si="5"/>
        <v>0</v>
      </c>
      <c r="K59" s="307">
        <f t="shared" si="6"/>
        <v>26.8</v>
      </c>
      <c r="L59" s="203">
        <f t="shared" si="7"/>
        <v>26.8</v>
      </c>
      <c r="M59" s="203">
        <f t="shared" si="8"/>
        <v>0</v>
      </c>
      <c r="N59" s="203">
        <f t="shared" si="9"/>
        <v>11</v>
      </c>
      <c r="O59" s="218">
        <v>11</v>
      </c>
      <c r="P59" s="218"/>
      <c r="Q59" s="203">
        <f t="shared" si="10"/>
        <v>0</v>
      </c>
      <c r="R59" s="218"/>
      <c r="S59" s="218"/>
      <c r="T59" s="203">
        <f t="shared" si="11"/>
        <v>15.8</v>
      </c>
      <c r="U59" s="218">
        <v>15.8</v>
      </c>
      <c r="V59" s="218"/>
      <c r="W59" s="218"/>
      <c r="X59" s="218"/>
      <c r="Y59" s="203">
        <f t="shared" si="13"/>
        <v>26.4</v>
      </c>
      <c r="Z59" s="218">
        <v>26.4</v>
      </c>
      <c r="AA59" s="218"/>
      <c r="AB59" s="218">
        <v>24.97</v>
      </c>
      <c r="AC59" s="316">
        <f t="shared" si="15"/>
        <v>0.0151515151515151</v>
      </c>
      <c r="AD59" s="316">
        <f t="shared" si="16"/>
        <v>0.0732879455346416</v>
      </c>
    </row>
    <row r="60" spans="1:30">
      <c r="A60" s="204" t="str">
        <f t="shared" si="19"/>
        <v>安全防卫费</v>
      </c>
      <c r="B60" s="233"/>
      <c r="C60" s="234"/>
      <c r="D60" s="249"/>
      <c r="E60" s="251" t="s">
        <v>131</v>
      </c>
      <c r="F60" s="237"/>
      <c r="G60" s="308" t="s">
        <v>125</v>
      </c>
      <c r="H60" s="307">
        <f t="shared" si="4"/>
        <v>3.2</v>
      </c>
      <c r="I60" s="203">
        <f>L60-'2-总部下划报单预算明细表（填白底格）'!G60</f>
        <v>3.2</v>
      </c>
      <c r="J60" s="203">
        <f t="shared" si="5"/>
        <v>0</v>
      </c>
      <c r="K60" s="307">
        <f t="shared" si="6"/>
        <v>3.2</v>
      </c>
      <c r="L60" s="203">
        <f t="shared" si="7"/>
        <v>3.2</v>
      </c>
      <c r="M60" s="203">
        <f t="shared" si="8"/>
        <v>0</v>
      </c>
      <c r="N60" s="203">
        <f t="shared" si="9"/>
        <v>1.6</v>
      </c>
      <c r="O60" s="218">
        <v>1.6</v>
      </c>
      <c r="P60" s="218"/>
      <c r="Q60" s="203">
        <f t="shared" si="10"/>
        <v>0</v>
      </c>
      <c r="R60" s="218"/>
      <c r="S60" s="218"/>
      <c r="T60" s="203">
        <f t="shared" si="11"/>
        <v>1.6</v>
      </c>
      <c r="U60" s="218">
        <v>1.6</v>
      </c>
      <c r="V60" s="218"/>
      <c r="W60" s="218"/>
      <c r="X60" s="218"/>
      <c r="Y60" s="203">
        <f t="shared" si="13"/>
        <v>2</v>
      </c>
      <c r="Z60" s="218">
        <v>2</v>
      </c>
      <c r="AA60" s="218"/>
      <c r="AB60" s="218">
        <v>1.37952</v>
      </c>
      <c r="AC60" s="316">
        <f t="shared" si="15"/>
        <v>0.6</v>
      </c>
      <c r="AD60" s="316">
        <f t="shared" si="16"/>
        <v>1.31964741359313</v>
      </c>
    </row>
    <row r="61" spans="1:30">
      <c r="A61" s="204" t="str">
        <f t="shared" si="19"/>
        <v>无形资产摊销-土地使用权</v>
      </c>
      <c r="B61" s="233"/>
      <c r="C61" s="234"/>
      <c r="D61" s="240" t="s">
        <v>132</v>
      </c>
      <c r="E61" s="250"/>
      <c r="F61" s="237"/>
      <c r="G61" s="308" t="s">
        <v>108</v>
      </c>
      <c r="H61" s="307">
        <f t="shared" si="4"/>
        <v>5.45</v>
      </c>
      <c r="I61" s="203">
        <f>L61-'2-总部下划报单预算明细表（填白底格）'!G61</f>
        <v>5.45</v>
      </c>
      <c r="J61" s="203">
        <f t="shared" si="5"/>
        <v>0</v>
      </c>
      <c r="K61" s="307">
        <f t="shared" si="6"/>
        <v>5.45</v>
      </c>
      <c r="L61" s="203">
        <f t="shared" si="7"/>
        <v>5.45</v>
      </c>
      <c r="M61" s="203">
        <f t="shared" si="8"/>
        <v>0</v>
      </c>
      <c r="N61" s="203">
        <f t="shared" si="9"/>
        <v>4.2</v>
      </c>
      <c r="O61" s="218">
        <v>4.2</v>
      </c>
      <c r="P61" s="218"/>
      <c r="Q61" s="203">
        <f t="shared" si="10"/>
        <v>0</v>
      </c>
      <c r="R61" s="218"/>
      <c r="S61" s="218"/>
      <c r="T61" s="203">
        <f t="shared" si="11"/>
        <v>1.25</v>
      </c>
      <c r="U61" s="218">
        <v>1.25</v>
      </c>
      <c r="V61" s="218"/>
      <c r="W61" s="218"/>
      <c r="X61" s="218"/>
      <c r="Y61" s="203">
        <f t="shared" si="13"/>
        <v>4.09</v>
      </c>
      <c r="Z61" s="218">
        <v>4.09</v>
      </c>
      <c r="AA61" s="218"/>
      <c r="AB61" s="218">
        <v>4.063264</v>
      </c>
      <c r="AC61" s="316">
        <f t="shared" si="15"/>
        <v>0.332518337408313</v>
      </c>
      <c r="AD61" s="316">
        <f t="shared" si="16"/>
        <v>0.34128621718894</v>
      </c>
    </row>
    <row r="62" ht="14.45" customHeight="1" spans="1:30">
      <c r="A62" s="204" t="str">
        <f t="shared" si="19"/>
        <v>车辆类项目小计车辆类项目小计</v>
      </c>
      <c r="B62" s="233"/>
      <c r="C62" s="229" t="s">
        <v>133</v>
      </c>
      <c r="D62" s="252" t="s">
        <v>133</v>
      </c>
      <c r="E62" s="252"/>
      <c r="F62" s="252"/>
      <c r="G62" s="310"/>
      <c r="H62" s="307">
        <f t="shared" si="4"/>
        <v>146.346</v>
      </c>
      <c r="I62" s="203">
        <f>L62-'2-总部下划报单预算明细表（填白底格）'!G62</f>
        <v>146.346</v>
      </c>
      <c r="J62" s="203">
        <f t="shared" si="5"/>
        <v>0</v>
      </c>
      <c r="K62" s="307">
        <f t="shared" si="6"/>
        <v>146.346</v>
      </c>
      <c r="L62" s="203">
        <f t="shared" si="7"/>
        <v>146.346</v>
      </c>
      <c r="M62" s="203">
        <f t="shared" si="8"/>
        <v>0</v>
      </c>
      <c r="N62" s="203">
        <f t="shared" si="9"/>
        <v>21.8</v>
      </c>
      <c r="O62" s="203">
        <f>SUM(O63:O89)-O69-O78-O89</f>
        <v>21.8</v>
      </c>
      <c r="P62" s="203">
        <f t="shared" ref="P62" si="27">SUM(P63:P89)-P69-P78-P89</f>
        <v>0</v>
      </c>
      <c r="Q62" s="203">
        <f t="shared" si="10"/>
        <v>0</v>
      </c>
      <c r="R62" s="203">
        <f t="shared" ref="R62" si="28">SUM(R63:R89)-R69-R78-R89</f>
        <v>0</v>
      </c>
      <c r="S62" s="203">
        <f t="shared" ref="S62" si="29">SUM(S63:S89)-S69-S78-S89</f>
        <v>0</v>
      </c>
      <c r="T62" s="203">
        <f t="shared" si="11"/>
        <v>124.546</v>
      </c>
      <c r="U62" s="203">
        <f t="shared" ref="U62:X62" si="30">SUM(U63:U89)-U69-U78-U89</f>
        <v>124.546</v>
      </c>
      <c r="V62" s="203">
        <f t="shared" si="30"/>
        <v>0</v>
      </c>
      <c r="W62" s="203">
        <f t="shared" si="30"/>
        <v>0</v>
      </c>
      <c r="X62" s="203">
        <f t="shared" si="30"/>
        <v>0</v>
      </c>
      <c r="Y62" s="203">
        <f t="shared" si="13"/>
        <v>162.976</v>
      </c>
      <c r="Z62" s="203">
        <f t="shared" ref="Z62:AB62" si="31">SUM(Z63:Z89)-Z69-Z78-Z89</f>
        <v>162.976</v>
      </c>
      <c r="AA62" s="203">
        <f t="shared" si="31"/>
        <v>0</v>
      </c>
      <c r="AB62" s="203">
        <f t="shared" si="31"/>
        <v>105.76</v>
      </c>
      <c r="AC62" s="316">
        <f t="shared" si="15"/>
        <v>-0.102039564107599</v>
      </c>
      <c r="AD62" s="316">
        <f t="shared" si="16"/>
        <v>0.38375567322239</v>
      </c>
    </row>
    <row r="63" spans="1:30">
      <c r="A63" s="204" t="str">
        <f t="shared" si="19"/>
        <v>公务用车-折旧公务用车项目小计</v>
      </c>
      <c r="B63" s="233"/>
      <c r="C63" s="233"/>
      <c r="D63" s="250" t="s">
        <v>134</v>
      </c>
      <c r="E63" s="250" t="s">
        <v>135</v>
      </c>
      <c r="F63" s="237"/>
      <c r="G63" s="308" t="s">
        <v>136</v>
      </c>
      <c r="H63" s="307">
        <f t="shared" si="4"/>
        <v>7</v>
      </c>
      <c r="I63" s="203">
        <f>L63-'2-总部下划报单预算明细表（填白底格）'!G63</f>
        <v>7</v>
      </c>
      <c r="J63" s="203">
        <f t="shared" si="5"/>
        <v>0</v>
      </c>
      <c r="K63" s="307">
        <f t="shared" si="6"/>
        <v>7</v>
      </c>
      <c r="L63" s="312">
        <f t="shared" si="7"/>
        <v>7</v>
      </c>
      <c r="M63" s="203">
        <f t="shared" si="8"/>
        <v>0</v>
      </c>
      <c r="N63" s="203">
        <f t="shared" si="9"/>
        <v>7</v>
      </c>
      <c r="O63" s="218">
        <v>7</v>
      </c>
      <c r="P63" s="218"/>
      <c r="Q63" s="203">
        <f t="shared" si="10"/>
        <v>0</v>
      </c>
      <c r="R63" s="218"/>
      <c r="S63" s="218"/>
      <c r="T63" s="203">
        <f t="shared" si="11"/>
        <v>0</v>
      </c>
      <c r="U63" s="218">
        <v>0</v>
      </c>
      <c r="V63" s="218"/>
      <c r="W63" s="218"/>
      <c r="X63" s="218"/>
      <c r="Y63" s="203">
        <f t="shared" si="13"/>
        <v>8.63</v>
      </c>
      <c r="Z63" s="218">
        <v>8.63</v>
      </c>
      <c r="AA63" s="218"/>
      <c r="AB63" s="218">
        <v>9.34</v>
      </c>
      <c r="AC63" s="316">
        <f t="shared" si="15"/>
        <v>-0.188876013904983</v>
      </c>
      <c r="AD63" s="316">
        <f t="shared" si="16"/>
        <v>-0.250535331905782</v>
      </c>
    </row>
    <row r="64" spans="1:30">
      <c r="A64" s="204" t="str">
        <f t="shared" si="19"/>
        <v>公务用车-油费公务用车项目小计</v>
      </c>
      <c r="B64" s="233"/>
      <c r="C64" s="233"/>
      <c r="D64" s="250" t="s">
        <v>134</v>
      </c>
      <c r="E64" s="250" t="s">
        <v>137</v>
      </c>
      <c r="F64" s="237"/>
      <c r="G64" s="308" t="s">
        <v>138</v>
      </c>
      <c r="H64" s="307">
        <f t="shared" si="4"/>
        <v>7.2</v>
      </c>
      <c r="I64" s="203">
        <f>L64-'2-总部下划报单预算明细表（填白底格）'!G64</f>
        <v>7.2</v>
      </c>
      <c r="J64" s="203">
        <f t="shared" si="5"/>
        <v>0</v>
      </c>
      <c r="K64" s="307">
        <f t="shared" si="6"/>
        <v>7.2</v>
      </c>
      <c r="L64" s="203">
        <f t="shared" si="7"/>
        <v>7.2</v>
      </c>
      <c r="M64" s="203">
        <f t="shared" si="8"/>
        <v>0</v>
      </c>
      <c r="N64" s="203">
        <f t="shared" si="9"/>
        <v>7.2</v>
      </c>
      <c r="O64" s="218">
        <v>7.2</v>
      </c>
      <c r="P64" s="218"/>
      <c r="Q64" s="203">
        <f t="shared" si="10"/>
        <v>0</v>
      </c>
      <c r="R64" s="218"/>
      <c r="S64" s="218"/>
      <c r="T64" s="203">
        <f t="shared" si="11"/>
        <v>0</v>
      </c>
      <c r="U64" s="218">
        <v>0</v>
      </c>
      <c r="V64" s="218"/>
      <c r="W64" s="218"/>
      <c r="X64" s="218"/>
      <c r="Y64" s="203">
        <f t="shared" si="13"/>
        <v>10.77</v>
      </c>
      <c r="Z64" s="218">
        <v>10.77</v>
      </c>
      <c r="AA64" s="218"/>
      <c r="AB64" s="218">
        <v>4.98</v>
      </c>
      <c r="AC64" s="316">
        <f t="shared" si="15"/>
        <v>-0.331476323119777</v>
      </c>
      <c r="AD64" s="316">
        <f t="shared" si="16"/>
        <v>0.44578313253012</v>
      </c>
    </row>
    <row r="65" spans="1:30">
      <c r="A65" s="204" t="str">
        <f t="shared" si="19"/>
        <v>公务用车-路桥、停车费及其他公务用车项目小计</v>
      </c>
      <c r="B65" s="233"/>
      <c r="C65" s="233"/>
      <c r="D65" s="250" t="s">
        <v>134</v>
      </c>
      <c r="E65" s="250" t="s">
        <v>139</v>
      </c>
      <c r="F65" s="250"/>
      <c r="G65" s="308" t="s">
        <v>140</v>
      </c>
      <c r="H65" s="307">
        <f t="shared" si="4"/>
        <v>2.5</v>
      </c>
      <c r="I65" s="203">
        <f>L65-'2-总部下划报单预算明细表（填白底格）'!G65</f>
        <v>2.5</v>
      </c>
      <c r="J65" s="203">
        <f t="shared" si="5"/>
        <v>0</v>
      </c>
      <c r="K65" s="307">
        <f t="shared" si="6"/>
        <v>2.5</v>
      </c>
      <c r="L65" s="203">
        <f t="shared" si="7"/>
        <v>2.5</v>
      </c>
      <c r="M65" s="203">
        <f t="shared" si="8"/>
        <v>0</v>
      </c>
      <c r="N65" s="203">
        <f t="shared" si="9"/>
        <v>2.5</v>
      </c>
      <c r="O65" s="218">
        <v>2.5</v>
      </c>
      <c r="P65" s="218"/>
      <c r="Q65" s="203">
        <f t="shared" si="10"/>
        <v>0</v>
      </c>
      <c r="R65" s="218"/>
      <c r="S65" s="218"/>
      <c r="T65" s="203">
        <f t="shared" si="11"/>
        <v>0</v>
      </c>
      <c r="U65" s="218">
        <v>0</v>
      </c>
      <c r="V65" s="218"/>
      <c r="W65" s="218"/>
      <c r="X65" s="218"/>
      <c r="Y65" s="203">
        <f t="shared" si="13"/>
        <v>3</v>
      </c>
      <c r="Z65" s="218">
        <v>3</v>
      </c>
      <c r="AA65" s="218"/>
      <c r="AB65" s="218">
        <v>2.19</v>
      </c>
      <c r="AC65" s="316">
        <f t="shared" si="15"/>
        <v>-0.166666666666667</v>
      </c>
      <c r="AD65" s="316">
        <f t="shared" si="16"/>
        <v>0.141552511415525</v>
      </c>
    </row>
    <row r="66" spans="1:30">
      <c r="A66" s="204" t="str">
        <f t="shared" si="19"/>
        <v>公务用车-修理费公务用车项目小计</v>
      </c>
      <c r="B66" s="233"/>
      <c r="C66" s="233"/>
      <c r="D66" s="250" t="s">
        <v>134</v>
      </c>
      <c r="E66" s="236" t="s">
        <v>141</v>
      </c>
      <c r="F66" s="237"/>
      <c r="G66" s="308" t="s">
        <v>142</v>
      </c>
      <c r="H66" s="307">
        <f t="shared" si="4"/>
        <v>3</v>
      </c>
      <c r="I66" s="203">
        <f>L66-'2-总部下划报单预算明细表（填白底格）'!G66</f>
        <v>3</v>
      </c>
      <c r="J66" s="203">
        <f t="shared" si="5"/>
        <v>0</v>
      </c>
      <c r="K66" s="307">
        <f t="shared" si="6"/>
        <v>3</v>
      </c>
      <c r="L66" s="203">
        <f t="shared" si="7"/>
        <v>3</v>
      </c>
      <c r="M66" s="203">
        <f t="shared" si="8"/>
        <v>0</v>
      </c>
      <c r="N66" s="203">
        <f t="shared" si="9"/>
        <v>3</v>
      </c>
      <c r="O66" s="218">
        <v>3</v>
      </c>
      <c r="P66" s="218"/>
      <c r="Q66" s="203">
        <f t="shared" si="10"/>
        <v>0</v>
      </c>
      <c r="R66" s="218"/>
      <c r="S66" s="218"/>
      <c r="T66" s="203">
        <f t="shared" si="11"/>
        <v>0</v>
      </c>
      <c r="U66" s="218">
        <v>0</v>
      </c>
      <c r="V66" s="218"/>
      <c r="W66" s="218"/>
      <c r="X66" s="218"/>
      <c r="Y66" s="203">
        <f t="shared" si="13"/>
        <v>3.36</v>
      </c>
      <c r="Z66" s="218">
        <v>3.36</v>
      </c>
      <c r="AA66" s="218"/>
      <c r="AB66" s="218">
        <v>2.41</v>
      </c>
      <c r="AC66" s="316">
        <f t="shared" si="15"/>
        <v>-0.107142857142857</v>
      </c>
      <c r="AD66" s="316">
        <f t="shared" si="16"/>
        <v>0.244813278008299</v>
      </c>
    </row>
    <row r="67" spans="1:30">
      <c r="A67" s="204" t="str">
        <f t="shared" si="19"/>
        <v>公务用车-年检费公务用车项目小计</v>
      </c>
      <c r="B67" s="233"/>
      <c r="C67" s="233"/>
      <c r="D67" s="250" t="s">
        <v>134</v>
      </c>
      <c r="E67" s="250" t="s">
        <v>143</v>
      </c>
      <c r="F67" s="250"/>
      <c r="G67" s="308" t="s">
        <v>140</v>
      </c>
      <c r="H67" s="307">
        <f t="shared" si="4"/>
        <v>0.1</v>
      </c>
      <c r="I67" s="203">
        <f>L67-'2-总部下划报单预算明细表（填白底格）'!G67</f>
        <v>0.1</v>
      </c>
      <c r="J67" s="203">
        <f t="shared" si="5"/>
        <v>0</v>
      </c>
      <c r="K67" s="307">
        <f t="shared" si="6"/>
        <v>0.1</v>
      </c>
      <c r="L67" s="203">
        <f t="shared" si="7"/>
        <v>0.1</v>
      </c>
      <c r="M67" s="203">
        <f t="shared" si="8"/>
        <v>0</v>
      </c>
      <c r="N67" s="203">
        <f t="shared" si="9"/>
        <v>0.1</v>
      </c>
      <c r="O67" s="218">
        <v>0.1</v>
      </c>
      <c r="P67" s="218"/>
      <c r="Q67" s="203">
        <f t="shared" si="10"/>
        <v>0</v>
      </c>
      <c r="R67" s="218"/>
      <c r="S67" s="218"/>
      <c r="T67" s="203">
        <f t="shared" si="11"/>
        <v>0</v>
      </c>
      <c r="U67" s="218">
        <v>0</v>
      </c>
      <c r="V67" s="218"/>
      <c r="W67" s="218"/>
      <c r="X67" s="218"/>
      <c r="Y67" s="203">
        <f t="shared" si="13"/>
        <v>0.1</v>
      </c>
      <c r="Z67" s="218">
        <v>0.1</v>
      </c>
      <c r="AA67" s="218"/>
      <c r="AB67" s="218"/>
      <c r="AC67" s="316">
        <f t="shared" si="15"/>
        <v>0</v>
      </c>
      <c r="AD67" s="316" t="str">
        <f t="shared" si="16"/>
        <v/>
      </c>
    </row>
    <row r="68" spans="1:30">
      <c r="A68" s="204" t="str">
        <f t="shared" si="19"/>
        <v>公务用车-保险费公务用车项目小计</v>
      </c>
      <c r="B68" s="233"/>
      <c r="C68" s="233"/>
      <c r="D68" s="250" t="s">
        <v>134</v>
      </c>
      <c r="E68" s="250" t="s">
        <v>144</v>
      </c>
      <c r="F68" s="237"/>
      <c r="G68" s="308" t="s">
        <v>140</v>
      </c>
      <c r="H68" s="307">
        <f t="shared" ref="H68:H72" si="32">I68+J68</f>
        <v>2</v>
      </c>
      <c r="I68" s="203">
        <f>L68-'2-总部下划报单预算明细表（填白底格）'!G68</f>
        <v>2</v>
      </c>
      <c r="J68" s="203">
        <f t="shared" si="5"/>
        <v>0</v>
      </c>
      <c r="K68" s="307">
        <f t="shared" si="6"/>
        <v>2</v>
      </c>
      <c r="L68" s="203">
        <f t="shared" si="7"/>
        <v>2</v>
      </c>
      <c r="M68" s="203">
        <f t="shared" si="8"/>
        <v>0</v>
      </c>
      <c r="N68" s="203">
        <f t="shared" si="9"/>
        <v>2</v>
      </c>
      <c r="O68" s="218">
        <v>2</v>
      </c>
      <c r="P68" s="218"/>
      <c r="Q68" s="203">
        <f t="shared" ref="Q68:Q72" si="33">R68+S68</f>
        <v>0</v>
      </c>
      <c r="R68" s="218"/>
      <c r="S68" s="218"/>
      <c r="T68" s="203">
        <f t="shared" si="11"/>
        <v>0</v>
      </c>
      <c r="U68" s="218">
        <v>0</v>
      </c>
      <c r="V68" s="218"/>
      <c r="W68" s="218"/>
      <c r="X68" s="218"/>
      <c r="Y68" s="203">
        <f t="shared" si="13"/>
        <v>2.65</v>
      </c>
      <c r="Z68" s="218">
        <v>2.65</v>
      </c>
      <c r="AA68" s="218"/>
      <c r="AB68" s="218">
        <v>1.84</v>
      </c>
      <c r="AC68" s="316">
        <f t="shared" si="15"/>
        <v>-0.245283018867924</v>
      </c>
      <c r="AD68" s="316">
        <f t="shared" si="16"/>
        <v>0.0869565217391304</v>
      </c>
    </row>
    <row r="69" spans="1:30">
      <c r="A69" s="204" t="str">
        <f t="shared" si="19"/>
        <v>公务用车-车船税公务用车项目小计</v>
      </c>
      <c r="B69" s="233"/>
      <c r="C69" s="233"/>
      <c r="D69" s="250" t="s">
        <v>134</v>
      </c>
      <c r="E69" s="250" t="s">
        <v>145</v>
      </c>
      <c r="F69" s="237"/>
      <c r="G69" s="308" t="s">
        <v>140</v>
      </c>
      <c r="H69" s="307">
        <f t="shared" si="32"/>
        <v>0.2</v>
      </c>
      <c r="I69" s="203">
        <f>L69-'2-总部下划报单预算明细表（填白底格）'!G69</f>
        <v>0.2</v>
      </c>
      <c r="J69" s="203">
        <f t="shared" si="5"/>
        <v>0</v>
      </c>
      <c r="K69" s="307">
        <f t="shared" si="6"/>
        <v>0.2</v>
      </c>
      <c r="L69" s="203">
        <f t="shared" si="7"/>
        <v>0.2</v>
      </c>
      <c r="M69" s="203">
        <f t="shared" si="8"/>
        <v>0</v>
      </c>
      <c r="N69" s="203">
        <f t="shared" si="9"/>
        <v>0.2</v>
      </c>
      <c r="O69" s="218">
        <v>0.2</v>
      </c>
      <c r="P69" s="218"/>
      <c r="Q69" s="203">
        <f t="shared" si="33"/>
        <v>0</v>
      </c>
      <c r="R69" s="218"/>
      <c r="S69" s="218"/>
      <c r="T69" s="203">
        <f t="shared" si="11"/>
        <v>0</v>
      </c>
      <c r="U69" s="218">
        <v>0</v>
      </c>
      <c r="V69" s="218"/>
      <c r="W69" s="218"/>
      <c r="X69" s="218"/>
      <c r="Y69" s="203">
        <f t="shared" si="13"/>
        <v>0.2</v>
      </c>
      <c r="Z69" s="218">
        <v>0.2</v>
      </c>
      <c r="AA69" s="218"/>
      <c r="AB69" s="218">
        <v>0.19</v>
      </c>
      <c r="AC69" s="316">
        <f t="shared" si="15"/>
        <v>0</v>
      </c>
      <c r="AD69" s="316">
        <f t="shared" si="16"/>
        <v>0.0526315789473684</v>
      </c>
    </row>
    <row r="70" spans="1:30">
      <c r="A70" s="204" t="str">
        <f t="shared" si="19"/>
        <v>理赔服务用车-折旧理赔服务用车项目小计</v>
      </c>
      <c r="B70" s="233"/>
      <c r="C70" s="233"/>
      <c r="D70" s="250" t="s">
        <v>146</v>
      </c>
      <c r="E70" s="250" t="s">
        <v>147</v>
      </c>
      <c r="F70" s="237"/>
      <c r="G70" s="308" t="s">
        <v>136</v>
      </c>
      <c r="H70" s="307">
        <f t="shared" si="32"/>
        <v>25.3</v>
      </c>
      <c r="I70" s="203">
        <f>L70-'2-总部下划报单预算明细表（填白底格）'!G70</f>
        <v>25.3</v>
      </c>
      <c r="J70" s="203">
        <f t="shared" ref="J70:J133" si="34">M70</f>
        <v>0</v>
      </c>
      <c r="K70" s="307">
        <f t="shared" ref="K70:K123" si="35">L70+M70</f>
        <v>25.3</v>
      </c>
      <c r="L70" s="312">
        <f t="shared" ref="L70:L123" si="36">O70+U70</f>
        <v>25.3</v>
      </c>
      <c r="M70" s="203">
        <f t="shared" ref="M70:M123" si="37">P70+V70</f>
        <v>0</v>
      </c>
      <c r="N70" s="203">
        <f t="shared" ref="N70:N123" si="38">O70+P70</f>
        <v>0</v>
      </c>
      <c r="O70" s="218"/>
      <c r="P70" s="218"/>
      <c r="Q70" s="203">
        <f t="shared" si="33"/>
        <v>0</v>
      </c>
      <c r="R70" s="218"/>
      <c r="S70" s="218"/>
      <c r="T70" s="203">
        <f t="shared" ref="T70:T123" si="39">V70+U70</f>
        <v>25.3</v>
      </c>
      <c r="U70" s="218">
        <v>25.3</v>
      </c>
      <c r="V70" s="218"/>
      <c r="W70" s="218"/>
      <c r="X70" s="218"/>
      <c r="Y70" s="203">
        <f t="shared" ref="Y70:Y133" si="40">AA70+Z70</f>
        <v>23.27</v>
      </c>
      <c r="Z70" s="218">
        <v>23.27</v>
      </c>
      <c r="AA70" s="218"/>
      <c r="AB70" s="218">
        <v>23.26</v>
      </c>
      <c r="AC70" s="316">
        <f t="shared" ref="AC70:AC123" si="41">IFERROR(K70/Y70-1,"")</f>
        <v>0.087236785560808</v>
      </c>
      <c r="AD70" s="316">
        <f t="shared" ref="AD70:AD123" si="42">IFERROR(K70/AB70-1,"")</f>
        <v>0.0877042132416164</v>
      </c>
    </row>
    <row r="71" spans="1:30">
      <c r="A71" s="204" t="str">
        <f t="shared" si="19"/>
        <v>理赔服务用车-一般租赁理赔服务用车项目小计</v>
      </c>
      <c r="B71" s="233"/>
      <c r="C71" s="233"/>
      <c r="D71" s="250" t="s">
        <v>146</v>
      </c>
      <c r="E71" s="258" t="s">
        <v>148</v>
      </c>
      <c r="F71" s="244"/>
      <c r="G71" s="308" t="s">
        <v>149</v>
      </c>
      <c r="H71" s="307">
        <f t="shared" si="32"/>
        <v>0</v>
      </c>
      <c r="I71" s="203">
        <f>L71-'2-总部下划报单预算明细表（填白底格）'!G71</f>
        <v>0</v>
      </c>
      <c r="J71" s="203">
        <f t="shared" si="34"/>
        <v>0</v>
      </c>
      <c r="K71" s="307">
        <f t="shared" si="35"/>
        <v>0</v>
      </c>
      <c r="L71" s="203">
        <f t="shared" si="36"/>
        <v>0</v>
      </c>
      <c r="M71" s="203">
        <f t="shared" si="37"/>
        <v>0</v>
      </c>
      <c r="N71" s="203">
        <f t="shared" si="38"/>
        <v>0</v>
      </c>
      <c r="O71" s="218"/>
      <c r="P71" s="218"/>
      <c r="Q71" s="203">
        <f t="shared" si="33"/>
        <v>0</v>
      </c>
      <c r="R71" s="218"/>
      <c r="S71" s="218"/>
      <c r="T71" s="203">
        <f t="shared" si="39"/>
        <v>0</v>
      </c>
      <c r="U71" s="218">
        <v>0</v>
      </c>
      <c r="V71" s="218"/>
      <c r="W71" s="218"/>
      <c r="X71" s="218"/>
      <c r="Y71" s="203">
        <f t="shared" si="40"/>
        <v>0</v>
      </c>
      <c r="Z71" s="218"/>
      <c r="AA71" s="218"/>
      <c r="AB71" s="218"/>
      <c r="AC71" s="316" t="str">
        <f t="shared" si="41"/>
        <v/>
      </c>
      <c r="AD71" s="316" t="str">
        <f t="shared" si="42"/>
        <v/>
      </c>
    </row>
    <row r="72" spans="1:30">
      <c r="A72" s="204" t="str">
        <f t="shared" si="19"/>
        <v>理赔服务用车-短期或低价值租赁理赔服务用车项目小计</v>
      </c>
      <c r="B72" s="233"/>
      <c r="C72" s="233"/>
      <c r="D72" s="250" t="s">
        <v>146</v>
      </c>
      <c r="E72" s="258" t="s">
        <v>150</v>
      </c>
      <c r="F72" s="237"/>
      <c r="G72" s="308" t="s">
        <v>149</v>
      </c>
      <c r="H72" s="307">
        <f t="shared" si="32"/>
        <v>0</v>
      </c>
      <c r="I72" s="203">
        <f>L72-'2-总部下划报单预算明细表（填白底格）'!G72</f>
        <v>0</v>
      </c>
      <c r="J72" s="203">
        <f t="shared" si="34"/>
        <v>0</v>
      </c>
      <c r="K72" s="307">
        <f t="shared" si="35"/>
        <v>0</v>
      </c>
      <c r="L72" s="203">
        <f t="shared" si="36"/>
        <v>0</v>
      </c>
      <c r="M72" s="203">
        <f t="shared" si="37"/>
        <v>0</v>
      </c>
      <c r="N72" s="203">
        <f t="shared" si="38"/>
        <v>0</v>
      </c>
      <c r="O72" s="218"/>
      <c r="P72" s="218"/>
      <c r="Q72" s="203">
        <f t="shared" si="33"/>
        <v>0</v>
      </c>
      <c r="R72" s="218"/>
      <c r="S72" s="218"/>
      <c r="T72" s="203">
        <f t="shared" si="39"/>
        <v>0</v>
      </c>
      <c r="U72" s="218">
        <v>0</v>
      </c>
      <c r="V72" s="218"/>
      <c r="W72" s="218"/>
      <c r="X72" s="218"/>
      <c r="Y72" s="203">
        <f t="shared" si="40"/>
        <v>0</v>
      </c>
      <c r="Z72" s="218"/>
      <c r="AA72" s="218"/>
      <c r="AB72" s="218"/>
      <c r="AC72" s="316" t="str">
        <f t="shared" si="41"/>
        <v/>
      </c>
      <c r="AD72" s="316" t="str">
        <f t="shared" si="42"/>
        <v/>
      </c>
    </row>
    <row r="73" spans="1:30">
      <c r="A73" s="204" t="str">
        <f t="shared" ref="A73:A126" si="43">F73&amp;E73&amp;D73&amp;C73</f>
        <v>理赔服务用车-油费理赔服务用车项目小计</v>
      </c>
      <c r="B73" s="233"/>
      <c r="C73" s="233"/>
      <c r="D73" s="259" t="s">
        <v>146</v>
      </c>
      <c r="E73" s="250" t="s">
        <v>151</v>
      </c>
      <c r="F73" s="237"/>
      <c r="G73" s="308" t="s">
        <v>138</v>
      </c>
      <c r="H73" s="307">
        <f t="shared" ref="H73:H76" si="44">I73+J73</f>
        <v>27.32</v>
      </c>
      <c r="I73" s="203">
        <f>L73-'2-总部下划报单预算明细表（填白底格）'!G73</f>
        <v>27.32</v>
      </c>
      <c r="J73" s="203">
        <f t="shared" si="34"/>
        <v>0</v>
      </c>
      <c r="K73" s="307">
        <f t="shared" si="35"/>
        <v>27.32</v>
      </c>
      <c r="L73" s="203">
        <f t="shared" si="36"/>
        <v>27.32</v>
      </c>
      <c r="M73" s="203">
        <f t="shared" si="37"/>
        <v>0</v>
      </c>
      <c r="N73" s="203">
        <f t="shared" si="38"/>
        <v>0</v>
      </c>
      <c r="O73" s="218"/>
      <c r="P73" s="218"/>
      <c r="Q73" s="203">
        <f t="shared" ref="Q73:Q76" si="45">R73+S73</f>
        <v>0</v>
      </c>
      <c r="R73" s="218"/>
      <c r="S73" s="218"/>
      <c r="T73" s="203">
        <f t="shared" si="39"/>
        <v>27.32</v>
      </c>
      <c r="U73" s="218">
        <v>27.32</v>
      </c>
      <c r="V73" s="218"/>
      <c r="W73" s="218"/>
      <c r="X73" s="218"/>
      <c r="Y73" s="203">
        <f t="shared" si="40"/>
        <v>46.19</v>
      </c>
      <c r="Z73" s="218">
        <v>46.19</v>
      </c>
      <c r="AA73" s="218"/>
      <c r="AB73" s="218">
        <v>25.68</v>
      </c>
      <c r="AC73" s="316">
        <f t="shared" si="41"/>
        <v>-0.408529984845205</v>
      </c>
      <c r="AD73" s="316">
        <f t="shared" si="42"/>
        <v>0.0638629283489096</v>
      </c>
    </row>
    <row r="74" spans="1:30">
      <c r="A74" s="204" t="str">
        <f t="shared" si="43"/>
        <v>理赔服务用车-路桥、停车费及其他理赔服务用车项目小计</v>
      </c>
      <c r="B74" s="233"/>
      <c r="C74" s="233"/>
      <c r="D74" s="259" t="s">
        <v>146</v>
      </c>
      <c r="E74" s="250" t="s">
        <v>152</v>
      </c>
      <c r="F74" s="237"/>
      <c r="G74" s="308" t="s">
        <v>140</v>
      </c>
      <c r="H74" s="307">
        <f t="shared" si="44"/>
        <v>2.7</v>
      </c>
      <c r="I74" s="203">
        <f>L74-'2-总部下划报单预算明细表（填白底格）'!G74</f>
        <v>2.7</v>
      </c>
      <c r="J74" s="203">
        <f t="shared" si="34"/>
        <v>0</v>
      </c>
      <c r="K74" s="307">
        <f t="shared" si="35"/>
        <v>2.7</v>
      </c>
      <c r="L74" s="203">
        <f t="shared" si="36"/>
        <v>2.7</v>
      </c>
      <c r="M74" s="203">
        <f t="shared" si="37"/>
        <v>0</v>
      </c>
      <c r="N74" s="203">
        <f t="shared" si="38"/>
        <v>0</v>
      </c>
      <c r="O74" s="218"/>
      <c r="P74" s="218"/>
      <c r="Q74" s="203">
        <f t="shared" si="45"/>
        <v>0</v>
      </c>
      <c r="R74" s="218"/>
      <c r="S74" s="218"/>
      <c r="T74" s="203">
        <f t="shared" si="39"/>
        <v>2.7</v>
      </c>
      <c r="U74" s="218">
        <v>2.7</v>
      </c>
      <c r="V74" s="218"/>
      <c r="W74" s="218"/>
      <c r="X74" s="218"/>
      <c r="Y74" s="203">
        <f t="shared" si="40"/>
        <v>2.4</v>
      </c>
      <c r="Z74" s="218">
        <v>2.4</v>
      </c>
      <c r="AA74" s="218"/>
      <c r="AB74" s="218">
        <v>2.05</v>
      </c>
      <c r="AC74" s="316">
        <f t="shared" si="41"/>
        <v>0.125</v>
      </c>
      <c r="AD74" s="316">
        <f t="shared" si="42"/>
        <v>0.317073170731708</v>
      </c>
    </row>
    <row r="75" spans="1:30">
      <c r="A75" s="204" t="str">
        <f t="shared" si="43"/>
        <v>理赔服务用车-修理费理赔服务用车项目小计</v>
      </c>
      <c r="B75" s="233"/>
      <c r="C75" s="233"/>
      <c r="D75" s="250" t="s">
        <v>146</v>
      </c>
      <c r="E75" s="236" t="s">
        <v>153</v>
      </c>
      <c r="F75" s="237"/>
      <c r="G75" s="308" t="s">
        <v>142</v>
      </c>
      <c r="H75" s="307">
        <f t="shared" si="44"/>
        <v>19.49</v>
      </c>
      <c r="I75" s="203">
        <f>L75-'2-总部下划报单预算明细表（填白底格）'!G75</f>
        <v>19.49</v>
      </c>
      <c r="J75" s="203">
        <f t="shared" si="34"/>
        <v>0</v>
      </c>
      <c r="K75" s="307">
        <f t="shared" si="35"/>
        <v>19.49</v>
      </c>
      <c r="L75" s="203">
        <f t="shared" si="36"/>
        <v>19.49</v>
      </c>
      <c r="M75" s="203">
        <f t="shared" si="37"/>
        <v>0</v>
      </c>
      <c r="N75" s="203">
        <f t="shared" si="38"/>
        <v>0</v>
      </c>
      <c r="O75" s="218"/>
      <c r="P75" s="218"/>
      <c r="Q75" s="203">
        <f t="shared" si="45"/>
        <v>0</v>
      </c>
      <c r="R75" s="218"/>
      <c r="S75" s="218"/>
      <c r="T75" s="203">
        <f t="shared" si="39"/>
        <v>19.49</v>
      </c>
      <c r="U75" s="218">
        <v>19.49</v>
      </c>
      <c r="V75" s="218"/>
      <c r="W75" s="218"/>
      <c r="X75" s="218"/>
      <c r="Y75" s="203">
        <f t="shared" si="40"/>
        <v>24.11</v>
      </c>
      <c r="Z75" s="218">
        <v>24.11</v>
      </c>
      <c r="AA75" s="218"/>
      <c r="AB75" s="218">
        <v>15.3</v>
      </c>
      <c r="AC75" s="316">
        <f t="shared" si="41"/>
        <v>-0.191621733720448</v>
      </c>
      <c r="AD75" s="316">
        <f t="shared" si="42"/>
        <v>0.273856209150327</v>
      </c>
    </row>
    <row r="76" spans="1:30">
      <c r="A76" s="204" t="str">
        <f t="shared" si="43"/>
        <v>理赔服务用车-年检费理赔服务用车项目小计</v>
      </c>
      <c r="B76" s="233"/>
      <c r="C76" s="233"/>
      <c r="D76" s="259" t="s">
        <v>146</v>
      </c>
      <c r="E76" s="250" t="s">
        <v>154</v>
      </c>
      <c r="F76" s="237"/>
      <c r="G76" s="308" t="s">
        <v>140</v>
      </c>
      <c r="H76" s="307">
        <f t="shared" si="44"/>
        <v>0</v>
      </c>
      <c r="I76" s="203">
        <f>L76-'2-总部下划报单预算明细表（填白底格）'!G76</f>
        <v>0</v>
      </c>
      <c r="J76" s="203">
        <f t="shared" si="34"/>
        <v>0</v>
      </c>
      <c r="K76" s="307">
        <f t="shared" si="35"/>
        <v>0</v>
      </c>
      <c r="L76" s="203">
        <f t="shared" si="36"/>
        <v>0</v>
      </c>
      <c r="M76" s="203">
        <f t="shared" si="37"/>
        <v>0</v>
      </c>
      <c r="N76" s="203">
        <f t="shared" si="38"/>
        <v>0</v>
      </c>
      <c r="O76" s="218"/>
      <c r="P76" s="218"/>
      <c r="Q76" s="203">
        <f t="shared" si="45"/>
        <v>0</v>
      </c>
      <c r="R76" s="218"/>
      <c r="S76" s="218"/>
      <c r="T76" s="203">
        <f t="shared" si="39"/>
        <v>0</v>
      </c>
      <c r="U76" s="218">
        <v>0</v>
      </c>
      <c r="V76" s="218"/>
      <c r="W76" s="218"/>
      <c r="X76" s="218"/>
      <c r="Y76" s="203">
        <f t="shared" si="40"/>
        <v>0.2</v>
      </c>
      <c r="Z76" s="218">
        <v>0.2</v>
      </c>
      <c r="AA76" s="218"/>
      <c r="AB76" s="218">
        <v>0</v>
      </c>
      <c r="AC76" s="316">
        <f t="shared" si="41"/>
        <v>-1</v>
      </c>
      <c r="AD76" s="316" t="str">
        <f t="shared" si="42"/>
        <v/>
      </c>
    </row>
    <row r="77" spans="1:30">
      <c r="A77" s="204" t="str">
        <f t="shared" si="43"/>
        <v>理赔服务用车-保险费理赔服务用车项目小计</v>
      </c>
      <c r="B77" s="233"/>
      <c r="C77" s="233"/>
      <c r="D77" s="250" t="s">
        <v>146</v>
      </c>
      <c r="E77" s="250" t="s">
        <v>155</v>
      </c>
      <c r="F77" s="237"/>
      <c r="G77" s="308" t="s">
        <v>140</v>
      </c>
      <c r="H77" s="307">
        <f t="shared" ref="H77:H80" si="46">I77+J77</f>
        <v>14.75</v>
      </c>
      <c r="I77" s="203">
        <f>L77-'2-总部下划报单预算明细表（填白底格）'!G77</f>
        <v>14.75</v>
      </c>
      <c r="J77" s="203">
        <f t="shared" si="34"/>
        <v>0</v>
      </c>
      <c r="K77" s="307">
        <f t="shared" si="35"/>
        <v>14.75</v>
      </c>
      <c r="L77" s="203">
        <f t="shared" si="36"/>
        <v>14.75</v>
      </c>
      <c r="M77" s="203">
        <f t="shared" si="37"/>
        <v>0</v>
      </c>
      <c r="N77" s="203">
        <f t="shared" si="38"/>
        <v>0</v>
      </c>
      <c r="O77" s="218"/>
      <c r="P77" s="218"/>
      <c r="Q77" s="203">
        <f t="shared" ref="Q77:Q80" si="47">R77+S77</f>
        <v>0</v>
      </c>
      <c r="R77" s="218"/>
      <c r="S77" s="218"/>
      <c r="T77" s="203">
        <f t="shared" si="39"/>
        <v>14.75</v>
      </c>
      <c r="U77" s="218">
        <v>14.75</v>
      </c>
      <c r="V77" s="218"/>
      <c r="W77" s="218"/>
      <c r="X77" s="218"/>
      <c r="Y77" s="203">
        <f t="shared" si="40"/>
        <v>14.45</v>
      </c>
      <c r="Z77" s="218">
        <v>14.45</v>
      </c>
      <c r="AA77" s="218"/>
      <c r="AB77" s="218">
        <v>11.16</v>
      </c>
      <c r="AC77" s="316">
        <f t="shared" si="41"/>
        <v>0.0207612456747406</v>
      </c>
      <c r="AD77" s="316">
        <f t="shared" si="42"/>
        <v>0.32168458781362</v>
      </c>
    </row>
    <row r="78" spans="1:30">
      <c r="A78" s="204" t="str">
        <f t="shared" si="43"/>
        <v>理赔服务用车-车船税理赔服务用车项目小计</v>
      </c>
      <c r="B78" s="233"/>
      <c r="C78" s="233"/>
      <c r="D78" s="250" t="s">
        <v>146</v>
      </c>
      <c r="E78" s="250" t="s">
        <v>156</v>
      </c>
      <c r="F78" s="250"/>
      <c r="G78" s="308" t="s">
        <v>140</v>
      </c>
      <c r="H78" s="307">
        <f t="shared" si="46"/>
        <v>1.9</v>
      </c>
      <c r="I78" s="203">
        <f>L78-'2-总部下划报单预算明细表（填白底格）'!G78</f>
        <v>1.9</v>
      </c>
      <c r="J78" s="203">
        <f t="shared" si="34"/>
        <v>0</v>
      </c>
      <c r="K78" s="307">
        <f t="shared" si="35"/>
        <v>1.9</v>
      </c>
      <c r="L78" s="203">
        <f t="shared" si="36"/>
        <v>1.9</v>
      </c>
      <c r="M78" s="203">
        <f t="shared" si="37"/>
        <v>0</v>
      </c>
      <c r="N78" s="203">
        <f t="shared" si="38"/>
        <v>0</v>
      </c>
      <c r="O78" s="218"/>
      <c r="P78" s="218"/>
      <c r="Q78" s="203">
        <f t="shared" si="47"/>
        <v>0</v>
      </c>
      <c r="R78" s="218"/>
      <c r="S78" s="218"/>
      <c r="T78" s="203">
        <f t="shared" si="39"/>
        <v>1.9</v>
      </c>
      <c r="U78" s="218">
        <v>1.9</v>
      </c>
      <c r="V78" s="218"/>
      <c r="W78" s="218"/>
      <c r="X78" s="218"/>
      <c r="Y78" s="203">
        <f t="shared" si="40"/>
        <v>1.8</v>
      </c>
      <c r="Z78" s="218">
        <v>1.8</v>
      </c>
      <c r="AA78" s="218"/>
      <c r="AB78" s="218">
        <v>1.18</v>
      </c>
      <c r="AC78" s="316">
        <f t="shared" si="41"/>
        <v>0.0555555555555556</v>
      </c>
      <c r="AD78" s="316">
        <f t="shared" si="42"/>
        <v>0.610169491525424</v>
      </c>
    </row>
    <row r="79" spans="1:30">
      <c r="A79" s="204" t="str">
        <f t="shared" si="43"/>
        <v>临时用车--一般租赁临时用车项目小计</v>
      </c>
      <c r="B79" s="233"/>
      <c r="C79" s="233"/>
      <c r="D79" s="250" t="s">
        <v>157</v>
      </c>
      <c r="E79" s="258" t="s">
        <v>158</v>
      </c>
      <c r="F79" s="258"/>
      <c r="G79" s="308" t="s">
        <v>149</v>
      </c>
      <c r="H79" s="307">
        <f t="shared" si="46"/>
        <v>0</v>
      </c>
      <c r="I79" s="203">
        <f>L79-'2-总部下划报单预算明细表（填白底格）'!G79</f>
        <v>0</v>
      </c>
      <c r="J79" s="203">
        <f t="shared" si="34"/>
        <v>0</v>
      </c>
      <c r="K79" s="307">
        <f t="shared" si="35"/>
        <v>0</v>
      </c>
      <c r="L79" s="203">
        <f t="shared" si="36"/>
        <v>0</v>
      </c>
      <c r="M79" s="203">
        <f t="shared" si="37"/>
        <v>0</v>
      </c>
      <c r="N79" s="203">
        <f t="shared" si="38"/>
        <v>0</v>
      </c>
      <c r="O79" s="218"/>
      <c r="P79" s="218"/>
      <c r="Q79" s="203">
        <f t="shared" si="47"/>
        <v>0</v>
      </c>
      <c r="R79" s="218"/>
      <c r="S79" s="218"/>
      <c r="T79" s="203">
        <f t="shared" si="39"/>
        <v>0</v>
      </c>
      <c r="U79" s="319">
        <v>0</v>
      </c>
      <c r="V79" s="319">
        <f>0</f>
        <v>0</v>
      </c>
      <c r="W79" s="218"/>
      <c r="X79" s="218"/>
      <c r="Y79" s="203">
        <f t="shared" si="40"/>
        <v>0</v>
      </c>
      <c r="Z79" s="218"/>
      <c r="AA79" s="218"/>
      <c r="AB79" s="218"/>
      <c r="AC79" s="316" t="str">
        <f t="shared" si="41"/>
        <v/>
      </c>
      <c r="AD79" s="316" t="str">
        <f t="shared" si="42"/>
        <v/>
      </c>
    </row>
    <row r="80" spans="1:30">
      <c r="A80" s="204" t="str">
        <f t="shared" si="43"/>
        <v>临时用车--短期或低价值租赁临时用车项目小计</v>
      </c>
      <c r="B80" s="233"/>
      <c r="C80" s="233"/>
      <c r="D80" s="250" t="s">
        <v>157</v>
      </c>
      <c r="E80" s="258" t="s">
        <v>159</v>
      </c>
      <c r="F80" s="237"/>
      <c r="G80" s="308" t="s">
        <v>149</v>
      </c>
      <c r="H80" s="307">
        <f t="shared" si="46"/>
        <v>0</v>
      </c>
      <c r="I80" s="203">
        <f>L80-'2-总部下划报单预算明细表（填白底格）'!G80</f>
        <v>0</v>
      </c>
      <c r="J80" s="203">
        <f t="shared" si="34"/>
        <v>0</v>
      </c>
      <c r="K80" s="307">
        <f t="shared" si="35"/>
        <v>0</v>
      </c>
      <c r="L80" s="203">
        <f t="shared" si="36"/>
        <v>0</v>
      </c>
      <c r="M80" s="203">
        <f t="shared" si="37"/>
        <v>0</v>
      </c>
      <c r="N80" s="203">
        <f t="shared" si="38"/>
        <v>0</v>
      </c>
      <c r="O80" s="218"/>
      <c r="P80" s="218"/>
      <c r="Q80" s="203">
        <f t="shared" si="47"/>
        <v>0</v>
      </c>
      <c r="R80" s="218"/>
      <c r="S80" s="218"/>
      <c r="T80" s="203">
        <f t="shared" si="39"/>
        <v>0</v>
      </c>
      <c r="U80" s="319">
        <v>0</v>
      </c>
      <c r="V80" s="319">
        <f>0</f>
        <v>0</v>
      </c>
      <c r="W80" s="218"/>
      <c r="X80" s="218"/>
      <c r="Y80" s="203">
        <f t="shared" si="40"/>
        <v>0</v>
      </c>
      <c r="Z80" s="218"/>
      <c r="AA80" s="218"/>
      <c r="AB80" s="218"/>
      <c r="AC80" s="316" t="str">
        <f t="shared" si="41"/>
        <v/>
      </c>
      <c r="AD80" s="316" t="str">
        <f t="shared" si="42"/>
        <v/>
      </c>
    </row>
    <row r="81" spans="1:30">
      <c r="A81" s="204" t="str">
        <f t="shared" si="43"/>
        <v>临时用车-车辆油费临时用车项目小计</v>
      </c>
      <c r="B81" s="233"/>
      <c r="C81" s="233"/>
      <c r="D81" s="259" t="s">
        <v>157</v>
      </c>
      <c r="E81" s="250" t="s">
        <v>160</v>
      </c>
      <c r="F81" s="237"/>
      <c r="G81" s="308" t="s">
        <v>138</v>
      </c>
      <c r="H81" s="307">
        <f t="shared" ref="H81:H87" si="48">I81+J81</f>
        <v>0</v>
      </c>
      <c r="I81" s="203">
        <f>L81-'2-总部下划报单预算明细表（填白底格）'!G81</f>
        <v>0</v>
      </c>
      <c r="J81" s="203">
        <f t="shared" si="34"/>
        <v>0</v>
      </c>
      <c r="K81" s="307">
        <f t="shared" si="35"/>
        <v>0</v>
      </c>
      <c r="L81" s="203">
        <f t="shared" si="36"/>
        <v>0</v>
      </c>
      <c r="M81" s="203">
        <f t="shared" si="37"/>
        <v>0</v>
      </c>
      <c r="N81" s="203">
        <f t="shared" si="38"/>
        <v>0</v>
      </c>
      <c r="O81" s="218"/>
      <c r="P81" s="218"/>
      <c r="Q81" s="203">
        <f t="shared" ref="Q81:Q87" si="49">R81+S81</f>
        <v>0</v>
      </c>
      <c r="R81" s="218"/>
      <c r="S81" s="218"/>
      <c r="T81" s="203">
        <f t="shared" si="39"/>
        <v>0</v>
      </c>
      <c r="U81" s="319">
        <v>0</v>
      </c>
      <c r="V81" s="319">
        <f>0</f>
        <v>0</v>
      </c>
      <c r="W81" s="218"/>
      <c r="X81" s="218"/>
      <c r="Y81" s="203">
        <f t="shared" si="40"/>
        <v>0</v>
      </c>
      <c r="Z81" s="218"/>
      <c r="AA81" s="218"/>
      <c r="AB81" s="218"/>
      <c r="AC81" s="316" t="str">
        <f t="shared" si="41"/>
        <v/>
      </c>
      <c r="AD81" s="316" t="str">
        <f t="shared" si="42"/>
        <v/>
      </c>
    </row>
    <row r="82" spans="1:30">
      <c r="A82" s="204" t="str">
        <f t="shared" si="43"/>
        <v>临时用车-车辆路桥、停车费及其他临时用车项目小计</v>
      </c>
      <c r="B82" s="233"/>
      <c r="C82" s="233"/>
      <c r="D82" s="259" t="s">
        <v>157</v>
      </c>
      <c r="E82" s="250" t="s">
        <v>161</v>
      </c>
      <c r="F82" s="237"/>
      <c r="G82" s="308" t="s">
        <v>140</v>
      </c>
      <c r="H82" s="307">
        <f t="shared" si="48"/>
        <v>0</v>
      </c>
      <c r="I82" s="203">
        <f>L82-'2-总部下划报单预算明细表（填白底格）'!G82</f>
        <v>0</v>
      </c>
      <c r="J82" s="203">
        <f t="shared" si="34"/>
        <v>0</v>
      </c>
      <c r="K82" s="307">
        <f t="shared" si="35"/>
        <v>0</v>
      </c>
      <c r="L82" s="203">
        <f t="shared" si="36"/>
        <v>0</v>
      </c>
      <c r="M82" s="203">
        <f t="shared" si="37"/>
        <v>0</v>
      </c>
      <c r="N82" s="203">
        <f t="shared" si="38"/>
        <v>0</v>
      </c>
      <c r="O82" s="218"/>
      <c r="P82" s="218"/>
      <c r="Q82" s="203">
        <f t="shared" si="49"/>
        <v>0</v>
      </c>
      <c r="R82" s="218"/>
      <c r="S82" s="218"/>
      <c r="T82" s="203">
        <f t="shared" si="39"/>
        <v>0</v>
      </c>
      <c r="U82" s="319">
        <v>0</v>
      </c>
      <c r="V82" s="319">
        <f>0</f>
        <v>0</v>
      </c>
      <c r="W82" s="218"/>
      <c r="X82" s="218"/>
      <c r="Y82" s="203">
        <f t="shared" si="40"/>
        <v>0</v>
      </c>
      <c r="Z82" s="218"/>
      <c r="AA82" s="218"/>
      <c r="AB82" s="218"/>
      <c r="AC82" s="316" t="str">
        <f t="shared" si="41"/>
        <v/>
      </c>
      <c r="AD82" s="316" t="str">
        <f t="shared" si="42"/>
        <v/>
      </c>
    </row>
    <row r="83" spans="1:30">
      <c r="A83" s="204" t="str">
        <f t="shared" si="43"/>
        <v>临时用车-车辆修理费临时用车项目小计</v>
      </c>
      <c r="B83" s="233"/>
      <c r="C83" s="233"/>
      <c r="D83" s="250" t="s">
        <v>157</v>
      </c>
      <c r="E83" s="236" t="s">
        <v>162</v>
      </c>
      <c r="F83" s="237"/>
      <c r="G83" s="308" t="s">
        <v>142</v>
      </c>
      <c r="H83" s="307">
        <f t="shared" si="48"/>
        <v>0</v>
      </c>
      <c r="I83" s="203">
        <f>L83-'2-总部下划报单预算明细表（填白底格）'!G83</f>
        <v>0</v>
      </c>
      <c r="J83" s="203">
        <f t="shared" si="34"/>
        <v>0</v>
      </c>
      <c r="K83" s="307">
        <f t="shared" si="35"/>
        <v>0</v>
      </c>
      <c r="L83" s="203">
        <f t="shared" si="36"/>
        <v>0</v>
      </c>
      <c r="M83" s="203">
        <f t="shared" si="37"/>
        <v>0</v>
      </c>
      <c r="N83" s="203">
        <f t="shared" si="38"/>
        <v>0</v>
      </c>
      <c r="O83" s="218"/>
      <c r="P83" s="218"/>
      <c r="Q83" s="203">
        <f t="shared" si="49"/>
        <v>0</v>
      </c>
      <c r="R83" s="218"/>
      <c r="S83" s="218"/>
      <c r="T83" s="203">
        <f t="shared" si="39"/>
        <v>0</v>
      </c>
      <c r="U83" s="319">
        <v>0</v>
      </c>
      <c r="V83" s="319">
        <f>0</f>
        <v>0</v>
      </c>
      <c r="W83" s="218"/>
      <c r="X83" s="218"/>
      <c r="Y83" s="203">
        <f t="shared" si="40"/>
        <v>0</v>
      </c>
      <c r="Z83" s="218"/>
      <c r="AA83" s="218"/>
      <c r="AB83" s="218"/>
      <c r="AC83" s="316" t="str">
        <f t="shared" si="41"/>
        <v/>
      </c>
      <c r="AD83" s="316" t="str">
        <f t="shared" si="42"/>
        <v/>
      </c>
    </row>
    <row r="84" spans="1:30">
      <c r="A84" s="204" t="str">
        <f t="shared" si="43"/>
        <v>三农服务车-油费三农服务车项目小计</v>
      </c>
      <c r="B84" s="233"/>
      <c r="C84" s="233"/>
      <c r="D84" s="259" t="s">
        <v>163</v>
      </c>
      <c r="E84" s="250" t="s">
        <v>164</v>
      </c>
      <c r="F84" s="237"/>
      <c r="G84" s="308" t="s">
        <v>138</v>
      </c>
      <c r="H84" s="307">
        <f t="shared" si="48"/>
        <v>19.68</v>
      </c>
      <c r="I84" s="203">
        <f>L84-'2-总部下划报单预算明细表（填白底格）'!G84</f>
        <v>19.68</v>
      </c>
      <c r="J84" s="203">
        <f t="shared" si="34"/>
        <v>0</v>
      </c>
      <c r="K84" s="307">
        <f t="shared" si="35"/>
        <v>19.68</v>
      </c>
      <c r="L84" s="203">
        <f t="shared" si="36"/>
        <v>19.68</v>
      </c>
      <c r="M84" s="203">
        <f t="shared" si="37"/>
        <v>0</v>
      </c>
      <c r="N84" s="203">
        <f t="shared" si="38"/>
        <v>0</v>
      </c>
      <c r="O84" s="218"/>
      <c r="P84" s="218"/>
      <c r="Q84" s="203">
        <f t="shared" si="49"/>
        <v>0</v>
      </c>
      <c r="R84" s="218"/>
      <c r="S84" s="218"/>
      <c r="T84" s="203">
        <f t="shared" si="39"/>
        <v>19.68</v>
      </c>
      <c r="U84" s="218">
        <v>19.68</v>
      </c>
      <c r="V84" s="218"/>
      <c r="W84" s="218"/>
      <c r="X84" s="218"/>
      <c r="Y84" s="203">
        <f t="shared" si="40"/>
        <v>10.35</v>
      </c>
      <c r="Z84" s="218">
        <v>10.35</v>
      </c>
      <c r="AA84" s="218"/>
      <c r="AB84" s="218">
        <v>3.29</v>
      </c>
      <c r="AC84" s="316">
        <f t="shared" si="41"/>
        <v>0.901449275362319</v>
      </c>
      <c r="AD84" s="316">
        <f t="shared" si="42"/>
        <v>4.98176291793313</v>
      </c>
    </row>
    <row r="85" spans="1:30">
      <c r="A85" s="204" t="str">
        <f t="shared" si="43"/>
        <v>三农服务车-路桥、停车费及其他三农服务车项目小计</v>
      </c>
      <c r="B85" s="233"/>
      <c r="C85" s="233"/>
      <c r="D85" s="259" t="s">
        <v>163</v>
      </c>
      <c r="E85" s="250" t="s">
        <v>165</v>
      </c>
      <c r="F85" s="237"/>
      <c r="G85" s="308" t="s">
        <v>140</v>
      </c>
      <c r="H85" s="307">
        <f t="shared" si="48"/>
        <v>3.5</v>
      </c>
      <c r="I85" s="203">
        <f>L85-'2-总部下划报单预算明细表（填白底格）'!G85</f>
        <v>3.5</v>
      </c>
      <c r="J85" s="203">
        <f t="shared" si="34"/>
        <v>0</v>
      </c>
      <c r="K85" s="307">
        <f t="shared" si="35"/>
        <v>3.5</v>
      </c>
      <c r="L85" s="203">
        <f t="shared" si="36"/>
        <v>3.5</v>
      </c>
      <c r="M85" s="203">
        <f t="shared" si="37"/>
        <v>0</v>
      </c>
      <c r="N85" s="203">
        <f t="shared" si="38"/>
        <v>0</v>
      </c>
      <c r="O85" s="218"/>
      <c r="P85" s="218"/>
      <c r="Q85" s="203">
        <f t="shared" si="49"/>
        <v>0</v>
      </c>
      <c r="R85" s="218"/>
      <c r="S85" s="218"/>
      <c r="T85" s="203">
        <f t="shared" si="39"/>
        <v>3.5</v>
      </c>
      <c r="U85" s="218">
        <v>3.5</v>
      </c>
      <c r="V85" s="218"/>
      <c r="W85" s="218"/>
      <c r="X85" s="218"/>
      <c r="Y85" s="203">
        <f t="shared" si="40"/>
        <v>5.4</v>
      </c>
      <c r="Z85" s="218">
        <v>5.4</v>
      </c>
      <c r="AA85" s="218"/>
      <c r="AB85" s="218">
        <v>0.66</v>
      </c>
      <c r="AC85" s="316">
        <f t="shared" si="41"/>
        <v>-0.351851851851852</v>
      </c>
      <c r="AD85" s="316">
        <f t="shared" si="42"/>
        <v>4.3030303030303</v>
      </c>
    </row>
    <row r="86" spans="1:30">
      <c r="A86" s="204" t="str">
        <f t="shared" si="43"/>
        <v>三农服务车-修理费三农服务车项目小计</v>
      </c>
      <c r="B86" s="233"/>
      <c r="C86" s="233"/>
      <c r="D86" s="250" t="s">
        <v>163</v>
      </c>
      <c r="E86" s="236" t="s">
        <v>166</v>
      </c>
      <c r="F86" s="237"/>
      <c r="G86" s="308" t="s">
        <v>142</v>
      </c>
      <c r="H86" s="307">
        <f t="shared" si="48"/>
        <v>6.46</v>
      </c>
      <c r="I86" s="203">
        <f>L86-'2-总部下划报单预算明细表（填白底格）'!G86</f>
        <v>6.46</v>
      </c>
      <c r="J86" s="203">
        <f t="shared" si="34"/>
        <v>0</v>
      </c>
      <c r="K86" s="307">
        <f t="shared" si="35"/>
        <v>6.46</v>
      </c>
      <c r="L86" s="203">
        <f t="shared" si="36"/>
        <v>6.46</v>
      </c>
      <c r="M86" s="203">
        <f t="shared" si="37"/>
        <v>0</v>
      </c>
      <c r="N86" s="203">
        <f t="shared" si="38"/>
        <v>0</v>
      </c>
      <c r="O86" s="218"/>
      <c r="P86" s="218"/>
      <c r="Q86" s="203">
        <f t="shared" si="49"/>
        <v>0</v>
      </c>
      <c r="R86" s="218"/>
      <c r="S86" s="218"/>
      <c r="T86" s="203">
        <f t="shared" si="39"/>
        <v>6.46</v>
      </c>
      <c r="U86" s="218">
        <v>6.46</v>
      </c>
      <c r="V86" s="218"/>
      <c r="W86" s="218"/>
      <c r="X86" s="218"/>
      <c r="Y86" s="203">
        <f t="shared" si="40"/>
        <v>3.06</v>
      </c>
      <c r="Z86" s="218">
        <v>3.06</v>
      </c>
      <c r="AA86" s="218"/>
      <c r="AB86" s="218">
        <v>2.68</v>
      </c>
      <c r="AC86" s="316">
        <f t="shared" si="41"/>
        <v>1.11111111111111</v>
      </c>
      <c r="AD86" s="316">
        <f t="shared" si="42"/>
        <v>1.41044776119403</v>
      </c>
    </row>
    <row r="87" spans="1:30">
      <c r="A87" s="204" t="str">
        <f t="shared" si="43"/>
        <v>三农服务车-年检费三农服务车项目小计</v>
      </c>
      <c r="B87" s="233"/>
      <c r="C87" s="233"/>
      <c r="D87" s="259" t="s">
        <v>163</v>
      </c>
      <c r="E87" s="250" t="s">
        <v>167</v>
      </c>
      <c r="F87" s="237"/>
      <c r="G87" s="308" t="s">
        <v>140</v>
      </c>
      <c r="H87" s="307">
        <f t="shared" si="48"/>
        <v>0.28</v>
      </c>
      <c r="I87" s="203">
        <f>L87-'2-总部下划报单预算明细表（填白底格）'!G87</f>
        <v>0.28</v>
      </c>
      <c r="J87" s="203">
        <f t="shared" si="34"/>
        <v>0</v>
      </c>
      <c r="K87" s="307">
        <f t="shared" si="35"/>
        <v>0.28</v>
      </c>
      <c r="L87" s="203">
        <f t="shared" si="36"/>
        <v>0.28</v>
      </c>
      <c r="M87" s="203">
        <f t="shared" si="37"/>
        <v>0</v>
      </c>
      <c r="N87" s="203">
        <f t="shared" si="38"/>
        <v>0</v>
      </c>
      <c r="O87" s="218"/>
      <c r="P87" s="218"/>
      <c r="Q87" s="203">
        <f t="shared" si="49"/>
        <v>0</v>
      </c>
      <c r="R87" s="218"/>
      <c r="S87" s="218"/>
      <c r="T87" s="203">
        <f t="shared" si="39"/>
        <v>0.28</v>
      </c>
      <c r="U87" s="218">
        <v>0.28</v>
      </c>
      <c r="V87" s="218"/>
      <c r="W87" s="218"/>
      <c r="X87" s="218"/>
      <c r="Y87" s="203">
        <f t="shared" si="40"/>
        <v>0.15</v>
      </c>
      <c r="Z87" s="218">
        <v>0.15</v>
      </c>
      <c r="AA87" s="218"/>
      <c r="AB87" s="218">
        <v>0</v>
      </c>
      <c r="AC87" s="316">
        <f t="shared" si="41"/>
        <v>0.866666666666667</v>
      </c>
      <c r="AD87" s="316" t="str">
        <f t="shared" si="42"/>
        <v/>
      </c>
    </row>
    <row r="88" spans="1:30">
      <c r="A88" s="204" t="str">
        <f t="shared" si="43"/>
        <v>三农服务车-保险费三农服务车项目小计</v>
      </c>
      <c r="B88" s="233"/>
      <c r="C88" s="233"/>
      <c r="D88" s="250" t="s">
        <v>163</v>
      </c>
      <c r="E88" s="250" t="s">
        <v>168</v>
      </c>
      <c r="F88" s="237"/>
      <c r="G88" s="308" t="s">
        <v>140</v>
      </c>
      <c r="H88" s="307">
        <f t="shared" ref="H88:H151" si="50">I88+J88</f>
        <v>5.066</v>
      </c>
      <c r="I88" s="203">
        <f>L88-'2-总部下划报单预算明细表（填白底格）'!G88</f>
        <v>5.066</v>
      </c>
      <c r="J88" s="203">
        <f t="shared" si="34"/>
        <v>0</v>
      </c>
      <c r="K88" s="307">
        <f t="shared" si="35"/>
        <v>5.066</v>
      </c>
      <c r="L88" s="203">
        <f t="shared" si="36"/>
        <v>5.066</v>
      </c>
      <c r="M88" s="203">
        <f t="shared" si="37"/>
        <v>0</v>
      </c>
      <c r="N88" s="203">
        <f t="shared" si="38"/>
        <v>0</v>
      </c>
      <c r="O88" s="218"/>
      <c r="P88" s="218"/>
      <c r="Q88" s="203">
        <f t="shared" ref="Q88:Q151" si="51">R88+S88</f>
        <v>0</v>
      </c>
      <c r="R88" s="218"/>
      <c r="S88" s="218"/>
      <c r="T88" s="203">
        <f t="shared" si="39"/>
        <v>5.066</v>
      </c>
      <c r="U88" s="218">
        <v>5.066</v>
      </c>
      <c r="V88" s="218"/>
      <c r="W88" s="218"/>
      <c r="X88" s="218"/>
      <c r="Y88" s="203">
        <f t="shared" si="40"/>
        <v>4.886</v>
      </c>
      <c r="Z88" s="218">
        <v>4.886</v>
      </c>
      <c r="AA88" s="218"/>
      <c r="AB88" s="218">
        <v>0.92</v>
      </c>
      <c r="AC88" s="316">
        <f t="shared" si="41"/>
        <v>0.0368399508800654</v>
      </c>
      <c r="AD88" s="316">
        <f t="shared" si="42"/>
        <v>4.50652173913043</v>
      </c>
    </row>
    <row r="89" spans="1:30">
      <c r="A89" s="204" t="str">
        <f t="shared" si="43"/>
        <v>三农服务车-车船税三农服务车项目小计</v>
      </c>
      <c r="B89" s="233"/>
      <c r="C89" s="260"/>
      <c r="D89" s="250" t="s">
        <v>163</v>
      </c>
      <c r="E89" s="250" t="s">
        <v>169</v>
      </c>
      <c r="F89" s="237"/>
      <c r="G89" s="308" t="s">
        <v>140</v>
      </c>
      <c r="H89" s="307">
        <f t="shared" si="50"/>
        <v>0.9</v>
      </c>
      <c r="I89" s="203">
        <f>L89-'2-总部下划报单预算明细表（填白底格）'!G89</f>
        <v>0.9</v>
      </c>
      <c r="J89" s="203">
        <f t="shared" si="34"/>
        <v>0</v>
      </c>
      <c r="K89" s="307">
        <f t="shared" si="35"/>
        <v>0.9</v>
      </c>
      <c r="L89" s="203">
        <f t="shared" si="36"/>
        <v>0.9</v>
      </c>
      <c r="M89" s="203">
        <f t="shared" si="37"/>
        <v>0</v>
      </c>
      <c r="N89" s="203">
        <f t="shared" si="38"/>
        <v>0</v>
      </c>
      <c r="O89" s="218"/>
      <c r="P89" s="218"/>
      <c r="Q89" s="203">
        <f t="shared" si="51"/>
        <v>0</v>
      </c>
      <c r="R89" s="218"/>
      <c r="S89" s="218"/>
      <c r="T89" s="203">
        <f t="shared" si="39"/>
        <v>0.9</v>
      </c>
      <c r="U89" s="218">
        <v>0.9</v>
      </c>
      <c r="V89" s="218"/>
      <c r="W89" s="218"/>
      <c r="X89" s="218"/>
      <c r="Y89" s="203">
        <f t="shared" si="40"/>
        <v>0.41</v>
      </c>
      <c r="Z89" s="218">
        <v>0.41</v>
      </c>
      <c r="AA89" s="218"/>
      <c r="AB89" s="218">
        <v>0.11</v>
      </c>
      <c r="AC89" s="316">
        <f t="shared" si="41"/>
        <v>1.19512195121951</v>
      </c>
      <c r="AD89" s="316">
        <f t="shared" si="42"/>
        <v>7.18181818181818</v>
      </c>
    </row>
    <row r="90" ht="14.45" customHeight="1" spans="1:30">
      <c r="A90" s="204" t="str">
        <f t="shared" si="43"/>
        <v>电子设备类项目小计电子设备类项目小计</v>
      </c>
      <c r="B90" s="233"/>
      <c r="C90" s="229" t="s">
        <v>170</v>
      </c>
      <c r="D90" s="252" t="s">
        <v>170</v>
      </c>
      <c r="E90" s="252"/>
      <c r="F90" s="252"/>
      <c r="G90" s="310"/>
      <c r="H90" s="307">
        <f t="shared" si="50"/>
        <v>94.95</v>
      </c>
      <c r="I90" s="203">
        <f>L90-'2-总部下划报单预算明细表（填白底格）'!G90</f>
        <v>94.95</v>
      </c>
      <c r="J90" s="203">
        <f t="shared" si="34"/>
        <v>0</v>
      </c>
      <c r="K90" s="307">
        <f t="shared" si="35"/>
        <v>94.95</v>
      </c>
      <c r="L90" s="203">
        <f t="shared" si="36"/>
        <v>94.95</v>
      </c>
      <c r="M90" s="203">
        <f t="shared" si="37"/>
        <v>0</v>
      </c>
      <c r="N90" s="203">
        <f t="shared" si="38"/>
        <v>25.5</v>
      </c>
      <c r="O90" s="203">
        <f>SUM(O91:O103)</f>
        <v>25.5</v>
      </c>
      <c r="P90" s="203">
        <f>SUM(P91:P103)</f>
        <v>0</v>
      </c>
      <c r="Q90" s="203">
        <f t="shared" si="51"/>
        <v>0</v>
      </c>
      <c r="R90" s="203">
        <f>SUM(R91:R103)</f>
        <v>0</v>
      </c>
      <c r="S90" s="203">
        <f>SUM(S91:S103)</f>
        <v>0</v>
      </c>
      <c r="T90" s="203">
        <f t="shared" si="39"/>
        <v>69.45</v>
      </c>
      <c r="U90" s="203">
        <f t="shared" ref="U90:AB90" si="52">SUM(U91:U103)</f>
        <v>69.45</v>
      </c>
      <c r="V90" s="203">
        <f t="shared" si="52"/>
        <v>0</v>
      </c>
      <c r="W90" s="203">
        <f t="shared" si="52"/>
        <v>0</v>
      </c>
      <c r="X90" s="203">
        <f t="shared" si="52"/>
        <v>0</v>
      </c>
      <c r="Y90" s="203">
        <f t="shared" si="40"/>
        <v>105.76</v>
      </c>
      <c r="Z90" s="203">
        <f t="shared" ref="Z90" si="53">SUM(Z91:Z103)</f>
        <v>105.76</v>
      </c>
      <c r="AA90" s="203">
        <f t="shared" ref="AA90" si="54">SUM(AA91:AA103)</f>
        <v>0</v>
      </c>
      <c r="AB90" s="203">
        <f t="shared" si="52"/>
        <v>42.023858</v>
      </c>
      <c r="AC90" s="316">
        <f t="shared" si="41"/>
        <v>-0.102212556732224</v>
      </c>
      <c r="AD90" s="316">
        <f t="shared" si="42"/>
        <v>1.25943082141578</v>
      </c>
    </row>
    <row r="91" spans="1:30">
      <c r="A91" s="204" t="str">
        <f t="shared" si="43"/>
        <v>电子设备折旧</v>
      </c>
      <c r="B91" s="233"/>
      <c r="C91" s="233"/>
      <c r="D91" s="250" t="s">
        <v>171</v>
      </c>
      <c r="E91" s="250"/>
      <c r="F91" s="237"/>
      <c r="G91" s="308" t="s">
        <v>172</v>
      </c>
      <c r="H91" s="307">
        <f t="shared" si="50"/>
        <v>15.95</v>
      </c>
      <c r="I91" s="203">
        <f>L91-'2-总部下划报单预算明细表（填白底格）'!G91</f>
        <v>15.95</v>
      </c>
      <c r="J91" s="203">
        <f t="shared" si="34"/>
        <v>0</v>
      </c>
      <c r="K91" s="307">
        <f t="shared" si="35"/>
        <v>15.95</v>
      </c>
      <c r="L91" s="312">
        <f t="shared" si="36"/>
        <v>15.95</v>
      </c>
      <c r="M91" s="203">
        <f t="shared" si="37"/>
        <v>0</v>
      </c>
      <c r="N91" s="203">
        <f t="shared" si="38"/>
        <v>15</v>
      </c>
      <c r="O91" s="218">
        <v>15</v>
      </c>
      <c r="P91" s="218"/>
      <c r="Q91" s="203">
        <f t="shared" si="51"/>
        <v>0</v>
      </c>
      <c r="R91" s="218"/>
      <c r="S91" s="218"/>
      <c r="T91" s="203">
        <f t="shared" si="39"/>
        <v>0.95</v>
      </c>
      <c r="U91" s="218">
        <v>0.95</v>
      </c>
      <c r="V91" s="218"/>
      <c r="W91" s="218"/>
      <c r="X91" s="218"/>
      <c r="Y91" s="203">
        <f t="shared" si="40"/>
        <v>12.86</v>
      </c>
      <c r="Z91" s="218">
        <v>12.86</v>
      </c>
      <c r="AA91" s="218"/>
      <c r="AB91" s="218">
        <v>27.893858</v>
      </c>
      <c r="AC91" s="316">
        <f t="shared" si="41"/>
        <v>0.240279937791602</v>
      </c>
      <c r="AD91" s="316">
        <f t="shared" si="42"/>
        <v>-0.428189531903403</v>
      </c>
    </row>
    <row r="92" spans="1:30">
      <c r="A92" s="204" t="str">
        <f t="shared" si="43"/>
        <v>无形资产摊销-软件系统</v>
      </c>
      <c r="B92" s="233"/>
      <c r="C92" s="233"/>
      <c r="D92" s="250" t="s">
        <v>173</v>
      </c>
      <c r="E92" s="250"/>
      <c r="F92" s="237"/>
      <c r="G92" s="308" t="s">
        <v>172</v>
      </c>
      <c r="H92" s="307">
        <f t="shared" si="50"/>
        <v>0</v>
      </c>
      <c r="I92" s="203">
        <f>L92-'2-总部下划报单预算明细表（填白底格）'!G92</f>
        <v>0</v>
      </c>
      <c r="J92" s="203">
        <f t="shared" si="34"/>
        <v>0</v>
      </c>
      <c r="K92" s="307">
        <f t="shared" si="35"/>
        <v>0</v>
      </c>
      <c r="L92" s="203">
        <f t="shared" si="36"/>
        <v>0</v>
      </c>
      <c r="M92" s="203">
        <f t="shared" si="37"/>
        <v>0</v>
      </c>
      <c r="N92" s="203">
        <f t="shared" si="38"/>
        <v>0</v>
      </c>
      <c r="O92" s="218">
        <v>0</v>
      </c>
      <c r="P92" s="218"/>
      <c r="Q92" s="203">
        <f t="shared" si="51"/>
        <v>0</v>
      </c>
      <c r="R92" s="218"/>
      <c r="S92" s="218"/>
      <c r="T92" s="203">
        <f t="shared" si="39"/>
        <v>0</v>
      </c>
      <c r="U92" s="218">
        <v>0</v>
      </c>
      <c r="V92" s="218"/>
      <c r="W92" s="218"/>
      <c r="X92" s="218"/>
      <c r="Y92" s="203">
        <f t="shared" si="40"/>
        <v>0</v>
      </c>
      <c r="Z92" s="218"/>
      <c r="AA92" s="218"/>
      <c r="AB92" s="218"/>
      <c r="AC92" s="316" t="str">
        <f t="shared" si="41"/>
        <v/>
      </c>
      <c r="AD92" s="316" t="str">
        <f t="shared" si="42"/>
        <v/>
      </c>
    </row>
    <row r="93" spans="1:30">
      <c r="A93" s="204" t="str">
        <f t="shared" si="43"/>
        <v>电子设备保险费</v>
      </c>
      <c r="B93" s="233"/>
      <c r="C93" s="233"/>
      <c r="D93" s="236" t="s">
        <v>174</v>
      </c>
      <c r="E93" s="250"/>
      <c r="F93" s="237"/>
      <c r="G93" s="308" t="s">
        <v>175</v>
      </c>
      <c r="H93" s="307">
        <f t="shared" si="50"/>
        <v>0</v>
      </c>
      <c r="I93" s="203">
        <f>L93-'2-总部下划报单预算明细表（填白底格）'!G93</f>
        <v>0</v>
      </c>
      <c r="J93" s="203">
        <f t="shared" si="34"/>
        <v>0</v>
      </c>
      <c r="K93" s="307">
        <f t="shared" si="35"/>
        <v>0</v>
      </c>
      <c r="L93" s="203">
        <f t="shared" si="36"/>
        <v>0</v>
      </c>
      <c r="M93" s="203">
        <f t="shared" si="37"/>
        <v>0</v>
      </c>
      <c r="N93" s="203">
        <f t="shared" si="38"/>
        <v>0</v>
      </c>
      <c r="O93" s="218">
        <v>0</v>
      </c>
      <c r="P93" s="218"/>
      <c r="Q93" s="203">
        <f t="shared" si="51"/>
        <v>0</v>
      </c>
      <c r="R93" s="218"/>
      <c r="S93" s="218"/>
      <c r="T93" s="203">
        <f t="shared" si="39"/>
        <v>0</v>
      </c>
      <c r="U93" s="218">
        <v>0</v>
      </c>
      <c r="V93" s="218"/>
      <c r="W93" s="218"/>
      <c r="X93" s="218"/>
      <c r="Y93" s="203">
        <f t="shared" si="40"/>
        <v>0</v>
      </c>
      <c r="Z93" s="218"/>
      <c r="AA93" s="218"/>
      <c r="AB93" s="218"/>
      <c r="AC93" s="316" t="str">
        <f t="shared" si="41"/>
        <v/>
      </c>
      <c r="AD93" s="316" t="str">
        <f t="shared" si="42"/>
        <v/>
      </c>
    </row>
    <row r="94" spans="1:30">
      <c r="A94" s="204" t="str">
        <f t="shared" si="43"/>
        <v>电子设备维修费</v>
      </c>
      <c r="B94" s="233"/>
      <c r="C94" s="233"/>
      <c r="D94" s="236" t="s">
        <v>176</v>
      </c>
      <c r="E94" s="250"/>
      <c r="F94" s="237"/>
      <c r="G94" s="308" t="s">
        <v>175</v>
      </c>
      <c r="H94" s="307">
        <f t="shared" si="50"/>
        <v>2.1</v>
      </c>
      <c r="I94" s="203">
        <f>L94-'2-总部下划报单预算明细表（填白底格）'!G94</f>
        <v>2.1</v>
      </c>
      <c r="J94" s="203">
        <f t="shared" si="34"/>
        <v>0</v>
      </c>
      <c r="K94" s="307">
        <f t="shared" si="35"/>
        <v>2.1</v>
      </c>
      <c r="L94" s="203">
        <f t="shared" si="36"/>
        <v>2.1</v>
      </c>
      <c r="M94" s="203">
        <f t="shared" si="37"/>
        <v>0</v>
      </c>
      <c r="N94" s="203">
        <f t="shared" si="38"/>
        <v>2</v>
      </c>
      <c r="O94" s="218">
        <v>2</v>
      </c>
      <c r="P94" s="218"/>
      <c r="Q94" s="203">
        <f t="shared" si="51"/>
        <v>0</v>
      </c>
      <c r="R94" s="218"/>
      <c r="S94" s="218"/>
      <c r="T94" s="203">
        <f t="shared" si="39"/>
        <v>0.1</v>
      </c>
      <c r="U94" s="218">
        <v>0.1</v>
      </c>
      <c r="V94" s="218"/>
      <c r="W94" s="218"/>
      <c r="X94" s="218"/>
      <c r="Y94" s="203">
        <f t="shared" si="40"/>
        <v>3</v>
      </c>
      <c r="Z94" s="218">
        <v>3</v>
      </c>
      <c r="AA94" s="218"/>
      <c r="AB94" s="218">
        <v>1.5</v>
      </c>
      <c r="AC94" s="316">
        <f t="shared" si="41"/>
        <v>-0.3</v>
      </c>
      <c r="AD94" s="316">
        <f t="shared" si="42"/>
        <v>0.4</v>
      </c>
    </row>
    <row r="95" spans="1:30">
      <c r="A95" s="204" t="str">
        <f t="shared" si="43"/>
        <v>电子耗材-办公或生产终端的配件电子耗材项目小计电子设备运转费项目小计</v>
      </c>
      <c r="B95" s="233"/>
      <c r="C95" s="233"/>
      <c r="D95" s="261" t="s">
        <v>177</v>
      </c>
      <c r="E95" s="261" t="s">
        <v>178</v>
      </c>
      <c r="F95" s="262" t="s">
        <v>179</v>
      </c>
      <c r="G95" s="308" t="s">
        <v>180</v>
      </c>
      <c r="H95" s="307">
        <f t="shared" si="50"/>
        <v>2.8</v>
      </c>
      <c r="I95" s="203">
        <f>L95-'2-总部下划报单预算明细表（填白底格）'!G95</f>
        <v>2.8</v>
      </c>
      <c r="J95" s="203">
        <f t="shared" si="34"/>
        <v>0</v>
      </c>
      <c r="K95" s="307">
        <f t="shared" si="35"/>
        <v>2.8</v>
      </c>
      <c r="L95" s="203">
        <f t="shared" si="36"/>
        <v>2.8</v>
      </c>
      <c r="M95" s="203">
        <f t="shared" si="37"/>
        <v>0</v>
      </c>
      <c r="N95" s="203">
        <f t="shared" si="38"/>
        <v>2</v>
      </c>
      <c r="O95" s="218">
        <v>2</v>
      </c>
      <c r="P95" s="218"/>
      <c r="Q95" s="203">
        <f t="shared" si="51"/>
        <v>0</v>
      </c>
      <c r="R95" s="218"/>
      <c r="S95" s="218"/>
      <c r="T95" s="203">
        <f t="shared" si="39"/>
        <v>0.8</v>
      </c>
      <c r="U95" s="218">
        <v>0.8</v>
      </c>
      <c r="V95" s="218"/>
      <c r="W95" s="218"/>
      <c r="X95" s="218"/>
      <c r="Y95" s="203">
        <f t="shared" si="40"/>
        <v>5.5</v>
      </c>
      <c r="Z95" s="218">
        <v>5.5</v>
      </c>
      <c r="AA95" s="218"/>
      <c r="AB95" s="218">
        <v>0.84</v>
      </c>
      <c r="AC95" s="316">
        <f t="shared" si="41"/>
        <v>-0.490909090909091</v>
      </c>
      <c r="AD95" s="316">
        <f t="shared" si="42"/>
        <v>2.33333333333333</v>
      </c>
    </row>
    <row r="96" spans="1:30">
      <c r="A96" s="204" t="str">
        <f t="shared" si="43"/>
        <v>电子耗材-打印纸</v>
      </c>
      <c r="B96" s="233"/>
      <c r="C96" s="233"/>
      <c r="D96" s="263"/>
      <c r="E96" s="263"/>
      <c r="F96" s="262" t="s">
        <v>181</v>
      </c>
      <c r="G96" s="308" t="s">
        <v>180</v>
      </c>
      <c r="H96" s="307">
        <f t="shared" si="50"/>
        <v>4.5</v>
      </c>
      <c r="I96" s="203">
        <f>L96-'2-总部下划报单预算明细表（填白底格）'!G96</f>
        <v>4.5</v>
      </c>
      <c r="J96" s="203">
        <f t="shared" si="34"/>
        <v>0</v>
      </c>
      <c r="K96" s="307">
        <f t="shared" si="35"/>
        <v>4.5</v>
      </c>
      <c r="L96" s="203">
        <f t="shared" si="36"/>
        <v>4.5</v>
      </c>
      <c r="M96" s="203">
        <f t="shared" si="37"/>
        <v>0</v>
      </c>
      <c r="N96" s="203">
        <f t="shared" si="38"/>
        <v>2.5</v>
      </c>
      <c r="O96" s="218">
        <v>2.5</v>
      </c>
      <c r="P96" s="218"/>
      <c r="Q96" s="203">
        <f t="shared" si="51"/>
        <v>0</v>
      </c>
      <c r="R96" s="218"/>
      <c r="S96" s="218"/>
      <c r="T96" s="203">
        <f t="shared" si="39"/>
        <v>2</v>
      </c>
      <c r="U96" s="218">
        <v>2</v>
      </c>
      <c r="V96" s="218"/>
      <c r="W96" s="218"/>
      <c r="X96" s="218"/>
      <c r="Y96" s="203">
        <f t="shared" si="40"/>
        <v>6</v>
      </c>
      <c r="Z96" s="218">
        <v>6</v>
      </c>
      <c r="AA96" s="218"/>
      <c r="AB96" s="218">
        <v>1.78</v>
      </c>
      <c r="AC96" s="316">
        <f t="shared" si="41"/>
        <v>-0.25</v>
      </c>
      <c r="AD96" s="316">
        <f t="shared" si="42"/>
        <v>1.52808988764045</v>
      </c>
    </row>
    <row r="97" ht="66" spans="1:30">
      <c r="A97" s="204" t="str">
        <f t="shared" si="43"/>
        <v>电子耗材-硒鼓、墨盒、粉仓、色带及小额电子设备（VRCLicense、VRCUkey)</v>
      </c>
      <c r="B97" s="233"/>
      <c r="C97" s="233"/>
      <c r="D97" s="263"/>
      <c r="E97" s="264"/>
      <c r="F97" s="265" t="s">
        <v>182</v>
      </c>
      <c r="G97" s="308" t="s">
        <v>180</v>
      </c>
      <c r="H97" s="307">
        <f t="shared" si="50"/>
        <v>4.5</v>
      </c>
      <c r="I97" s="203">
        <f>L97-'2-总部下划报单预算明细表（填白底格）'!G97</f>
        <v>4.5</v>
      </c>
      <c r="J97" s="203">
        <f t="shared" si="34"/>
        <v>0</v>
      </c>
      <c r="K97" s="307">
        <f t="shared" si="35"/>
        <v>4.5</v>
      </c>
      <c r="L97" s="203">
        <f t="shared" si="36"/>
        <v>4.5</v>
      </c>
      <c r="M97" s="203">
        <f t="shared" si="37"/>
        <v>0</v>
      </c>
      <c r="N97" s="203">
        <f t="shared" si="38"/>
        <v>2</v>
      </c>
      <c r="O97" s="218">
        <v>2</v>
      </c>
      <c r="P97" s="218"/>
      <c r="Q97" s="203">
        <f t="shared" si="51"/>
        <v>0</v>
      </c>
      <c r="R97" s="218"/>
      <c r="S97" s="218"/>
      <c r="T97" s="203">
        <f t="shared" si="39"/>
        <v>2.5</v>
      </c>
      <c r="U97" s="218">
        <v>2.5</v>
      </c>
      <c r="V97" s="218"/>
      <c r="W97" s="218"/>
      <c r="X97" s="218"/>
      <c r="Y97" s="203">
        <f t="shared" si="40"/>
        <v>12.9</v>
      </c>
      <c r="Z97" s="218">
        <v>12.9</v>
      </c>
      <c r="AA97" s="218"/>
      <c r="AB97" s="218">
        <v>2.79</v>
      </c>
      <c r="AC97" s="316">
        <f t="shared" si="41"/>
        <v>-0.651162790697674</v>
      </c>
      <c r="AD97" s="316">
        <f t="shared" si="42"/>
        <v>0.612903225806452</v>
      </c>
    </row>
    <row r="98" spans="1:30">
      <c r="A98" s="204" t="str">
        <f t="shared" si="43"/>
        <v>硬件设备维护项目小计</v>
      </c>
      <c r="B98" s="233"/>
      <c r="C98" s="233"/>
      <c r="D98" s="263"/>
      <c r="E98" s="266" t="s">
        <v>183</v>
      </c>
      <c r="F98" s="262"/>
      <c r="G98" s="308" t="s">
        <v>184</v>
      </c>
      <c r="H98" s="307">
        <f t="shared" si="50"/>
        <v>2</v>
      </c>
      <c r="I98" s="203">
        <f>L98-'2-总部下划报单预算明细表（填白底格）'!G98</f>
        <v>2</v>
      </c>
      <c r="J98" s="203">
        <f t="shared" si="34"/>
        <v>0</v>
      </c>
      <c r="K98" s="307">
        <f t="shared" si="35"/>
        <v>2</v>
      </c>
      <c r="L98" s="203">
        <f t="shared" si="36"/>
        <v>2</v>
      </c>
      <c r="M98" s="203">
        <f t="shared" si="37"/>
        <v>0</v>
      </c>
      <c r="N98" s="203">
        <f t="shared" si="38"/>
        <v>2</v>
      </c>
      <c r="O98" s="218">
        <v>2</v>
      </c>
      <c r="P98" s="218"/>
      <c r="Q98" s="203">
        <f t="shared" si="51"/>
        <v>0</v>
      </c>
      <c r="R98" s="218"/>
      <c r="S98" s="218"/>
      <c r="T98" s="203">
        <f t="shared" si="39"/>
        <v>0</v>
      </c>
      <c r="U98" s="218">
        <v>0</v>
      </c>
      <c r="V98" s="218"/>
      <c r="W98" s="218"/>
      <c r="X98" s="218"/>
      <c r="Y98" s="203">
        <f t="shared" si="40"/>
        <v>4</v>
      </c>
      <c r="Z98" s="218">
        <v>4</v>
      </c>
      <c r="AA98" s="218"/>
      <c r="AB98" s="218">
        <v>5.65</v>
      </c>
      <c r="AC98" s="316">
        <f t="shared" si="41"/>
        <v>-0.5</v>
      </c>
      <c r="AD98" s="316">
        <f t="shared" si="42"/>
        <v>-0.646017699115044</v>
      </c>
    </row>
    <row r="99" spans="1:30">
      <c r="A99" s="204" t="str">
        <f t="shared" si="43"/>
        <v>软件维护项目小计</v>
      </c>
      <c r="B99" s="233"/>
      <c r="C99" s="233"/>
      <c r="D99" s="263"/>
      <c r="E99" s="266" t="s">
        <v>185</v>
      </c>
      <c r="F99" s="262"/>
      <c r="G99" s="308" t="s">
        <v>184</v>
      </c>
      <c r="H99" s="307">
        <f t="shared" si="50"/>
        <v>63.1</v>
      </c>
      <c r="I99" s="203">
        <f>L99-'2-总部下划报单预算明细表（填白底格）'!G99</f>
        <v>63.1</v>
      </c>
      <c r="J99" s="203">
        <f t="shared" si="34"/>
        <v>0</v>
      </c>
      <c r="K99" s="307">
        <f t="shared" si="35"/>
        <v>63.1</v>
      </c>
      <c r="L99" s="203">
        <f t="shared" si="36"/>
        <v>63.1</v>
      </c>
      <c r="M99" s="203">
        <f t="shared" si="37"/>
        <v>0</v>
      </c>
      <c r="N99" s="203">
        <f t="shared" si="38"/>
        <v>0</v>
      </c>
      <c r="O99" s="218">
        <v>0</v>
      </c>
      <c r="P99" s="218"/>
      <c r="Q99" s="203">
        <f t="shared" si="51"/>
        <v>0</v>
      </c>
      <c r="R99" s="218"/>
      <c r="S99" s="218"/>
      <c r="T99" s="203">
        <f t="shared" si="39"/>
        <v>63.1</v>
      </c>
      <c r="U99" s="218">
        <v>63.1</v>
      </c>
      <c r="V99" s="218"/>
      <c r="W99" s="218"/>
      <c r="X99" s="218"/>
      <c r="Y99" s="203">
        <f t="shared" si="40"/>
        <v>61.5</v>
      </c>
      <c r="Z99" s="218">
        <v>61.5</v>
      </c>
      <c r="AA99" s="218"/>
      <c r="AB99" s="218">
        <v>1.57</v>
      </c>
      <c r="AC99" s="316">
        <f t="shared" si="41"/>
        <v>0.0260162601626017</v>
      </c>
      <c r="AD99" s="316">
        <f t="shared" si="42"/>
        <v>39.1910828025478</v>
      </c>
    </row>
    <row r="100" spans="1:30">
      <c r="A100" s="204" t="str">
        <f t="shared" si="43"/>
        <v>电子设备租赁1-机房租赁-一般租赁电子设备租赁费项目小计</v>
      </c>
      <c r="B100" s="233"/>
      <c r="C100" s="233"/>
      <c r="D100" s="261" t="s">
        <v>186</v>
      </c>
      <c r="E100" s="267" t="s">
        <v>187</v>
      </c>
      <c r="F100" s="237"/>
      <c r="G100" s="308" t="s">
        <v>175</v>
      </c>
      <c r="H100" s="307">
        <f t="shared" si="50"/>
        <v>0</v>
      </c>
      <c r="I100" s="203">
        <f>L100-'2-总部下划报单预算明细表（填白底格）'!G100</f>
        <v>0</v>
      </c>
      <c r="J100" s="203">
        <f t="shared" si="34"/>
        <v>0</v>
      </c>
      <c r="K100" s="307">
        <f t="shared" si="35"/>
        <v>0</v>
      </c>
      <c r="L100" s="203">
        <f t="shared" si="36"/>
        <v>0</v>
      </c>
      <c r="M100" s="203">
        <f t="shared" si="37"/>
        <v>0</v>
      </c>
      <c r="N100" s="203">
        <f t="shared" si="38"/>
        <v>0</v>
      </c>
      <c r="O100" s="218">
        <v>0</v>
      </c>
      <c r="P100" s="218"/>
      <c r="Q100" s="203">
        <f t="shared" si="51"/>
        <v>0</v>
      </c>
      <c r="R100" s="218"/>
      <c r="S100" s="218"/>
      <c r="T100" s="203">
        <f t="shared" si="39"/>
        <v>0</v>
      </c>
      <c r="U100" s="218">
        <v>0</v>
      </c>
      <c r="V100" s="218"/>
      <c r="W100" s="218"/>
      <c r="X100" s="218"/>
      <c r="Y100" s="203">
        <f t="shared" si="40"/>
        <v>0</v>
      </c>
      <c r="Z100" s="218"/>
      <c r="AA100" s="218"/>
      <c r="AB100" s="218"/>
      <c r="AC100" s="316" t="str">
        <f t="shared" si="41"/>
        <v/>
      </c>
      <c r="AD100" s="316" t="str">
        <f t="shared" si="42"/>
        <v/>
      </c>
    </row>
    <row r="101" spans="1:30">
      <c r="A101" s="204" t="str">
        <f t="shared" si="43"/>
        <v>电子设备租赁2-设备租赁-一般租赁</v>
      </c>
      <c r="B101" s="233"/>
      <c r="C101" s="233"/>
      <c r="D101" s="263"/>
      <c r="E101" s="267" t="s">
        <v>188</v>
      </c>
      <c r="F101" s="237"/>
      <c r="G101" s="308" t="s">
        <v>175</v>
      </c>
      <c r="H101" s="307">
        <f t="shared" si="50"/>
        <v>0</v>
      </c>
      <c r="I101" s="203">
        <f>L101-'2-总部下划报单预算明细表（填白底格）'!G101</f>
        <v>0</v>
      </c>
      <c r="J101" s="203">
        <f t="shared" si="34"/>
        <v>0</v>
      </c>
      <c r="K101" s="307">
        <f t="shared" si="35"/>
        <v>0</v>
      </c>
      <c r="L101" s="203">
        <f t="shared" si="36"/>
        <v>0</v>
      </c>
      <c r="M101" s="203">
        <f t="shared" si="37"/>
        <v>0</v>
      </c>
      <c r="N101" s="203">
        <f t="shared" si="38"/>
        <v>0</v>
      </c>
      <c r="O101" s="218">
        <v>0</v>
      </c>
      <c r="P101" s="218"/>
      <c r="Q101" s="203">
        <f t="shared" si="51"/>
        <v>0</v>
      </c>
      <c r="R101" s="218"/>
      <c r="S101" s="218"/>
      <c r="T101" s="203">
        <f t="shared" si="39"/>
        <v>0</v>
      </c>
      <c r="U101" s="218">
        <v>0</v>
      </c>
      <c r="V101" s="218"/>
      <c r="W101" s="218"/>
      <c r="X101" s="218"/>
      <c r="Y101" s="203">
        <f t="shared" si="40"/>
        <v>0</v>
      </c>
      <c r="Z101" s="218"/>
      <c r="AA101" s="218"/>
      <c r="AB101" s="218"/>
      <c r="AC101" s="316" t="str">
        <f t="shared" si="41"/>
        <v/>
      </c>
      <c r="AD101" s="316" t="str">
        <f t="shared" si="42"/>
        <v/>
      </c>
    </row>
    <row r="102" spans="1:30">
      <c r="A102" s="204" t="str">
        <f t="shared" si="43"/>
        <v>电子设备租赁1-机房租赁-短期或低价值租赁</v>
      </c>
      <c r="B102" s="233"/>
      <c r="C102" s="233"/>
      <c r="D102" s="263"/>
      <c r="E102" s="267" t="s">
        <v>189</v>
      </c>
      <c r="F102" s="237"/>
      <c r="G102" s="308" t="s">
        <v>175</v>
      </c>
      <c r="H102" s="307">
        <f t="shared" si="50"/>
        <v>0</v>
      </c>
      <c r="I102" s="203">
        <f>L102-'2-总部下划报单预算明细表（填白底格）'!G102</f>
        <v>0</v>
      </c>
      <c r="J102" s="203">
        <f t="shared" si="34"/>
        <v>0</v>
      </c>
      <c r="K102" s="307">
        <f t="shared" si="35"/>
        <v>0</v>
      </c>
      <c r="L102" s="203">
        <f t="shared" si="36"/>
        <v>0</v>
      </c>
      <c r="M102" s="203">
        <f t="shared" si="37"/>
        <v>0</v>
      </c>
      <c r="N102" s="203">
        <f t="shared" si="38"/>
        <v>0</v>
      </c>
      <c r="O102" s="218">
        <v>0</v>
      </c>
      <c r="P102" s="218"/>
      <c r="Q102" s="203">
        <f t="shared" si="51"/>
        <v>0</v>
      </c>
      <c r="R102" s="218"/>
      <c r="S102" s="218"/>
      <c r="T102" s="203">
        <f t="shared" si="39"/>
        <v>0</v>
      </c>
      <c r="U102" s="218">
        <v>0</v>
      </c>
      <c r="V102" s="218"/>
      <c r="W102" s="218"/>
      <c r="X102" s="218"/>
      <c r="Y102" s="203">
        <f t="shared" si="40"/>
        <v>0</v>
      </c>
      <c r="Z102" s="218"/>
      <c r="AA102" s="218"/>
      <c r="AB102" s="218"/>
      <c r="AC102" s="316" t="str">
        <f t="shared" si="41"/>
        <v/>
      </c>
      <c r="AD102" s="316" t="str">
        <f t="shared" si="42"/>
        <v/>
      </c>
    </row>
    <row r="103" spans="1:30">
      <c r="A103" s="204" t="str">
        <f t="shared" si="43"/>
        <v>电子设备租赁2-设备租赁-短期或低价值租赁</v>
      </c>
      <c r="B103" s="233"/>
      <c r="C103" s="260"/>
      <c r="D103" s="264"/>
      <c r="E103" s="267" t="s">
        <v>190</v>
      </c>
      <c r="F103" s="237"/>
      <c r="G103" s="308" t="s">
        <v>175</v>
      </c>
      <c r="H103" s="307">
        <f t="shared" si="50"/>
        <v>0</v>
      </c>
      <c r="I103" s="203">
        <f>L103-'2-总部下划报单预算明细表（填白底格）'!G103</f>
        <v>0</v>
      </c>
      <c r="J103" s="203">
        <f t="shared" si="34"/>
        <v>0</v>
      </c>
      <c r="K103" s="307">
        <f t="shared" si="35"/>
        <v>0</v>
      </c>
      <c r="L103" s="203">
        <f t="shared" si="36"/>
        <v>0</v>
      </c>
      <c r="M103" s="203">
        <f t="shared" si="37"/>
        <v>0</v>
      </c>
      <c r="N103" s="203">
        <f t="shared" si="38"/>
        <v>0</v>
      </c>
      <c r="O103" s="218">
        <v>0</v>
      </c>
      <c r="P103" s="218"/>
      <c r="Q103" s="203">
        <f t="shared" si="51"/>
        <v>0</v>
      </c>
      <c r="R103" s="218"/>
      <c r="S103" s="218"/>
      <c r="T103" s="203">
        <f t="shared" si="39"/>
        <v>0</v>
      </c>
      <c r="U103" s="218">
        <v>0</v>
      </c>
      <c r="V103" s="218"/>
      <c r="W103" s="218"/>
      <c r="X103" s="218"/>
      <c r="Y103" s="203">
        <f t="shared" si="40"/>
        <v>0</v>
      </c>
      <c r="Z103" s="218"/>
      <c r="AA103" s="218"/>
      <c r="AB103" s="218"/>
      <c r="AC103" s="316" t="str">
        <f t="shared" si="41"/>
        <v/>
      </c>
      <c r="AD103" s="316" t="str">
        <f t="shared" si="42"/>
        <v/>
      </c>
    </row>
    <row r="104" ht="14.45" customHeight="1" spans="1:30">
      <c r="A104" s="204" t="str">
        <f t="shared" si="43"/>
        <v>其他资产类（除房产、车辆、电子设备）项目小计其他资产类（除房产、车辆、电子设备）项目小计</v>
      </c>
      <c r="B104" s="233"/>
      <c r="C104" s="229" t="s">
        <v>191</v>
      </c>
      <c r="D104" s="252" t="s">
        <v>191</v>
      </c>
      <c r="E104" s="252"/>
      <c r="F104" s="252"/>
      <c r="G104" s="310"/>
      <c r="H104" s="307">
        <f t="shared" si="50"/>
        <v>34.98</v>
      </c>
      <c r="I104" s="203">
        <f>L104-'2-总部下划报单预算明细表（填白底格）'!G104</f>
        <v>34.98</v>
      </c>
      <c r="J104" s="203">
        <f t="shared" si="34"/>
        <v>0</v>
      </c>
      <c r="K104" s="307">
        <f t="shared" si="35"/>
        <v>34.98</v>
      </c>
      <c r="L104" s="203">
        <f t="shared" si="36"/>
        <v>34.98</v>
      </c>
      <c r="M104" s="203">
        <f t="shared" si="37"/>
        <v>0</v>
      </c>
      <c r="N104" s="203">
        <f t="shared" si="38"/>
        <v>22.78</v>
      </c>
      <c r="O104" s="203">
        <f>SUM(O105:O112)</f>
        <v>22.78</v>
      </c>
      <c r="P104" s="203">
        <f>SUM(P105:P112)</f>
        <v>0</v>
      </c>
      <c r="Q104" s="203">
        <f t="shared" si="51"/>
        <v>0</v>
      </c>
      <c r="R104" s="203">
        <f>SUM(R105:R112)</f>
        <v>0</v>
      </c>
      <c r="S104" s="203">
        <f>SUM(S105:S112)</f>
        <v>0</v>
      </c>
      <c r="T104" s="203">
        <f t="shared" si="39"/>
        <v>12.2</v>
      </c>
      <c r="U104" s="203">
        <f t="shared" ref="U104:AB104" si="55">SUM(U105:U112)</f>
        <v>12.2</v>
      </c>
      <c r="V104" s="203">
        <f t="shared" si="55"/>
        <v>0</v>
      </c>
      <c r="W104" s="203">
        <f t="shared" si="55"/>
        <v>0</v>
      </c>
      <c r="X104" s="203">
        <f t="shared" si="55"/>
        <v>0</v>
      </c>
      <c r="Y104" s="203">
        <f t="shared" si="40"/>
        <v>37.54</v>
      </c>
      <c r="Z104" s="203">
        <f t="shared" ref="Z104:AA104" si="56">SUM(Z105:Z112)</f>
        <v>37.54</v>
      </c>
      <c r="AA104" s="203">
        <f t="shared" si="56"/>
        <v>0</v>
      </c>
      <c r="AB104" s="203">
        <f t="shared" si="55"/>
        <v>31.660324</v>
      </c>
      <c r="AC104" s="316">
        <f t="shared" si="41"/>
        <v>-0.068193926478423</v>
      </c>
      <c r="AD104" s="316">
        <f t="shared" si="42"/>
        <v>0.104852875163249</v>
      </c>
    </row>
    <row r="105" spans="1:30">
      <c r="A105" s="204" t="str">
        <f t="shared" si="43"/>
        <v>低值易耗品其他资产折旧及摊销项目小计</v>
      </c>
      <c r="B105" s="233"/>
      <c r="C105" s="233"/>
      <c r="D105" s="250" t="s">
        <v>192</v>
      </c>
      <c r="E105" s="250" t="s">
        <v>193</v>
      </c>
      <c r="F105" s="237"/>
      <c r="G105" s="308" t="s">
        <v>194</v>
      </c>
      <c r="H105" s="307">
        <f t="shared" si="50"/>
        <v>10.5</v>
      </c>
      <c r="I105" s="203">
        <f>L105-'2-总部下划报单预算明细表（填白底格）'!G105</f>
        <v>10.5</v>
      </c>
      <c r="J105" s="203">
        <f t="shared" si="34"/>
        <v>0</v>
      </c>
      <c r="K105" s="307">
        <f t="shared" si="35"/>
        <v>10.5</v>
      </c>
      <c r="L105" s="203">
        <f t="shared" si="36"/>
        <v>10.5</v>
      </c>
      <c r="M105" s="203">
        <f t="shared" si="37"/>
        <v>0</v>
      </c>
      <c r="N105" s="203">
        <f t="shared" si="38"/>
        <v>5.5</v>
      </c>
      <c r="O105" s="218">
        <v>5.5</v>
      </c>
      <c r="P105" s="218"/>
      <c r="Q105" s="203">
        <f t="shared" si="51"/>
        <v>0</v>
      </c>
      <c r="R105" s="218"/>
      <c r="S105" s="218"/>
      <c r="T105" s="203">
        <f t="shared" si="39"/>
        <v>5</v>
      </c>
      <c r="U105" s="218">
        <v>5</v>
      </c>
      <c r="V105" s="218"/>
      <c r="W105" s="218"/>
      <c r="X105" s="218"/>
      <c r="Y105" s="203">
        <f t="shared" si="40"/>
        <v>14.7</v>
      </c>
      <c r="Z105" s="218">
        <v>14.7</v>
      </c>
      <c r="AA105" s="218"/>
      <c r="AB105" s="218">
        <v>8.190324</v>
      </c>
      <c r="AC105" s="316">
        <f t="shared" si="41"/>
        <v>-0.285714285714286</v>
      </c>
      <c r="AD105" s="316">
        <f t="shared" si="42"/>
        <v>0.282000565545392</v>
      </c>
    </row>
    <row r="106" spans="1:30">
      <c r="A106" s="204" t="str">
        <f t="shared" si="43"/>
        <v>其他资产折旧</v>
      </c>
      <c r="B106" s="233"/>
      <c r="C106" s="233"/>
      <c r="D106" s="250"/>
      <c r="E106" s="250" t="s">
        <v>195</v>
      </c>
      <c r="F106" s="237"/>
      <c r="G106" s="308" t="s">
        <v>194</v>
      </c>
      <c r="H106" s="307">
        <f t="shared" si="50"/>
        <v>24.48</v>
      </c>
      <c r="I106" s="203">
        <f>L106-'2-总部下划报单预算明细表（填白底格）'!G106</f>
        <v>24.48</v>
      </c>
      <c r="J106" s="203">
        <f t="shared" si="34"/>
        <v>0</v>
      </c>
      <c r="K106" s="307">
        <f t="shared" si="35"/>
        <v>24.48</v>
      </c>
      <c r="L106" s="312">
        <f t="shared" si="36"/>
        <v>24.48</v>
      </c>
      <c r="M106" s="203">
        <f t="shared" si="37"/>
        <v>0</v>
      </c>
      <c r="N106" s="203">
        <f t="shared" si="38"/>
        <v>17.28</v>
      </c>
      <c r="O106" s="218">
        <v>17.28</v>
      </c>
      <c r="P106" s="218"/>
      <c r="Q106" s="203">
        <f t="shared" si="51"/>
        <v>0</v>
      </c>
      <c r="R106" s="218"/>
      <c r="S106" s="218"/>
      <c r="T106" s="203">
        <f t="shared" si="39"/>
        <v>7.2</v>
      </c>
      <c r="U106" s="218">
        <v>7.2</v>
      </c>
      <c r="V106" s="218"/>
      <c r="W106" s="218"/>
      <c r="X106" s="218"/>
      <c r="Y106" s="203">
        <f t="shared" si="40"/>
        <v>22.84</v>
      </c>
      <c r="Z106" s="218">
        <v>22.84</v>
      </c>
      <c r="AA106" s="218"/>
      <c r="AB106" s="218">
        <v>23.47</v>
      </c>
      <c r="AC106" s="316">
        <f t="shared" si="41"/>
        <v>0.0718038528896672</v>
      </c>
      <c r="AD106" s="316">
        <f t="shared" si="42"/>
        <v>0.0430336599914785</v>
      </c>
    </row>
    <row r="107" spans="1:30">
      <c r="A107" s="204" t="str">
        <f t="shared" si="43"/>
        <v>其他资产摊销</v>
      </c>
      <c r="B107" s="233"/>
      <c r="C107" s="233"/>
      <c r="D107" s="250"/>
      <c r="E107" s="250" t="s">
        <v>196</v>
      </c>
      <c r="F107" s="237"/>
      <c r="G107" s="308" t="s">
        <v>194</v>
      </c>
      <c r="H107" s="307">
        <f t="shared" si="50"/>
        <v>0</v>
      </c>
      <c r="I107" s="203">
        <f>L107-'2-总部下划报单预算明细表（填白底格）'!G107</f>
        <v>0</v>
      </c>
      <c r="J107" s="203">
        <f t="shared" si="34"/>
        <v>0</v>
      </c>
      <c r="K107" s="307">
        <f t="shared" si="35"/>
        <v>0</v>
      </c>
      <c r="L107" s="203">
        <f t="shared" si="36"/>
        <v>0</v>
      </c>
      <c r="M107" s="203">
        <f t="shared" si="37"/>
        <v>0</v>
      </c>
      <c r="N107" s="203">
        <f t="shared" si="38"/>
        <v>0</v>
      </c>
      <c r="O107" s="218"/>
      <c r="P107" s="218"/>
      <c r="Q107" s="203">
        <f t="shared" si="51"/>
        <v>0</v>
      </c>
      <c r="R107" s="218"/>
      <c r="S107" s="218"/>
      <c r="T107" s="203">
        <f t="shared" si="39"/>
        <v>0</v>
      </c>
      <c r="U107" s="218">
        <v>0</v>
      </c>
      <c r="V107" s="218"/>
      <c r="W107" s="218"/>
      <c r="X107" s="218"/>
      <c r="Y107" s="203">
        <f t="shared" si="40"/>
        <v>0</v>
      </c>
      <c r="Z107" s="218"/>
      <c r="AA107" s="218"/>
      <c r="AB107" s="218"/>
      <c r="AC107" s="316" t="str">
        <f t="shared" si="41"/>
        <v/>
      </c>
      <c r="AD107" s="316" t="str">
        <f t="shared" si="42"/>
        <v/>
      </c>
    </row>
    <row r="108" spans="1:30">
      <c r="A108" s="204" t="str">
        <f t="shared" si="43"/>
        <v>无形资产摊销-其他无形资产</v>
      </c>
      <c r="B108" s="233"/>
      <c r="C108" s="233"/>
      <c r="D108" s="250"/>
      <c r="E108" s="250" t="s">
        <v>197</v>
      </c>
      <c r="F108" s="237"/>
      <c r="G108" s="308" t="s">
        <v>194</v>
      </c>
      <c r="H108" s="307">
        <f t="shared" si="50"/>
        <v>0</v>
      </c>
      <c r="I108" s="203">
        <f>L108-'2-总部下划报单预算明细表（填白底格）'!G108</f>
        <v>0</v>
      </c>
      <c r="J108" s="203">
        <f t="shared" si="34"/>
        <v>0</v>
      </c>
      <c r="K108" s="307">
        <f t="shared" si="35"/>
        <v>0</v>
      </c>
      <c r="L108" s="203">
        <f t="shared" si="36"/>
        <v>0</v>
      </c>
      <c r="M108" s="203">
        <f t="shared" si="37"/>
        <v>0</v>
      </c>
      <c r="N108" s="203">
        <f t="shared" si="38"/>
        <v>0</v>
      </c>
      <c r="O108" s="218"/>
      <c r="P108" s="218"/>
      <c r="Q108" s="203">
        <f t="shared" si="51"/>
        <v>0</v>
      </c>
      <c r="R108" s="218"/>
      <c r="S108" s="218"/>
      <c r="T108" s="203">
        <f t="shared" si="39"/>
        <v>0</v>
      </c>
      <c r="U108" s="218">
        <v>0</v>
      </c>
      <c r="V108" s="218"/>
      <c r="W108" s="218"/>
      <c r="X108" s="218"/>
      <c r="Y108" s="203">
        <f t="shared" si="40"/>
        <v>0</v>
      </c>
      <c r="Z108" s="218"/>
      <c r="AA108" s="218"/>
      <c r="AB108" s="218"/>
      <c r="AC108" s="316" t="str">
        <f t="shared" si="41"/>
        <v/>
      </c>
      <c r="AD108" s="316" t="str">
        <f t="shared" si="42"/>
        <v/>
      </c>
    </row>
    <row r="109" spans="1:30">
      <c r="A109" s="204" t="str">
        <f t="shared" si="43"/>
        <v>其他资产保险费</v>
      </c>
      <c r="B109" s="233"/>
      <c r="C109" s="233"/>
      <c r="D109" s="250" t="s">
        <v>198</v>
      </c>
      <c r="E109" s="250"/>
      <c r="F109" s="237"/>
      <c r="G109" s="308" t="s">
        <v>199</v>
      </c>
      <c r="H109" s="307">
        <f t="shared" si="50"/>
        <v>0</v>
      </c>
      <c r="I109" s="203">
        <f>L109-'2-总部下划报单预算明细表（填白底格）'!G109</f>
        <v>0</v>
      </c>
      <c r="J109" s="203">
        <f t="shared" si="34"/>
        <v>0</v>
      </c>
      <c r="K109" s="307">
        <f t="shared" si="35"/>
        <v>0</v>
      </c>
      <c r="L109" s="203">
        <f t="shared" si="36"/>
        <v>0</v>
      </c>
      <c r="M109" s="203">
        <f t="shared" si="37"/>
        <v>0</v>
      </c>
      <c r="N109" s="203">
        <f t="shared" si="38"/>
        <v>0</v>
      </c>
      <c r="O109" s="218"/>
      <c r="P109" s="218"/>
      <c r="Q109" s="203">
        <f t="shared" si="51"/>
        <v>0</v>
      </c>
      <c r="R109" s="218"/>
      <c r="S109" s="218"/>
      <c r="T109" s="203">
        <f t="shared" si="39"/>
        <v>0</v>
      </c>
      <c r="U109" s="218">
        <v>0</v>
      </c>
      <c r="V109" s="218"/>
      <c r="W109" s="218"/>
      <c r="X109" s="218"/>
      <c r="Y109" s="203">
        <f t="shared" si="40"/>
        <v>0</v>
      </c>
      <c r="Z109" s="218"/>
      <c r="AA109" s="218"/>
      <c r="AB109" s="218"/>
      <c r="AC109" s="316" t="str">
        <f t="shared" si="41"/>
        <v/>
      </c>
      <c r="AD109" s="316" t="str">
        <f t="shared" si="42"/>
        <v/>
      </c>
    </row>
    <row r="110" spans="1:30">
      <c r="A110" s="204" t="str">
        <f t="shared" si="43"/>
        <v>其他资产维修费</v>
      </c>
      <c r="B110" s="233"/>
      <c r="C110" s="233"/>
      <c r="D110" s="236" t="s">
        <v>200</v>
      </c>
      <c r="E110" s="236"/>
      <c r="F110" s="250"/>
      <c r="G110" s="308" t="s">
        <v>199</v>
      </c>
      <c r="H110" s="307">
        <f t="shared" si="50"/>
        <v>0</v>
      </c>
      <c r="I110" s="203">
        <f>L110-'2-总部下划报单预算明细表（填白底格）'!G110</f>
        <v>0</v>
      </c>
      <c r="J110" s="203">
        <f t="shared" si="34"/>
        <v>0</v>
      </c>
      <c r="K110" s="307">
        <f t="shared" si="35"/>
        <v>0</v>
      </c>
      <c r="L110" s="203">
        <f t="shared" si="36"/>
        <v>0</v>
      </c>
      <c r="M110" s="203">
        <f t="shared" si="37"/>
        <v>0</v>
      </c>
      <c r="N110" s="203">
        <f t="shared" si="38"/>
        <v>0</v>
      </c>
      <c r="O110" s="218"/>
      <c r="P110" s="218"/>
      <c r="Q110" s="203">
        <f t="shared" si="51"/>
        <v>0</v>
      </c>
      <c r="R110" s="218"/>
      <c r="S110" s="218"/>
      <c r="T110" s="203">
        <f t="shared" si="39"/>
        <v>0</v>
      </c>
      <c r="U110" s="218">
        <v>0</v>
      </c>
      <c r="V110" s="218"/>
      <c r="W110" s="218"/>
      <c r="X110" s="218"/>
      <c r="Y110" s="203">
        <f t="shared" si="40"/>
        <v>0</v>
      </c>
      <c r="Z110" s="218"/>
      <c r="AA110" s="218"/>
      <c r="AB110" s="218"/>
      <c r="AC110" s="316" t="str">
        <f t="shared" si="41"/>
        <v/>
      </c>
      <c r="AD110" s="316" t="str">
        <f t="shared" si="42"/>
        <v/>
      </c>
    </row>
    <row r="111" spans="1:30">
      <c r="A111" s="204" t="str">
        <f t="shared" si="43"/>
        <v>其他资产租赁费-一般租赁</v>
      </c>
      <c r="B111" s="233"/>
      <c r="C111" s="233"/>
      <c r="D111" s="267" t="s">
        <v>201</v>
      </c>
      <c r="E111" s="267"/>
      <c r="F111" s="250"/>
      <c r="G111" s="308" t="s">
        <v>199</v>
      </c>
      <c r="H111" s="307">
        <f t="shared" si="50"/>
        <v>0</v>
      </c>
      <c r="I111" s="203">
        <f>L111-'2-总部下划报单预算明细表（填白底格）'!G111</f>
        <v>0</v>
      </c>
      <c r="J111" s="203">
        <f t="shared" si="34"/>
        <v>0</v>
      </c>
      <c r="K111" s="307">
        <f t="shared" si="35"/>
        <v>0</v>
      </c>
      <c r="L111" s="203">
        <f t="shared" si="36"/>
        <v>0</v>
      </c>
      <c r="M111" s="203">
        <f t="shared" si="37"/>
        <v>0</v>
      </c>
      <c r="N111" s="203">
        <f t="shared" si="38"/>
        <v>0</v>
      </c>
      <c r="O111" s="218"/>
      <c r="P111" s="218"/>
      <c r="Q111" s="203">
        <f t="shared" si="51"/>
        <v>0</v>
      </c>
      <c r="R111" s="218"/>
      <c r="S111" s="218"/>
      <c r="T111" s="203">
        <f t="shared" si="39"/>
        <v>0</v>
      </c>
      <c r="U111" s="218">
        <v>0</v>
      </c>
      <c r="V111" s="218"/>
      <c r="W111" s="218"/>
      <c r="X111" s="218"/>
      <c r="Y111" s="203">
        <f t="shared" si="40"/>
        <v>0</v>
      </c>
      <c r="Z111" s="218"/>
      <c r="AA111" s="218"/>
      <c r="AB111" s="218"/>
      <c r="AC111" s="316" t="str">
        <f t="shared" si="41"/>
        <v/>
      </c>
      <c r="AD111" s="316" t="str">
        <f t="shared" si="42"/>
        <v/>
      </c>
    </row>
    <row r="112" spans="1:30">
      <c r="A112" s="204" t="str">
        <f t="shared" si="43"/>
        <v>其他资产租赁费-短期或低价值租赁</v>
      </c>
      <c r="B112" s="260"/>
      <c r="C112" s="260"/>
      <c r="D112" s="267" t="s">
        <v>202</v>
      </c>
      <c r="E112" s="267"/>
      <c r="F112" s="250"/>
      <c r="G112" s="308" t="s">
        <v>199</v>
      </c>
      <c r="H112" s="307">
        <f t="shared" si="50"/>
        <v>0</v>
      </c>
      <c r="I112" s="203">
        <f>L112-'2-总部下划报单预算明细表（填白底格）'!G112</f>
        <v>0</v>
      </c>
      <c r="J112" s="203">
        <f t="shared" si="34"/>
        <v>0</v>
      </c>
      <c r="K112" s="307">
        <f t="shared" si="35"/>
        <v>0</v>
      </c>
      <c r="L112" s="203">
        <f t="shared" si="36"/>
        <v>0</v>
      </c>
      <c r="M112" s="203">
        <f t="shared" si="37"/>
        <v>0</v>
      </c>
      <c r="N112" s="203">
        <f t="shared" si="38"/>
        <v>0</v>
      </c>
      <c r="O112" s="218"/>
      <c r="P112" s="218"/>
      <c r="Q112" s="203">
        <f t="shared" si="51"/>
        <v>0</v>
      </c>
      <c r="R112" s="218"/>
      <c r="S112" s="218"/>
      <c r="T112" s="203">
        <f t="shared" si="39"/>
        <v>0</v>
      </c>
      <c r="U112" s="218">
        <v>0</v>
      </c>
      <c r="V112" s="218"/>
      <c r="W112" s="218"/>
      <c r="X112" s="218"/>
      <c r="Y112" s="203">
        <f t="shared" si="40"/>
        <v>0</v>
      </c>
      <c r="Z112" s="218"/>
      <c r="AA112" s="218"/>
      <c r="AB112" s="218"/>
      <c r="AC112" s="316" t="str">
        <f t="shared" si="41"/>
        <v/>
      </c>
      <c r="AD112" s="316" t="str">
        <f t="shared" si="42"/>
        <v/>
      </c>
    </row>
    <row r="113" ht="14.45" customHeight="1" spans="1:30">
      <c r="A113" s="204" t="str">
        <f t="shared" si="43"/>
        <v>业务相关类项目合计</v>
      </c>
      <c r="B113" s="268" t="s">
        <v>203</v>
      </c>
      <c r="C113" s="269" t="s">
        <v>203</v>
      </c>
      <c r="D113" s="269"/>
      <c r="E113" s="269"/>
      <c r="F113" s="269"/>
      <c r="G113" s="310"/>
      <c r="H113" s="307">
        <f t="shared" si="50"/>
        <v>233.326</v>
      </c>
      <c r="I113" s="203">
        <f>L113-'2-总部下划报单预算明细表（填白底格）'!G113</f>
        <v>233.326</v>
      </c>
      <c r="J113" s="203">
        <f t="shared" si="34"/>
        <v>0</v>
      </c>
      <c r="K113" s="307">
        <f t="shared" si="35"/>
        <v>233.326</v>
      </c>
      <c r="L113" s="203">
        <f t="shared" si="36"/>
        <v>233.326</v>
      </c>
      <c r="M113" s="203">
        <f t="shared" si="37"/>
        <v>0</v>
      </c>
      <c r="N113" s="203">
        <f t="shared" si="38"/>
        <v>33.946</v>
      </c>
      <c r="O113" s="203">
        <f>SUM(O114:O129)</f>
        <v>33.946</v>
      </c>
      <c r="P113" s="203">
        <f>SUM(P114:P129)</f>
        <v>0</v>
      </c>
      <c r="Q113" s="203">
        <f t="shared" si="51"/>
        <v>0</v>
      </c>
      <c r="R113" s="203">
        <f>SUM(R114:R129)</f>
        <v>0</v>
      </c>
      <c r="S113" s="203">
        <f>SUM(S114:S129)</f>
        <v>0</v>
      </c>
      <c r="T113" s="203">
        <f t="shared" si="39"/>
        <v>199.38</v>
      </c>
      <c r="U113" s="203">
        <f t="shared" ref="U113:AB113" si="57">SUM(U114:U129)</f>
        <v>199.38</v>
      </c>
      <c r="V113" s="203">
        <f t="shared" si="57"/>
        <v>0</v>
      </c>
      <c r="W113" s="203">
        <f t="shared" si="57"/>
        <v>0</v>
      </c>
      <c r="X113" s="203">
        <f t="shared" si="57"/>
        <v>0</v>
      </c>
      <c r="Y113" s="203">
        <f t="shared" si="40"/>
        <v>414.9579</v>
      </c>
      <c r="Z113" s="203">
        <f t="shared" ref="Z113:AA113" si="58">SUM(Z114:Z129)</f>
        <v>414.9579</v>
      </c>
      <c r="AA113" s="203">
        <f t="shared" si="58"/>
        <v>0</v>
      </c>
      <c r="AB113" s="203">
        <f t="shared" si="57"/>
        <v>80.64893</v>
      </c>
      <c r="AC113" s="316">
        <f t="shared" si="41"/>
        <v>-0.43771163291505</v>
      </c>
      <c r="AD113" s="316">
        <f t="shared" si="42"/>
        <v>1.89310719931436</v>
      </c>
    </row>
    <row r="114" spans="1:30">
      <c r="A114" s="204" t="str">
        <f t="shared" si="43"/>
        <v>防预费用项目小计</v>
      </c>
      <c r="B114" s="209"/>
      <c r="C114" s="216" t="s">
        <v>204</v>
      </c>
      <c r="D114" s="216"/>
      <c r="E114" s="216"/>
      <c r="F114" s="217"/>
      <c r="G114" s="318" t="s">
        <v>205</v>
      </c>
      <c r="H114" s="307">
        <f t="shared" si="50"/>
        <v>1.1</v>
      </c>
      <c r="I114" s="203">
        <f>L114-'2-总部下划报单预算明细表（填白底格）'!G114</f>
        <v>1.1</v>
      </c>
      <c r="J114" s="203">
        <f t="shared" si="34"/>
        <v>0</v>
      </c>
      <c r="K114" s="307">
        <f t="shared" si="35"/>
        <v>1.1</v>
      </c>
      <c r="L114" s="203">
        <f t="shared" si="36"/>
        <v>1.1</v>
      </c>
      <c r="M114" s="203">
        <f t="shared" si="37"/>
        <v>0</v>
      </c>
      <c r="N114" s="203">
        <f t="shared" si="38"/>
        <v>0.6</v>
      </c>
      <c r="O114" s="218">
        <v>0.6</v>
      </c>
      <c r="P114" s="218"/>
      <c r="Q114" s="203">
        <f t="shared" si="51"/>
        <v>0</v>
      </c>
      <c r="R114" s="218"/>
      <c r="S114" s="218"/>
      <c r="T114" s="203">
        <f t="shared" si="39"/>
        <v>0.5</v>
      </c>
      <c r="U114" s="218">
        <v>0.5</v>
      </c>
      <c r="V114" s="218"/>
      <c r="W114" s="218"/>
      <c r="X114" s="218"/>
      <c r="Y114" s="203">
        <f t="shared" si="40"/>
        <v>0</v>
      </c>
      <c r="Z114" s="218"/>
      <c r="AA114" s="218"/>
      <c r="AB114" s="218">
        <v>0</v>
      </c>
      <c r="AC114" s="316" t="str">
        <f t="shared" si="41"/>
        <v/>
      </c>
      <c r="AD114" s="316" t="str">
        <f t="shared" si="42"/>
        <v/>
      </c>
    </row>
    <row r="115" spans="1:30">
      <c r="A115" s="204" t="str">
        <f t="shared" si="43"/>
        <v>报刊杂志广告广告费项目小计</v>
      </c>
      <c r="B115" s="209"/>
      <c r="C115" s="221" t="s">
        <v>206</v>
      </c>
      <c r="D115" s="215" t="s">
        <v>207</v>
      </c>
      <c r="E115" s="216"/>
      <c r="F115" s="217"/>
      <c r="G115" s="318" t="s">
        <v>208</v>
      </c>
      <c r="H115" s="307">
        <f t="shared" si="50"/>
        <v>3</v>
      </c>
      <c r="I115" s="203">
        <f>L115-'2-总部下划报单预算明细表（填白底格）'!G115</f>
        <v>3</v>
      </c>
      <c r="J115" s="203">
        <f t="shared" si="34"/>
        <v>0</v>
      </c>
      <c r="K115" s="307">
        <f t="shared" si="35"/>
        <v>3</v>
      </c>
      <c r="L115" s="203">
        <f t="shared" si="36"/>
        <v>3</v>
      </c>
      <c r="M115" s="203">
        <f t="shared" si="37"/>
        <v>0</v>
      </c>
      <c r="N115" s="203">
        <f t="shared" si="38"/>
        <v>3</v>
      </c>
      <c r="O115" s="218">
        <v>3</v>
      </c>
      <c r="P115" s="218"/>
      <c r="Q115" s="203">
        <f t="shared" si="51"/>
        <v>0</v>
      </c>
      <c r="R115" s="218"/>
      <c r="S115" s="218"/>
      <c r="T115" s="203">
        <f t="shared" si="39"/>
        <v>0</v>
      </c>
      <c r="U115" s="218">
        <v>0</v>
      </c>
      <c r="V115" s="218"/>
      <c r="W115" s="218"/>
      <c r="X115" s="218"/>
      <c r="Y115" s="203">
        <f t="shared" si="40"/>
        <v>3</v>
      </c>
      <c r="Z115" s="218">
        <v>3</v>
      </c>
      <c r="AA115" s="218"/>
      <c r="AB115" s="218">
        <v>1.46</v>
      </c>
      <c r="AC115" s="316">
        <f t="shared" si="41"/>
        <v>0</v>
      </c>
      <c r="AD115" s="316">
        <f t="shared" si="42"/>
        <v>1.05479452054795</v>
      </c>
    </row>
    <row r="116" spans="1:30">
      <c r="A116" s="204" t="str">
        <f t="shared" si="43"/>
        <v>广播电视广告</v>
      </c>
      <c r="B116" s="209"/>
      <c r="C116" s="270"/>
      <c r="D116" s="215" t="s">
        <v>209</v>
      </c>
      <c r="E116" s="216"/>
      <c r="F116" s="217"/>
      <c r="G116" s="318" t="s">
        <v>208</v>
      </c>
      <c r="H116" s="307">
        <f t="shared" si="50"/>
        <v>0</v>
      </c>
      <c r="I116" s="203">
        <f>L116-'2-总部下划报单预算明细表（填白底格）'!G116</f>
        <v>0</v>
      </c>
      <c r="J116" s="203">
        <f t="shared" si="34"/>
        <v>0</v>
      </c>
      <c r="K116" s="307">
        <f t="shared" si="35"/>
        <v>0</v>
      </c>
      <c r="L116" s="203">
        <f t="shared" si="36"/>
        <v>0</v>
      </c>
      <c r="M116" s="203">
        <f t="shared" si="37"/>
        <v>0</v>
      </c>
      <c r="N116" s="203">
        <f t="shared" si="38"/>
        <v>0</v>
      </c>
      <c r="O116" s="218"/>
      <c r="P116" s="218"/>
      <c r="Q116" s="203">
        <f t="shared" si="51"/>
        <v>0</v>
      </c>
      <c r="R116" s="218"/>
      <c r="S116" s="218"/>
      <c r="T116" s="203">
        <f t="shared" si="39"/>
        <v>0</v>
      </c>
      <c r="U116" s="218">
        <v>0</v>
      </c>
      <c r="V116" s="218"/>
      <c r="W116" s="218"/>
      <c r="X116" s="218"/>
      <c r="Y116" s="203">
        <f t="shared" si="40"/>
        <v>0</v>
      </c>
      <c r="Z116" s="218"/>
      <c r="AA116" s="218"/>
      <c r="AB116" s="218">
        <v>0</v>
      </c>
      <c r="AC116" s="316" t="str">
        <f t="shared" si="41"/>
        <v/>
      </c>
      <c r="AD116" s="316" t="str">
        <f t="shared" si="42"/>
        <v/>
      </c>
    </row>
    <row r="117" spans="1:30">
      <c r="A117" s="204" t="str">
        <f t="shared" si="43"/>
        <v>其他广告事项</v>
      </c>
      <c r="B117" s="209"/>
      <c r="C117" s="222"/>
      <c r="D117" s="215" t="s">
        <v>210</v>
      </c>
      <c r="E117" s="216"/>
      <c r="F117" s="217"/>
      <c r="G117" s="318" t="s">
        <v>208</v>
      </c>
      <c r="H117" s="307">
        <f t="shared" si="50"/>
        <v>2</v>
      </c>
      <c r="I117" s="203">
        <f>L117-'2-总部下划报单预算明细表（填白底格）'!G117</f>
        <v>2</v>
      </c>
      <c r="J117" s="203">
        <f t="shared" si="34"/>
        <v>0</v>
      </c>
      <c r="K117" s="307">
        <f t="shared" si="35"/>
        <v>2</v>
      </c>
      <c r="L117" s="203">
        <f t="shared" si="36"/>
        <v>2</v>
      </c>
      <c r="M117" s="203">
        <f t="shared" si="37"/>
        <v>0</v>
      </c>
      <c r="N117" s="203">
        <f t="shared" si="38"/>
        <v>2</v>
      </c>
      <c r="O117" s="218">
        <v>2</v>
      </c>
      <c r="P117" s="218"/>
      <c r="Q117" s="203">
        <f t="shared" si="51"/>
        <v>0</v>
      </c>
      <c r="R117" s="218"/>
      <c r="S117" s="218"/>
      <c r="T117" s="203">
        <f t="shared" si="39"/>
        <v>0</v>
      </c>
      <c r="U117" s="218">
        <v>0</v>
      </c>
      <c r="V117" s="218"/>
      <c r="W117" s="218"/>
      <c r="X117" s="218"/>
      <c r="Y117" s="203">
        <f t="shared" si="40"/>
        <v>1.94</v>
      </c>
      <c r="Z117" s="218">
        <v>1.94</v>
      </c>
      <c r="AA117" s="218"/>
      <c r="AB117" s="218">
        <v>0</v>
      </c>
      <c r="AC117" s="316">
        <f t="shared" si="41"/>
        <v>0.0309278350515465</v>
      </c>
      <c r="AD117" s="316" t="str">
        <f t="shared" si="42"/>
        <v/>
      </c>
    </row>
    <row r="118" spans="1:30">
      <c r="A118" s="204" t="str">
        <f t="shared" si="43"/>
        <v>客户互动类项目客户服务费项目小计</v>
      </c>
      <c r="B118" s="209"/>
      <c r="C118" s="271" t="s">
        <v>211</v>
      </c>
      <c r="D118" s="219" t="s">
        <v>212</v>
      </c>
      <c r="E118" s="216"/>
      <c r="F118" s="217"/>
      <c r="G118" s="308" t="s">
        <v>213</v>
      </c>
      <c r="H118" s="307">
        <f t="shared" si="50"/>
        <v>1</v>
      </c>
      <c r="I118" s="203">
        <f>L118-'2-总部下划报单预算明细表（填白底格）'!G118</f>
        <v>1</v>
      </c>
      <c r="J118" s="203">
        <f t="shared" si="34"/>
        <v>0</v>
      </c>
      <c r="K118" s="307">
        <f t="shared" si="35"/>
        <v>1</v>
      </c>
      <c r="L118" s="203">
        <f t="shared" si="36"/>
        <v>1</v>
      </c>
      <c r="M118" s="203">
        <f t="shared" si="37"/>
        <v>0</v>
      </c>
      <c r="N118" s="203">
        <f t="shared" si="38"/>
        <v>1</v>
      </c>
      <c r="O118" s="218">
        <v>1</v>
      </c>
      <c r="P118" s="218"/>
      <c r="Q118" s="203">
        <f t="shared" si="51"/>
        <v>0</v>
      </c>
      <c r="R118" s="218"/>
      <c r="S118" s="218"/>
      <c r="T118" s="203">
        <f t="shared" si="39"/>
        <v>0</v>
      </c>
      <c r="U118" s="218">
        <v>0</v>
      </c>
      <c r="V118" s="218"/>
      <c r="W118" s="218"/>
      <c r="X118" s="218"/>
      <c r="Y118" s="203">
        <f t="shared" si="40"/>
        <v>131.3224</v>
      </c>
      <c r="Z118" s="218">
        <v>131.3224</v>
      </c>
      <c r="AA118" s="218"/>
      <c r="AB118" s="218">
        <v>0</v>
      </c>
      <c r="AC118" s="316">
        <f t="shared" si="41"/>
        <v>-0.992385152875671</v>
      </c>
      <c r="AD118" s="316" t="str">
        <f t="shared" si="42"/>
        <v/>
      </c>
    </row>
    <row r="119" spans="1:30">
      <c r="A119" s="204" t="str">
        <f t="shared" si="43"/>
        <v>宣传礼品类项目</v>
      </c>
      <c r="B119" s="209"/>
      <c r="C119" s="272"/>
      <c r="D119" s="215" t="s">
        <v>214</v>
      </c>
      <c r="E119" s="216"/>
      <c r="F119" s="217"/>
      <c r="G119" s="308" t="s">
        <v>213</v>
      </c>
      <c r="H119" s="307">
        <f t="shared" si="50"/>
        <v>4.2</v>
      </c>
      <c r="I119" s="203">
        <f>L119-'2-总部下划报单预算明细表（填白底格）'!G119</f>
        <v>4.2</v>
      </c>
      <c r="J119" s="203">
        <f t="shared" si="34"/>
        <v>0</v>
      </c>
      <c r="K119" s="307">
        <f t="shared" si="35"/>
        <v>4.2</v>
      </c>
      <c r="L119" s="203">
        <f t="shared" si="36"/>
        <v>4.2</v>
      </c>
      <c r="M119" s="203">
        <f t="shared" si="37"/>
        <v>0</v>
      </c>
      <c r="N119" s="203">
        <f t="shared" si="38"/>
        <v>3</v>
      </c>
      <c r="O119" s="218">
        <v>3</v>
      </c>
      <c r="P119" s="218"/>
      <c r="Q119" s="203">
        <f t="shared" si="51"/>
        <v>0</v>
      </c>
      <c r="R119" s="218"/>
      <c r="S119" s="218"/>
      <c r="T119" s="203">
        <f t="shared" si="39"/>
        <v>1.2</v>
      </c>
      <c r="U119" s="218">
        <v>1.2</v>
      </c>
      <c r="V119" s="218"/>
      <c r="W119" s="218"/>
      <c r="X119" s="218"/>
      <c r="Y119" s="203">
        <f t="shared" si="40"/>
        <v>4.2</v>
      </c>
      <c r="Z119" s="218">
        <v>4.2</v>
      </c>
      <c r="AA119" s="218"/>
      <c r="AB119" s="218">
        <v>0</v>
      </c>
      <c r="AC119" s="316">
        <f t="shared" si="41"/>
        <v>0</v>
      </c>
      <c r="AD119" s="316" t="str">
        <f t="shared" si="42"/>
        <v/>
      </c>
    </row>
    <row r="120" spans="1:30">
      <c r="A120" s="204" t="str">
        <f t="shared" si="43"/>
        <v>咨询服务类项目</v>
      </c>
      <c r="B120" s="209"/>
      <c r="C120" s="273"/>
      <c r="D120" s="215" t="s">
        <v>215</v>
      </c>
      <c r="E120" s="216"/>
      <c r="F120" s="217"/>
      <c r="G120" s="308" t="s">
        <v>213</v>
      </c>
      <c r="H120" s="307">
        <f t="shared" si="50"/>
        <v>2</v>
      </c>
      <c r="I120" s="203">
        <f>L120-'2-总部下划报单预算明细表（填白底格）'!G120</f>
        <v>2</v>
      </c>
      <c r="J120" s="203">
        <f t="shared" si="34"/>
        <v>0</v>
      </c>
      <c r="K120" s="307">
        <f t="shared" si="35"/>
        <v>2</v>
      </c>
      <c r="L120" s="203">
        <f t="shared" si="36"/>
        <v>2</v>
      </c>
      <c r="M120" s="203">
        <f t="shared" si="37"/>
        <v>0</v>
      </c>
      <c r="N120" s="203">
        <f t="shared" si="38"/>
        <v>2</v>
      </c>
      <c r="O120" s="218">
        <v>2</v>
      </c>
      <c r="P120" s="218"/>
      <c r="Q120" s="203">
        <f t="shared" si="51"/>
        <v>0</v>
      </c>
      <c r="R120" s="218"/>
      <c r="S120" s="218"/>
      <c r="T120" s="203">
        <f t="shared" si="39"/>
        <v>0</v>
      </c>
      <c r="U120" s="218">
        <v>0</v>
      </c>
      <c r="V120" s="218"/>
      <c r="W120" s="218"/>
      <c r="X120" s="218"/>
      <c r="Y120" s="203">
        <f t="shared" si="40"/>
        <v>85.4655</v>
      </c>
      <c r="Z120" s="218">
        <v>85.4655</v>
      </c>
      <c r="AA120" s="218"/>
      <c r="AB120" s="218">
        <v>0</v>
      </c>
      <c r="AC120" s="316">
        <f t="shared" si="41"/>
        <v>-0.976598744522644</v>
      </c>
      <c r="AD120" s="316" t="str">
        <f t="shared" si="42"/>
        <v/>
      </c>
    </row>
    <row r="121" spans="1:30">
      <c r="A121" s="204" t="str">
        <f t="shared" si="43"/>
        <v>宣传品业务宣传费项目小计</v>
      </c>
      <c r="B121" s="209"/>
      <c r="C121" s="221" t="s">
        <v>216</v>
      </c>
      <c r="D121" s="215" t="s">
        <v>217</v>
      </c>
      <c r="E121" s="216"/>
      <c r="F121" s="217"/>
      <c r="G121" s="308" t="s">
        <v>208</v>
      </c>
      <c r="H121" s="307">
        <f t="shared" si="50"/>
        <v>3.76</v>
      </c>
      <c r="I121" s="203">
        <f>L121-'2-总部下划报单预算明细表（填白底格）'!G121</f>
        <v>3.76</v>
      </c>
      <c r="J121" s="203">
        <f t="shared" si="34"/>
        <v>0</v>
      </c>
      <c r="K121" s="307">
        <f t="shared" si="35"/>
        <v>3.76</v>
      </c>
      <c r="L121" s="203">
        <f t="shared" si="36"/>
        <v>3.76</v>
      </c>
      <c r="M121" s="203">
        <f t="shared" si="37"/>
        <v>0</v>
      </c>
      <c r="N121" s="203">
        <f t="shared" si="38"/>
        <v>0</v>
      </c>
      <c r="O121" s="218"/>
      <c r="P121" s="218"/>
      <c r="Q121" s="203">
        <f t="shared" si="51"/>
        <v>0</v>
      </c>
      <c r="R121" s="218"/>
      <c r="S121" s="218"/>
      <c r="T121" s="203">
        <f t="shared" si="39"/>
        <v>3.76</v>
      </c>
      <c r="U121" s="218">
        <v>3.76</v>
      </c>
      <c r="V121" s="218"/>
      <c r="W121" s="218"/>
      <c r="X121" s="218"/>
      <c r="Y121" s="203">
        <f t="shared" si="40"/>
        <v>3.76</v>
      </c>
      <c r="Z121" s="218">
        <v>3.76</v>
      </c>
      <c r="AA121" s="218"/>
      <c r="AB121" s="218">
        <v>0</v>
      </c>
      <c r="AC121" s="316">
        <f t="shared" si="41"/>
        <v>0</v>
      </c>
      <c r="AD121" s="316" t="str">
        <f t="shared" si="42"/>
        <v/>
      </c>
    </row>
    <row r="122" spans="1:30">
      <c r="A122" s="204" t="str">
        <f t="shared" si="43"/>
        <v>宣传事项</v>
      </c>
      <c r="B122" s="209"/>
      <c r="C122" s="222"/>
      <c r="D122" s="215" t="s">
        <v>218</v>
      </c>
      <c r="E122" s="216"/>
      <c r="F122" s="217"/>
      <c r="G122" s="308" t="s">
        <v>208</v>
      </c>
      <c r="H122" s="307">
        <f t="shared" si="50"/>
        <v>22</v>
      </c>
      <c r="I122" s="203">
        <f>L122-'2-总部下划报单预算明细表（填白底格）'!G122</f>
        <v>22</v>
      </c>
      <c r="J122" s="203">
        <f t="shared" si="34"/>
        <v>0</v>
      </c>
      <c r="K122" s="307">
        <f t="shared" si="35"/>
        <v>22</v>
      </c>
      <c r="L122" s="203">
        <f t="shared" si="36"/>
        <v>22</v>
      </c>
      <c r="M122" s="203">
        <f t="shared" si="37"/>
        <v>0</v>
      </c>
      <c r="N122" s="203">
        <f t="shared" si="38"/>
        <v>3</v>
      </c>
      <c r="O122" s="218">
        <v>3</v>
      </c>
      <c r="P122" s="218"/>
      <c r="Q122" s="203">
        <f t="shared" si="51"/>
        <v>0</v>
      </c>
      <c r="R122" s="218"/>
      <c r="S122" s="218"/>
      <c r="T122" s="203">
        <f t="shared" si="39"/>
        <v>19</v>
      </c>
      <c r="U122" s="218">
        <v>19</v>
      </c>
      <c r="V122" s="218"/>
      <c r="W122" s="218"/>
      <c r="X122" s="218"/>
      <c r="Y122" s="203">
        <f t="shared" si="40"/>
        <v>16.55</v>
      </c>
      <c r="Z122" s="218">
        <v>16.55</v>
      </c>
      <c r="AA122" s="218"/>
      <c r="AB122" s="218">
        <v>4.882952</v>
      </c>
      <c r="AC122" s="316">
        <f t="shared" si="41"/>
        <v>0.329305135951662</v>
      </c>
      <c r="AD122" s="316">
        <f t="shared" si="42"/>
        <v>3.5054712804877</v>
      </c>
    </row>
    <row r="123" spans="1:30">
      <c r="A123" s="204" t="str">
        <f t="shared" si="43"/>
        <v>业务招待费用</v>
      </c>
      <c r="B123" s="209"/>
      <c r="C123" s="215" t="s">
        <v>219</v>
      </c>
      <c r="D123" s="216"/>
      <c r="E123" s="216"/>
      <c r="F123" s="217"/>
      <c r="G123" s="308" t="s">
        <v>220</v>
      </c>
      <c r="H123" s="307">
        <f t="shared" si="50"/>
        <v>21.266</v>
      </c>
      <c r="I123" s="203">
        <f>L123-'2-总部下划报单预算明细表（填白底格）'!G123</f>
        <v>21.266</v>
      </c>
      <c r="J123" s="203">
        <f t="shared" si="34"/>
        <v>0</v>
      </c>
      <c r="K123" s="307">
        <f t="shared" si="35"/>
        <v>21.266</v>
      </c>
      <c r="L123" s="203">
        <f t="shared" si="36"/>
        <v>21.266</v>
      </c>
      <c r="M123" s="203">
        <f t="shared" si="37"/>
        <v>0</v>
      </c>
      <c r="N123" s="203">
        <f t="shared" si="38"/>
        <v>18.346</v>
      </c>
      <c r="O123" s="218">
        <v>18.346</v>
      </c>
      <c r="P123" s="218"/>
      <c r="Q123" s="203">
        <f t="shared" si="51"/>
        <v>0</v>
      </c>
      <c r="R123" s="218"/>
      <c r="S123" s="218"/>
      <c r="T123" s="203">
        <f t="shared" si="39"/>
        <v>2.92</v>
      </c>
      <c r="U123" s="218">
        <v>2.92</v>
      </c>
      <c r="V123" s="218"/>
      <c r="W123" s="218"/>
      <c r="X123" s="218"/>
      <c r="Y123" s="203">
        <f t="shared" si="40"/>
        <v>23.12</v>
      </c>
      <c r="Z123" s="218">
        <v>23.12</v>
      </c>
      <c r="AA123" s="218"/>
      <c r="AB123" s="218">
        <v>22.4539</v>
      </c>
      <c r="AC123" s="316">
        <f t="shared" si="41"/>
        <v>-0.0801903114186853</v>
      </c>
      <c r="AD123" s="316">
        <f t="shared" si="42"/>
        <v>-0.052903949870624</v>
      </c>
    </row>
    <row r="124" spans="1:30">
      <c r="A124" s="204" t="str">
        <f t="shared" si="43"/>
        <v>劳务费</v>
      </c>
      <c r="B124" s="209"/>
      <c r="C124" s="274" t="s">
        <v>221</v>
      </c>
      <c r="D124" s="274"/>
      <c r="E124" s="274"/>
      <c r="F124" s="275"/>
      <c r="G124" s="308" t="s">
        <v>221</v>
      </c>
      <c r="H124" s="307">
        <f t="shared" si="50"/>
        <v>172</v>
      </c>
      <c r="I124" s="203">
        <f>L124-'2-总部下划报单预算明细表（填白底格）'!G124</f>
        <v>172</v>
      </c>
      <c r="J124" s="203">
        <f t="shared" si="34"/>
        <v>0</v>
      </c>
      <c r="K124" s="307">
        <f t="shared" ref="K124:K171" si="59">L124+M124</f>
        <v>172</v>
      </c>
      <c r="L124" s="203">
        <f t="shared" ref="L124:L171" si="60">O124+U124</f>
        <v>172</v>
      </c>
      <c r="M124" s="203">
        <f t="shared" ref="M124:M171" si="61">P124+V124</f>
        <v>0</v>
      </c>
      <c r="N124" s="203">
        <f t="shared" ref="N124:N171" si="62">O124+P124</f>
        <v>0</v>
      </c>
      <c r="O124" s="218"/>
      <c r="P124" s="218"/>
      <c r="Q124" s="203">
        <f t="shared" si="51"/>
        <v>0</v>
      </c>
      <c r="R124" s="218"/>
      <c r="S124" s="218"/>
      <c r="T124" s="203">
        <f t="shared" ref="T124:T171" si="63">V124+U124</f>
        <v>172</v>
      </c>
      <c r="U124" s="218">
        <v>172</v>
      </c>
      <c r="V124" s="218"/>
      <c r="W124" s="218"/>
      <c r="X124" s="218"/>
      <c r="Y124" s="203">
        <f t="shared" si="40"/>
        <v>144.6</v>
      </c>
      <c r="Z124" s="218">
        <v>144.6</v>
      </c>
      <c r="AA124" s="218"/>
      <c r="AB124" s="218">
        <v>50.942078</v>
      </c>
      <c r="AC124" s="316">
        <f t="shared" ref="AC124:AC171" si="64">IFERROR(K124/Y124-1,"")</f>
        <v>0.189488243430152</v>
      </c>
      <c r="AD124" s="316">
        <f t="shared" ref="AD124:AD171" si="65">IFERROR(K124/AB124-1,"")</f>
        <v>2.37638366460041</v>
      </c>
    </row>
    <row r="125" spans="1:30">
      <c r="A125" s="204" t="str">
        <f t="shared" si="43"/>
        <v>银行结算费-总公司结算银行结算费项目小计</v>
      </c>
      <c r="B125" s="209"/>
      <c r="C125" s="276" t="s">
        <v>222</v>
      </c>
      <c r="D125" s="224" t="s">
        <v>223</v>
      </c>
      <c r="E125" s="274"/>
      <c r="F125" s="275"/>
      <c r="G125" s="308" t="s">
        <v>224</v>
      </c>
      <c r="H125" s="307">
        <f t="shared" si="50"/>
        <v>0</v>
      </c>
      <c r="I125" s="203">
        <f>L125-'2-总部下划报单预算明细表（填白底格）'!G125</f>
        <v>0</v>
      </c>
      <c r="J125" s="203">
        <f t="shared" si="34"/>
        <v>0</v>
      </c>
      <c r="K125" s="307">
        <f t="shared" si="59"/>
        <v>0</v>
      </c>
      <c r="L125" s="203">
        <f t="shared" si="60"/>
        <v>0</v>
      </c>
      <c r="M125" s="203">
        <f t="shared" si="61"/>
        <v>0</v>
      </c>
      <c r="N125" s="203">
        <f t="shared" si="62"/>
        <v>0</v>
      </c>
      <c r="O125" s="218"/>
      <c r="P125" s="218"/>
      <c r="Q125" s="203">
        <f t="shared" si="51"/>
        <v>0</v>
      </c>
      <c r="R125" s="218"/>
      <c r="S125" s="218"/>
      <c r="T125" s="203">
        <f t="shared" si="63"/>
        <v>0</v>
      </c>
      <c r="U125" s="218">
        <v>0</v>
      </c>
      <c r="V125" s="218"/>
      <c r="W125" s="218"/>
      <c r="X125" s="218"/>
      <c r="Y125" s="203">
        <f t="shared" si="40"/>
        <v>0</v>
      </c>
      <c r="Z125" s="218"/>
      <c r="AA125" s="218"/>
      <c r="AB125" s="218">
        <v>0</v>
      </c>
      <c r="AC125" s="316" t="str">
        <f t="shared" si="64"/>
        <v/>
      </c>
      <c r="AD125" s="316" t="str">
        <f t="shared" si="65"/>
        <v/>
      </c>
    </row>
    <row r="126" spans="1:30">
      <c r="A126" s="204" t="str">
        <f t="shared" si="43"/>
        <v>银行结算费-分公司结算</v>
      </c>
      <c r="B126" s="209"/>
      <c r="C126" s="277"/>
      <c r="D126" s="224" t="s">
        <v>225</v>
      </c>
      <c r="E126" s="274"/>
      <c r="F126" s="275"/>
      <c r="G126" s="308" t="s">
        <v>224</v>
      </c>
      <c r="H126" s="307">
        <f t="shared" si="50"/>
        <v>1</v>
      </c>
      <c r="I126" s="203">
        <f>L126-'2-总部下划报单预算明细表（填白底格）'!G126</f>
        <v>1</v>
      </c>
      <c r="J126" s="203">
        <f t="shared" si="34"/>
        <v>0</v>
      </c>
      <c r="K126" s="307">
        <f t="shared" si="59"/>
        <v>1</v>
      </c>
      <c r="L126" s="203">
        <f t="shared" si="60"/>
        <v>1</v>
      </c>
      <c r="M126" s="203">
        <f t="shared" si="61"/>
        <v>0</v>
      </c>
      <c r="N126" s="203">
        <f t="shared" si="62"/>
        <v>1</v>
      </c>
      <c r="O126" s="218">
        <v>1</v>
      </c>
      <c r="P126" s="218"/>
      <c r="Q126" s="203">
        <f t="shared" si="51"/>
        <v>0</v>
      </c>
      <c r="R126" s="218"/>
      <c r="S126" s="218"/>
      <c r="T126" s="203">
        <f t="shared" si="63"/>
        <v>0</v>
      </c>
      <c r="U126" s="218">
        <v>0</v>
      </c>
      <c r="V126" s="218"/>
      <c r="W126" s="218"/>
      <c r="X126" s="218"/>
      <c r="Y126" s="203">
        <f t="shared" si="40"/>
        <v>1</v>
      </c>
      <c r="Z126" s="218">
        <v>1</v>
      </c>
      <c r="AA126" s="218"/>
      <c r="AB126" s="218">
        <v>0.91</v>
      </c>
      <c r="AC126" s="316">
        <f t="shared" si="64"/>
        <v>0</v>
      </c>
      <c r="AD126" s="316">
        <f t="shared" si="65"/>
        <v>0.0989010989010988</v>
      </c>
    </row>
    <row r="127" spans="1:30">
      <c r="A127" s="204" t="str">
        <f t="shared" ref="A127:A170" si="66">F127&amp;E127&amp;D127&amp;C127</f>
        <v>软件开发费</v>
      </c>
      <c r="B127" s="209"/>
      <c r="C127" s="274" t="s">
        <v>226</v>
      </c>
      <c r="D127" s="274"/>
      <c r="E127" s="274"/>
      <c r="F127" s="274"/>
      <c r="G127" s="318" t="s">
        <v>205</v>
      </c>
      <c r="H127" s="307">
        <f t="shared" si="50"/>
        <v>0</v>
      </c>
      <c r="I127" s="203">
        <f>L127-'2-总部下划报单预算明细表（填白底格）'!G127</f>
        <v>0</v>
      </c>
      <c r="J127" s="203">
        <f t="shared" si="34"/>
        <v>0</v>
      </c>
      <c r="K127" s="307">
        <f t="shared" si="59"/>
        <v>0</v>
      </c>
      <c r="L127" s="203">
        <f t="shared" si="60"/>
        <v>0</v>
      </c>
      <c r="M127" s="203">
        <f t="shared" si="61"/>
        <v>0</v>
      </c>
      <c r="N127" s="203">
        <f t="shared" si="62"/>
        <v>0</v>
      </c>
      <c r="O127" s="218"/>
      <c r="P127" s="218"/>
      <c r="Q127" s="203">
        <f t="shared" si="51"/>
        <v>0</v>
      </c>
      <c r="R127" s="218"/>
      <c r="S127" s="218"/>
      <c r="T127" s="203">
        <f t="shared" si="63"/>
        <v>0</v>
      </c>
      <c r="U127" s="218">
        <v>0</v>
      </c>
      <c r="V127" s="218"/>
      <c r="W127" s="218"/>
      <c r="X127" s="218"/>
      <c r="Y127" s="203">
        <f t="shared" si="40"/>
        <v>0</v>
      </c>
      <c r="Z127" s="218"/>
      <c r="AA127" s="218"/>
      <c r="AB127" s="218">
        <v>0</v>
      </c>
      <c r="AC127" s="316" t="str">
        <f t="shared" si="64"/>
        <v/>
      </c>
      <c r="AD127" s="316" t="str">
        <f t="shared" si="65"/>
        <v/>
      </c>
    </row>
    <row r="128" spans="1:30">
      <c r="A128" s="204" t="str">
        <f t="shared" si="66"/>
        <v>产品开发费</v>
      </c>
      <c r="B128" s="209"/>
      <c r="C128" s="274" t="s">
        <v>227</v>
      </c>
      <c r="D128" s="274"/>
      <c r="E128" s="274"/>
      <c r="F128" s="274"/>
      <c r="G128" s="318" t="s">
        <v>205</v>
      </c>
      <c r="H128" s="307">
        <f t="shared" si="50"/>
        <v>0</v>
      </c>
      <c r="I128" s="203">
        <f>L128-'2-总部下划报单预算明细表（填白底格）'!G128</f>
        <v>0</v>
      </c>
      <c r="J128" s="203">
        <f t="shared" si="34"/>
        <v>0</v>
      </c>
      <c r="K128" s="307">
        <f t="shared" si="59"/>
        <v>0</v>
      </c>
      <c r="L128" s="203">
        <f t="shared" si="60"/>
        <v>0</v>
      </c>
      <c r="M128" s="203">
        <f t="shared" si="61"/>
        <v>0</v>
      </c>
      <c r="N128" s="203">
        <f t="shared" si="62"/>
        <v>0</v>
      </c>
      <c r="O128" s="218"/>
      <c r="P128" s="218"/>
      <c r="Q128" s="203">
        <f t="shared" si="51"/>
        <v>0</v>
      </c>
      <c r="R128" s="218"/>
      <c r="S128" s="218"/>
      <c r="T128" s="203">
        <f t="shared" si="63"/>
        <v>0</v>
      </c>
      <c r="U128" s="218">
        <v>0</v>
      </c>
      <c r="V128" s="218"/>
      <c r="W128" s="218"/>
      <c r="X128" s="218"/>
      <c r="Y128" s="203">
        <f t="shared" si="40"/>
        <v>0</v>
      </c>
      <c r="Z128" s="218"/>
      <c r="AA128" s="218"/>
      <c r="AB128" s="218">
        <v>0</v>
      </c>
      <c r="AC128" s="316" t="str">
        <f t="shared" si="64"/>
        <v/>
      </c>
      <c r="AD128" s="316" t="str">
        <f t="shared" si="65"/>
        <v/>
      </c>
    </row>
    <row r="129" spans="1:30">
      <c r="A129" s="204" t="str">
        <f t="shared" si="66"/>
        <v>技术转让费</v>
      </c>
      <c r="B129" s="228"/>
      <c r="C129" s="274" t="s">
        <v>228</v>
      </c>
      <c r="D129" s="274"/>
      <c r="E129" s="274"/>
      <c r="F129" s="274"/>
      <c r="G129" s="318" t="s">
        <v>205</v>
      </c>
      <c r="H129" s="307">
        <f t="shared" si="50"/>
        <v>0</v>
      </c>
      <c r="I129" s="203">
        <f>L129-'2-总部下划报单预算明细表（填白底格）'!G129</f>
        <v>0</v>
      </c>
      <c r="J129" s="203">
        <f t="shared" si="34"/>
        <v>0</v>
      </c>
      <c r="K129" s="307">
        <f t="shared" si="59"/>
        <v>0</v>
      </c>
      <c r="L129" s="203">
        <f t="shared" si="60"/>
        <v>0</v>
      </c>
      <c r="M129" s="203">
        <f t="shared" si="61"/>
        <v>0</v>
      </c>
      <c r="N129" s="203">
        <f t="shared" si="62"/>
        <v>0</v>
      </c>
      <c r="O129" s="218"/>
      <c r="P129" s="218"/>
      <c r="Q129" s="203">
        <f t="shared" si="51"/>
        <v>0</v>
      </c>
      <c r="R129" s="218"/>
      <c r="S129" s="218"/>
      <c r="T129" s="203">
        <f t="shared" si="63"/>
        <v>0</v>
      </c>
      <c r="U129" s="218">
        <v>0</v>
      </c>
      <c r="V129" s="218"/>
      <c r="W129" s="218"/>
      <c r="X129" s="218"/>
      <c r="Y129" s="203">
        <f t="shared" si="40"/>
        <v>0</v>
      </c>
      <c r="Z129" s="218"/>
      <c r="AA129" s="218"/>
      <c r="AB129" s="218">
        <v>0</v>
      </c>
      <c r="AC129" s="316" t="str">
        <f t="shared" si="64"/>
        <v/>
      </c>
      <c r="AD129" s="316" t="str">
        <f t="shared" si="65"/>
        <v/>
      </c>
    </row>
    <row r="130" ht="14.45" customHeight="1" spans="1:30">
      <c r="A130" s="204" t="str">
        <f t="shared" si="66"/>
        <v>办公管理类项目合计</v>
      </c>
      <c r="B130" s="278" t="s">
        <v>229</v>
      </c>
      <c r="C130" s="279" t="s">
        <v>229</v>
      </c>
      <c r="D130" s="280"/>
      <c r="E130" s="280"/>
      <c r="F130" s="281"/>
      <c r="G130" s="308"/>
      <c r="H130" s="307">
        <f t="shared" si="50"/>
        <v>154.3396</v>
      </c>
      <c r="I130" s="203">
        <f>L130-'2-总部下划报单预算明细表（填白底格）'!G130</f>
        <v>154.3396</v>
      </c>
      <c r="J130" s="203">
        <f t="shared" si="34"/>
        <v>0</v>
      </c>
      <c r="K130" s="307">
        <f t="shared" si="59"/>
        <v>154.3396</v>
      </c>
      <c r="L130" s="203">
        <f t="shared" si="60"/>
        <v>154.3396</v>
      </c>
      <c r="M130" s="203">
        <f t="shared" si="61"/>
        <v>0</v>
      </c>
      <c r="N130" s="203">
        <f t="shared" si="62"/>
        <v>68.0736</v>
      </c>
      <c r="O130" s="203">
        <f>SUM(O131:O154)</f>
        <v>68.0736</v>
      </c>
      <c r="P130" s="203">
        <f>SUM(P131:P154)</f>
        <v>0</v>
      </c>
      <c r="Q130" s="203">
        <f t="shared" si="51"/>
        <v>0</v>
      </c>
      <c r="R130" s="203">
        <f>SUM(R131:R154)</f>
        <v>0</v>
      </c>
      <c r="S130" s="203">
        <f>SUM(S131:S154)</f>
        <v>0</v>
      </c>
      <c r="T130" s="203">
        <f t="shared" si="63"/>
        <v>86.266</v>
      </c>
      <c r="U130" s="203">
        <f t="shared" ref="U130:AB130" si="67">SUM(U131:U154)</f>
        <v>86.266</v>
      </c>
      <c r="V130" s="203">
        <f t="shared" si="67"/>
        <v>0</v>
      </c>
      <c r="W130" s="203">
        <f t="shared" si="67"/>
        <v>0</v>
      </c>
      <c r="X130" s="203">
        <f t="shared" si="67"/>
        <v>0</v>
      </c>
      <c r="Y130" s="203">
        <f t="shared" si="40"/>
        <v>185.43</v>
      </c>
      <c r="Z130" s="203">
        <f t="shared" ref="Z130:AA130" si="68">SUM(Z131:Z154)</f>
        <v>185.43</v>
      </c>
      <c r="AA130" s="203">
        <f t="shared" si="68"/>
        <v>0</v>
      </c>
      <c r="AB130" s="203">
        <f t="shared" si="67"/>
        <v>133.725889</v>
      </c>
      <c r="AC130" s="316">
        <f t="shared" si="64"/>
        <v>-0.167666504880548</v>
      </c>
      <c r="AD130" s="316">
        <f t="shared" si="65"/>
        <v>0.154148992047456</v>
      </c>
    </row>
    <row r="131" spans="1:30">
      <c r="A131" s="204" t="str">
        <f t="shared" si="66"/>
        <v>出访外事费用项目小计</v>
      </c>
      <c r="B131" s="282"/>
      <c r="C131" s="283" t="s">
        <v>230</v>
      </c>
      <c r="D131" s="284" t="s">
        <v>231</v>
      </c>
      <c r="E131" s="285"/>
      <c r="F131" s="286"/>
      <c r="G131" s="308" t="s">
        <v>232</v>
      </c>
      <c r="H131" s="307">
        <f t="shared" si="50"/>
        <v>0</v>
      </c>
      <c r="I131" s="203">
        <f>L131-'2-总部下划报单预算明细表（填白底格）'!G131</f>
        <v>0</v>
      </c>
      <c r="J131" s="203">
        <f t="shared" si="34"/>
        <v>0</v>
      </c>
      <c r="K131" s="307">
        <f t="shared" si="59"/>
        <v>0</v>
      </c>
      <c r="L131" s="203">
        <f t="shared" si="60"/>
        <v>0</v>
      </c>
      <c r="M131" s="203">
        <f t="shared" si="61"/>
        <v>0</v>
      </c>
      <c r="N131" s="203">
        <f t="shared" si="62"/>
        <v>0</v>
      </c>
      <c r="O131" s="319">
        <v>0</v>
      </c>
      <c r="P131" s="319">
        <f>0</f>
        <v>0</v>
      </c>
      <c r="Q131" s="203">
        <f t="shared" si="51"/>
        <v>0</v>
      </c>
      <c r="R131" s="319">
        <f>0</f>
        <v>0</v>
      </c>
      <c r="S131" s="319">
        <f>0</f>
        <v>0</v>
      </c>
      <c r="T131" s="203">
        <f t="shared" si="63"/>
        <v>0</v>
      </c>
      <c r="U131" s="319">
        <f>0</f>
        <v>0</v>
      </c>
      <c r="V131" s="319">
        <f>0</f>
        <v>0</v>
      </c>
      <c r="W131" s="319">
        <f>0</f>
        <v>0</v>
      </c>
      <c r="X131" s="319">
        <f>0</f>
        <v>0</v>
      </c>
      <c r="Y131" s="203">
        <f t="shared" si="40"/>
        <v>0</v>
      </c>
      <c r="Z131" s="218"/>
      <c r="AA131" s="218"/>
      <c r="AB131" s="218">
        <v>0</v>
      </c>
      <c r="AC131" s="316" t="str">
        <f t="shared" si="64"/>
        <v/>
      </c>
      <c r="AD131" s="316" t="str">
        <f t="shared" si="65"/>
        <v/>
      </c>
    </row>
    <row r="132" spans="1:30">
      <c r="A132" s="204" t="str">
        <f t="shared" si="66"/>
        <v>来访</v>
      </c>
      <c r="B132" s="282"/>
      <c r="C132" s="287"/>
      <c r="D132" s="284" t="s">
        <v>233</v>
      </c>
      <c r="E132" s="285"/>
      <c r="F132" s="286"/>
      <c r="G132" s="308" t="s">
        <v>232</v>
      </c>
      <c r="H132" s="307">
        <f t="shared" si="50"/>
        <v>0</v>
      </c>
      <c r="I132" s="203">
        <f>L132-'2-总部下划报单预算明细表（填白底格）'!G132</f>
        <v>0</v>
      </c>
      <c r="J132" s="203">
        <f t="shared" si="34"/>
        <v>0</v>
      </c>
      <c r="K132" s="307">
        <f t="shared" si="59"/>
        <v>0</v>
      </c>
      <c r="L132" s="203">
        <f t="shared" si="60"/>
        <v>0</v>
      </c>
      <c r="M132" s="203">
        <f t="shared" si="61"/>
        <v>0</v>
      </c>
      <c r="N132" s="203">
        <f t="shared" si="62"/>
        <v>0</v>
      </c>
      <c r="O132" s="319">
        <v>0</v>
      </c>
      <c r="P132" s="319">
        <f>0</f>
        <v>0</v>
      </c>
      <c r="Q132" s="203">
        <f t="shared" si="51"/>
        <v>0</v>
      </c>
      <c r="R132" s="319">
        <f>0</f>
        <v>0</v>
      </c>
      <c r="S132" s="319">
        <f>0</f>
        <v>0</v>
      </c>
      <c r="T132" s="203">
        <f t="shared" si="63"/>
        <v>0</v>
      </c>
      <c r="U132" s="319">
        <f>0</f>
        <v>0</v>
      </c>
      <c r="V132" s="319">
        <f>0</f>
        <v>0</v>
      </c>
      <c r="W132" s="319">
        <f>0</f>
        <v>0</v>
      </c>
      <c r="X132" s="319">
        <f>0</f>
        <v>0</v>
      </c>
      <c r="Y132" s="203">
        <f t="shared" si="40"/>
        <v>0</v>
      </c>
      <c r="Z132" s="218"/>
      <c r="AA132" s="218"/>
      <c r="AB132" s="218">
        <v>0</v>
      </c>
      <c r="AC132" s="316" t="str">
        <f t="shared" si="64"/>
        <v/>
      </c>
      <c r="AD132" s="316" t="str">
        <f t="shared" si="65"/>
        <v/>
      </c>
    </row>
    <row r="133" spans="1:30">
      <c r="A133" s="204" t="str">
        <f t="shared" si="66"/>
        <v>会议费</v>
      </c>
      <c r="B133" s="282"/>
      <c r="C133" s="284" t="s">
        <v>234</v>
      </c>
      <c r="D133" s="285"/>
      <c r="E133" s="285"/>
      <c r="F133" s="286"/>
      <c r="G133" s="308" t="s">
        <v>234</v>
      </c>
      <c r="H133" s="307">
        <f t="shared" si="50"/>
        <v>18.47</v>
      </c>
      <c r="I133" s="203">
        <f>L133-'2-总部下划报单预算明细表（填白底格）'!G133</f>
        <v>18.47</v>
      </c>
      <c r="J133" s="203">
        <f t="shared" si="34"/>
        <v>0</v>
      </c>
      <c r="K133" s="307">
        <f t="shared" si="59"/>
        <v>18.47</v>
      </c>
      <c r="L133" s="203">
        <f t="shared" si="60"/>
        <v>18.47</v>
      </c>
      <c r="M133" s="203">
        <f t="shared" si="61"/>
        <v>0</v>
      </c>
      <c r="N133" s="203">
        <f t="shared" si="62"/>
        <v>13.52</v>
      </c>
      <c r="O133" s="218">
        <v>13.52</v>
      </c>
      <c r="P133" s="218"/>
      <c r="Q133" s="203">
        <f t="shared" si="51"/>
        <v>0</v>
      </c>
      <c r="R133" s="218"/>
      <c r="S133" s="218"/>
      <c r="T133" s="203">
        <f t="shared" si="63"/>
        <v>4.95</v>
      </c>
      <c r="U133" s="218">
        <v>4.95</v>
      </c>
      <c r="V133" s="218"/>
      <c r="W133" s="218"/>
      <c r="X133" s="218"/>
      <c r="Y133" s="203">
        <f t="shared" si="40"/>
        <v>20.1</v>
      </c>
      <c r="Z133" s="218">
        <v>20.1</v>
      </c>
      <c r="AA133" s="218"/>
      <c r="AB133" s="218">
        <v>9.313289</v>
      </c>
      <c r="AC133" s="316">
        <f t="shared" si="64"/>
        <v>-0.0810945273631842</v>
      </c>
      <c r="AD133" s="316">
        <f t="shared" si="65"/>
        <v>0.983187679454594</v>
      </c>
    </row>
    <row r="134" spans="1:30">
      <c r="A134" s="204" t="str">
        <f t="shared" si="66"/>
        <v>差旅费</v>
      </c>
      <c r="B134" s="282"/>
      <c r="C134" s="285" t="s">
        <v>235</v>
      </c>
      <c r="D134" s="285"/>
      <c r="E134" s="285"/>
      <c r="F134" s="286"/>
      <c r="G134" s="308" t="s">
        <v>235</v>
      </c>
      <c r="H134" s="307">
        <f t="shared" si="50"/>
        <v>17.546</v>
      </c>
      <c r="I134" s="203">
        <f>L134-'2-总部下划报单预算明细表（填白底格）'!G134</f>
        <v>17.546</v>
      </c>
      <c r="J134" s="203">
        <f t="shared" ref="J134:J171" si="69">M134</f>
        <v>0</v>
      </c>
      <c r="K134" s="307">
        <f t="shared" si="59"/>
        <v>17.546</v>
      </c>
      <c r="L134" s="203">
        <f t="shared" si="60"/>
        <v>17.546</v>
      </c>
      <c r="M134" s="203">
        <f t="shared" si="61"/>
        <v>0</v>
      </c>
      <c r="N134" s="203">
        <f t="shared" si="62"/>
        <v>11.176</v>
      </c>
      <c r="O134" s="218">
        <v>11.176</v>
      </c>
      <c r="P134" s="218"/>
      <c r="Q134" s="203">
        <f t="shared" si="51"/>
        <v>0</v>
      </c>
      <c r="R134" s="218"/>
      <c r="S134" s="218"/>
      <c r="T134" s="203">
        <f t="shared" si="63"/>
        <v>6.37</v>
      </c>
      <c r="U134" s="218">
        <v>6.37</v>
      </c>
      <c r="V134" s="218"/>
      <c r="W134" s="218"/>
      <c r="X134" s="218"/>
      <c r="Y134" s="203">
        <f t="shared" ref="Y134:Y171" si="70">AA134+Z134</f>
        <v>18.74</v>
      </c>
      <c r="Z134" s="218">
        <v>18.74</v>
      </c>
      <c r="AA134" s="218"/>
      <c r="AB134" s="218">
        <v>12</v>
      </c>
      <c r="AC134" s="316">
        <f t="shared" si="64"/>
        <v>-0.0637139807897545</v>
      </c>
      <c r="AD134" s="316">
        <f t="shared" si="65"/>
        <v>0.462166666666667</v>
      </c>
    </row>
    <row r="135" spans="1:30">
      <c r="A135" s="204" t="str">
        <f t="shared" si="66"/>
        <v>境内培训项目小计内部培训费项目小计</v>
      </c>
      <c r="B135" s="282"/>
      <c r="C135" s="288" t="s">
        <v>236</v>
      </c>
      <c r="D135" s="289" t="s">
        <v>237</v>
      </c>
      <c r="E135" s="290"/>
      <c r="F135" s="291"/>
      <c r="G135" s="308" t="s">
        <v>238</v>
      </c>
      <c r="H135" s="307">
        <f t="shared" si="50"/>
        <v>29.2636</v>
      </c>
      <c r="I135" s="203">
        <f>L135-'2-总部下划报单预算明细表（填白底格）'!G135</f>
        <v>29.2636</v>
      </c>
      <c r="J135" s="203">
        <f t="shared" si="69"/>
        <v>0</v>
      </c>
      <c r="K135" s="307">
        <f t="shared" si="59"/>
        <v>29.2636</v>
      </c>
      <c r="L135" s="203">
        <f t="shared" si="60"/>
        <v>29.2636</v>
      </c>
      <c r="M135" s="203">
        <f t="shared" si="61"/>
        <v>0</v>
      </c>
      <c r="N135" s="203">
        <f t="shared" si="62"/>
        <v>13.4536</v>
      </c>
      <c r="O135" s="218">
        <v>13.4536</v>
      </c>
      <c r="P135" s="218"/>
      <c r="Q135" s="203">
        <f t="shared" si="51"/>
        <v>0</v>
      </c>
      <c r="R135" s="218"/>
      <c r="S135" s="218"/>
      <c r="T135" s="203">
        <f t="shared" si="63"/>
        <v>15.81</v>
      </c>
      <c r="U135" s="218">
        <v>15.81</v>
      </c>
      <c r="V135" s="218"/>
      <c r="W135" s="218"/>
      <c r="X135" s="218"/>
      <c r="Y135" s="203">
        <f t="shared" si="70"/>
        <v>26.13</v>
      </c>
      <c r="Z135" s="218">
        <v>26.13</v>
      </c>
      <c r="AA135" s="218"/>
      <c r="AB135" s="218">
        <v>17.81</v>
      </c>
      <c r="AC135" s="316">
        <f t="shared" si="64"/>
        <v>0.119923459624952</v>
      </c>
      <c r="AD135" s="316">
        <f t="shared" si="65"/>
        <v>0.643099382369456</v>
      </c>
    </row>
    <row r="136" spans="1:30">
      <c r="A136" s="204" t="str">
        <f t="shared" si="66"/>
        <v>境外培训项目小计</v>
      </c>
      <c r="B136" s="282"/>
      <c r="C136" s="292"/>
      <c r="D136" s="290" t="s">
        <v>239</v>
      </c>
      <c r="E136" s="293"/>
      <c r="F136" s="291"/>
      <c r="G136" s="308" t="s">
        <v>240</v>
      </c>
      <c r="H136" s="307">
        <f t="shared" si="50"/>
        <v>0</v>
      </c>
      <c r="I136" s="203">
        <f>L136-'2-总部下划报单预算明细表（填白底格）'!G136</f>
        <v>0</v>
      </c>
      <c r="J136" s="203">
        <f t="shared" si="69"/>
        <v>0</v>
      </c>
      <c r="K136" s="307">
        <f t="shared" si="59"/>
        <v>0</v>
      </c>
      <c r="L136" s="203">
        <f t="shared" si="60"/>
        <v>0</v>
      </c>
      <c r="M136" s="203">
        <f t="shared" si="61"/>
        <v>0</v>
      </c>
      <c r="N136" s="203">
        <f t="shared" si="62"/>
        <v>0</v>
      </c>
      <c r="O136" s="218"/>
      <c r="P136" s="218"/>
      <c r="Q136" s="203">
        <f t="shared" si="51"/>
        <v>0</v>
      </c>
      <c r="R136" s="218"/>
      <c r="S136" s="218"/>
      <c r="T136" s="203">
        <f t="shared" si="63"/>
        <v>0</v>
      </c>
      <c r="U136" s="218">
        <v>0</v>
      </c>
      <c r="V136" s="218"/>
      <c r="W136" s="218"/>
      <c r="X136" s="218"/>
      <c r="Y136" s="203">
        <f t="shared" si="70"/>
        <v>0</v>
      </c>
      <c r="Z136" s="218"/>
      <c r="AA136" s="218"/>
      <c r="AB136" s="218">
        <v>0</v>
      </c>
      <c r="AC136" s="316" t="str">
        <f t="shared" si="64"/>
        <v/>
      </c>
      <c r="AD136" s="316" t="str">
        <f t="shared" si="65"/>
        <v/>
      </c>
    </row>
    <row r="137" spans="1:30">
      <c r="A137" s="204" t="str">
        <f t="shared" si="66"/>
        <v>外部培训费项目小计</v>
      </c>
      <c r="B137" s="282"/>
      <c r="C137" s="288" t="s">
        <v>241</v>
      </c>
      <c r="D137" s="294"/>
      <c r="E137" s="290"/>
      <c r="F137" s="291"/>
      <c r="G137" s="308" t="s">
        <v>238</v>
      </c>
      <c r="H137" s="307">
        <f t="shared" si="50"/>
        <v>0</v>
      </c>
      <c r="I137" s="203">
        <f>L137-'2-总部下划报单预算明细表（填白底格）'!G137</f>
        <v>0</v>
      </c>
      <c r="J137" s="203">
        <f t="shared" si="69"/>
        <v>0</v>
      </c>
      <c r="K137" s="307">
        <f t="shared" si="59"/>
        <v>0</v>
      </c>
      <c r="L137" s="203">
        <f t="shared" si="60"/>
        <v>0</v>
      </c>
      <c r="M137" s="203">
        <f t="shared" si="61"/>
        <v>0</v>
      </c>
      <c r="N137" s="203">
        <f t="shared" si="62"/>
        <v>0</v>
      </c>
      <c r="O137" s="218"/>
      <c r="P137" s="218"/>
      <c r="Q137" s="203">
        <f t="shared" si="51"/>
        <v>0</v>
      </c>
      <c r="R137" s="218"/>
      <c r="S137" s="218"/>
      <c r="T137" s="203">
        <f t="shared" si="63"/>
        <v>0</v>
      </c>
      <c r="U137" s="218">
        <v>0</v>
      </c>
      <c r="V137" s="218"/>
      <c r="W137" s="218"/>
      <c r="X137" s="218"/>
      <c r="Y137" s="203">
        <f t="shared" si="70"/>
        <v>0</v>
      </c>
      <c r="Z137" s="218"/>
      <c r="AA137" s="218"/>
      <c r="AB137" s="218">
        <v>0</v>
      </c>
      <c r="AC137" s="316" t="str">
        <f t="shared" si="64"/>
        <v/>
      </c>
      <c r="AD137" s="316" t="str">
        <f t="shared" si="65"/>
        <v/>
      </c>
    </row>
    <row r="138" spans="1:30">
      <c r="A138" s="204" t="str">
        <f t="shared" si="66"/>
        <v>固定电话支出通讯费项目小计邮电费项目小计</v>
      </c>
      <c r="B138" s="282"/>
      <c r="C138" s="283" t="s">
        <v>242</v>
      </c>
      <c r="D138" s="283" t="s">
        <v>243</v>
      </c>
      <c r="E138" s="295" t="s">
        <v>244</v>
      </c>
      <c r="F138" s="286"/>
      <c r="G138" s="308" t="s">
        <v>245</v>
      </c>
      <c r="H138" s="307">
        <f t="shared" si="50"/>
        <v>11.5</v>
      </c>
      <c r="I138" s="203">
        <f>L138-'2-总部下划报单预算明细表（填白底格）'!G138</f>
        <v>11.5</v>
      </c>
      <c r="J138" s="203">
        <f t="shared" si="69"/>
        <v>0</v>
      </c>
      <c r="K138" s="307">
        <f t="shared" si="59"/>
        <v>11.5</v>
      </c>
      <c r="L138" s="203">
        <f t="shared" si="60"/>
        <v>11.5</v>
      </c>
      <c r="M138" s="203">
        <f t="shared" si="61"/>
        <v>0</v>
      </c>
      <c r="N138" s="203">
        <f t="shared" si="62"/>
        <v>6</v>
      </c>
      <c r="O138" s="218">
        <v>6</v>
      </c>
      <c r="P138" s="218"/>
      <c r="Q138" s="203">
        <f t="shared" si="51"/>
        <v>0</v>
      </c>
      <c r="R138" s="218"/>
      <c r="S138" s="218"/>
      <c r="T138" s="203">
        <f t="shared" si="63"/>
        <v>5.5</v>
      </c>
      <c r="U138" s="218">
        <v>5.5</v>
      </c>
      <c r="V138" s="218"/>
      <c r="W138" s="218"/>
      <c r="X138" s="218"/>
      <c r="Y138" s="203">
        <f t="shared" si="70"/>
        <v>15</v>
      </c>
      <c r="Z138" s="218">
        <v>15</v>
      </c>
      <c r="AA138" s="218"/>
      <c r="AB138" s="218">
        <v>8.44</v>
      </c>
      <c r="AC138" s="316">
        <f t="shared" si="64"/>
        <v>-0.233333333333333</v>
      </c>
      <c r="AD138" s="316">
        <f t="shared" si="65"/>
        <v>0.362559241706161</v>
      </c>
    </row>
    <row r="139" spans="1:30">
      <c r="A139" s="204" t="str">
        <f t="shared" si="66"/>
        <v>移动电话支出</v>
      </c>
      <c r="B139" s="282"/>
      <c r="C139" s="296"/>
      <c r="D139" s="287"/>
      <c r="E139" s="295" t="s">
        <v>246</v>
      </c>
      <c r="F139" s="286"/>
      <c r="G139" s="308" t="s">
        <v>245</v>
      </c>
      <c r="H139" s="307">
        <f t="shared" si="50"/>
        <v>28</v>
      </c>
      <c r="I139" s="203">
        <f>L139-'2-总部下划报单预算明细表（填白底格）'!G139</f>
        <v>28</v>
      </c>
      <c r="J139" s="203">
        <f t="shared" si="69"/>
        <v>0</v>
      </c>
      <c r="K139" s="307">
        <f t="shared" si="59"/>
        <v>28</v>
      </c>
      <c r="L139" s="203">
        <f t="shared" si="60"/>
        <v>28</v>
      </c>
      <c r="M139" s="203">
        <f t="shared" si="61"/>
        <v>0</v>
      </c>
      <c r="N139" s="203">
        <f t="shared" si="62"/>
        <v>3</v>
      </c>
      <c r="O139" s="218">
        <v>3</v>
      </c>
      <c r="P139" s="218"/>
      <c r="Q139" s="203">
        <f t="shared" si="51"/>
        <v>0</v>
      </c>
      <c r="R139" s="218"/>
      <c r="S139" s="218"/>
      <c r="T139" s="203">
        <f t="shared" si="63"/>
        <v>25</v>
      </c>
      <c r="U139" s="218">
        <v>25</v>
      </c>
      <c r="V139" s="218"/>
      <c r="W139" s="218"/>
      <c r="X139" s="218"/>
      <c r="Y139" s="203">
        <f t="shared" si="70"/>
        <v>28</v>
      </c>
      <c r="Z139" s="218">
        <v>28</v>
      </c>
      <c r="AA139" s="218"/>
      <c r="AB139" s="218">
        <v>25.98</v>
      </c>
      <c r="AC139" s="316">
        <f t="shared" si="64"/>
        <v>0</v>
      </c>
      <c r="AD139" s="316">
        <f t="shared" si="65"/>
        <v>0.077752117013087</v>
      </c>
    </row>
    <row r="140" spans="1:30">
      <c r="A140" s="204" t="str">
        <f t="shared" si="66"/>
        <v>邮寄费</v>
      </c>
      <c r="B140" s="282"/>
      <c r="C140" s="296"/>
      <c r="D140" s="284" t="s">
        <v>247</v>
      </c>
      <c r="E140" s="285"/>
      <c r="F140" s="286"/>
      <c r="G140" s="308" t="s">
        <v>248</v>
      </c>
      <c r="H140" s="307">
        <f t="shared" si="50"/>
        <v>3.9</v>
      </c>
      <c r="I140" s="203">
        <f>L140-'2-总部下划报单预算明细表（填白底格）'!G140</f>
        <v>3.9</v>
      </c>
      <c r="J140" s="203">
        <f t="shared" si="69"/>
        <v>0</v>
      </c>
      <c r="K140" s="307">
        <f t="shared" si="59"/>
        <v>3.9</v>
      </c>
      <c r="L140" s="203">
        <f t="shared" si="60"/>
        <v>3.9</v>
      </c>
      <c r="M140" s="203">
        <f t="shared" si="61"/>
        <v>0</v>
      </c>
      <c r="N140" s="203">
        <f t="shared" si="62"/>
        <v>1</v>
      </c>
      <c r="O140" s="218">
        <v>1</v>
      </c>
      <c r="P140" s="218"/>
      <c r="Q140" s="203">
        <f t="shared" si="51"/>
        <v>0</v>
      </c>
      <c r="R140" s="218"/>
      <c r="S140" s="218"/>
      <c r="T140" s="203">
        <f t="shared" si="63"/>
        <v>2.9</v>
      </c>
      <c r="U140" s="218">
        <v>2.9</v>
      </c>
      <c r="V140" s="218"/>
      <c r="W140" s="218"/>
      <c r="X140" s="218"/>
      <c r="Y140" s="203">
        <f t="shared" si="70"/>
        <v>10.34</v>
      </c>
      <c r="Z140" s="218">
        <v>10.34</v>
      </c>
      <c r="AA140" s="218"/>
      <c r="AB140" s="218">
        <v>8.9</v>
      </c>
      <c r="AC140" s="316">
        <f t="shared" si="64"/>
        <v>-0.622823984526112</v>
      </c>
      <c r="AD140" s="316">
        <f t="shared" si="65"/>
        <v>-0.561797752808989</v>
      </c>
    </row>
    <row r="141" spans="1:30">
      <c r="A141" s="204" t="str">
        <f t="shared" si="66"/>
        <v>线路租赁</v>
      </c>
      <c r="B141" s="282"/>
      <c r="C141" s="296"/>
      <c r="D141" s="284" t="s">
        <v>249</v>
      </c>
      <c r="E141" s="285"/>
      <c r="F141" s="286"/>
      <c r="G141" s="308" t="s">
        <v>248</v>
      </c>
      <c r="H141" s="307">
        <f t="shared" si="50"/>
        <v>2.83</v>
      </c>
      <c r="I141" s="203">
        <f>L141-'2-总部下划报单预算明细表（填白底格）'!G141</f>
        <v>2.83</v>
      </c>
      <c r="J141" s="203">
        <f t="shared" si="69"/>
        <v>0</v>
      </c>
      <c r="K141" s="307">
        <f t="shared" si="59"/>
        <v>2.83</v>
      </c>
      <c r="L141" s="203">
        <f t="shared" si="60"/>
        <v>2.83</v>
      </c>
      <c r="M141" s="203">
        <f t="shared" si="61"/>
        <v>0</v>
      </c>
      <c r="N141" s="203">
        <f t="shared" si="62"/>
        <v>0</v>
      </c>
      <c r="O141" s="218"/>
      <c r="P141" s="218"/>
      <c r="Q141" s="203">
        <f t="shared" si="51"/>
        <v>0</v>
      </c>
      <c r="R141" s="218"/>
      <c r="S141" s="218"/>
      <c r="T141" s="203">
        <f t="shared" si="63"/>
        <v>2.83</v>
      </c>
      <c r="U141" s="218">
        <v>2.83</v>
      </c>
      <c r="V141" s="218"/>
      <c r="W141" s="218"/>
      <c r="X141" s="218"/>
      <c r="Y141" s="203">
        <f t="shared" si="70"/>
        <v>17</v>
      </c>
      <c r="Z141" s="218">
        <v>17</v>
      </c>
      <c r="AA141" s="218"/>
      <c r="AB141" s="218">
        <v>25.47</v>
      </c>
      <c r="AC141" s="316">
        <f t="shared" si="64"/>
        <v>-0.833529411764706</v>
      </c>
      <c r="AD141" s="316">
        <f t="shared" si="65"/>
        <v>-0.888888888888889</v>
      </c>
    </row>
    <row r="142" spans="1:30">
      <c r="A142" s="204" t="str">
        <f t="shared" si="66"/>
        <v>其他邮电费</v>
      </c>
      <c r="B142" s="282"/>
      <c r="C142" s="287"/>
      <c r="D142" s="284" t="s">
        <v>250</v>
      </c>
      <c r="E142" s="285"/>
      <c r="F142" s="286"/>
      <c r="G142" s="308" t="s">
        <v>248</v>
      </c>
      <c r="H142" s="307">
        <f t="shared" si="50"/>
        <v>3</v>
      </c>
      <c r="I142" s="203">
        <f>L142-'2-总部下划报单预算明细表（填白底格）'!G142</f>
        <v>3</v>
      </c>
      <c r="J142" s="203">
        <f t="shared" si="69"/>
        <v>0</v>
      </c>
      <c r="K142" s="307">
        <f t="shared" si="59"/>
        <v>3</v>
      </c>
      <c r="L142" s="203">
        <f t="shared" si="60"/>
        <v>3</v>
      </c>
      <c r="M142" s="203">
        <f t="shared" si="61"/>
        <v>0</v>
      </c>
      <c r="N142" s="203">
        <f t="shared" si="62"/>
        <v>0</v>
      </c>
      <c r="O142" s="218"/>
      <c r="P142" s="218"/>
      <c r="Q142" s="203">
        <f t="shared" si="51"/>
        <v>0</v>
      </c>
      <c r="R142" s="218"/>
      <c r="S142" s="218"/>
      <c r="T142" s="203">
        <f t="shared" si="63"/>
        <v>3</v>
      </c>
      <c r="U142" s="218">
        <v>3</v>
      </c>
      <c r="V142" s="218"/>
      <c r="W142" s="218"/>
      <c r="X142" s="218"/>
      <c r="Y142" s="203">
        <f t="shared" si="70"/>
        <v>3</v>
      </c>
      <c r="Z142" s="218">
        <v>3</v>
      </c>
      <c r="AA142" s="218"/>
      <c r="AB142" s="218">
        <v>0</v>
      </c>
      <c r="AC142" s="316">
        <f t="shared" si="64"/>
        <v>0</v>
      </c>
      <c r="AD142" s="316" t="str">
        <f t="shared" si="65"/>
        <v/>
      </c>
    </row>
    <row r="143" spans="1:30">
      <c r="A143" s="204" t="str">
        <f t="shared" si="66"/>
        <v>单证印刷费项目小计</v>
      </c>
      <c r="B143" s="282"/>
      <c r="C143" s="283" t="s">
        <v>251</v>
      </c>
      <c r="D143" s="284" t="s">
        <v>252</v>
      </c>
      <c r="E143" s="285"/>
      <c r="F143" s="286"/>
      <c r="G143" s="308" t="s">
        <v>253</v>
      </c>
      <c r="H143" s="307">
        <f t="shared" si="50"/>
        <v>0.6</v>
      </c>
      <c r="I143" s="203">
        <f>L143-'2-总部下划报单预算明细表（填白底格）'!G143</f>
        <v>0.6</v>
      </c>
      <c r="J143" s="203">
        <f t="shared" si="69"/>
        <v>0</v>
      </c>
      <c r="K143" s="307">
        <f t="shared" si="59"/>
        <v>0.6</v>
      </c>
      <c r="L143" s="203">
        <f t="shared" si="60"/>
        <v>0.6</v>
      </c>
      <c r="M143" s="203">
        <f t="shared" si="61"/>
        <v>0</v>
      </c>
      <c r="N143" s="203">
        <f t="shared" si="62"/>
        <v>0</v>
      </c>
      <c r="O143" s="218"/>
      <c r="P143" s="218"/>
      <c r="Q143" s="203">
        <f t="shared" si="51"/>
        <v>0</v>
      </c>
      <c r="R143" s="218"/>
      <c r="S143" s="218"/>
      <c r="T143" s="203">
        <f t="shared" si="63"/>
        <v>0.6</v>
      </c>
      <c r="U143" s="218">
        <v>0.6</v>
      </c>
      <c r="V143" s="218"/>
      <c r="W143" s="218"/>
      <c r="X143" s="218"/>
      <c r="Y143" s="203">
        <f t="shared" si="70"/>
        <v>0.7</v>
      </c>
      <c r="Z143" s="218">
        <v>0.7</v>
      </c>
      <c r="AA143" s="218"/>
      <c r="AB143" s="218">
        <v>0.54</v>
      </c>
      <c r="AC143" s="316">
        <f t="shared" si="64"/>
        <v>-0.142857142857143</v>
      </c>
      <c r="AD143" s="316">
        <f t="shared" si="65"/>
        <v>0.111111111111111</v>
      </c>
    </row>
    <row r="144" spans="1:30">
      <c r="A144" s="204" t="str">
        <f t="shared" si="66"/>
        <v>名片</v>
      </c>
      <c r="B144" s="282"/>
      <c r="C144" s="296"/>
      <c r="D144" s="284" t="s">
        <v>254</v>
      </c>
      <c r="E144" s="285"/>
      <c r="F144" s="286"/>
      <c r="G144" s="308" t="s">
        <v>253</v>
      </c>
      <c r="H144" s="307">
        <f t="shared" si="50"/>
        <v>0.7</v>
      </c>
      <c r="I144" s="203">
        <f>L144-'2-总部下划报单预算明细表（填白底格）'!G144</f>
        <v>0.7</v>
      </c>
      <c r="J144" s="203">
        <f t="shared" si="69"/>
        <v>0</v>
      </c>
      <c r="K144" s="307">
        <f t="shared" si="59"/>
        <v>0.7</v>
      </c>
      <c r="L144" s="203">
        <f t="shared" si="60"/>
        <v>0.7</v>
      </c>
      <c r="M144" s="203">
        <f t="shared" si="61"/>
        <v>0</v>
      </c>
      <c r="N144" s="203">
        <f t="shared" si="62"/>
        <v>0.3</v>
      </c>
      <c r="O144" s="218">
        <v>0.3</v>
      </c>
      <c r="P144" s="218"/>
      <c r="Q144" s="203">
        <f t="shared" si="51"/>
        <v>0</v>
      </c>
      <c r="R144" s="218"/>
      <c r="S144" s="218"/>
      <c r="T144" s="203">
        <f t="shared" si="63"/>
        <v>0.4</v>
      </c>
      <c r="U144" s="218">
        <v>0.4</v>
      </c>
      <c r="V144" s="218"/>
      <c r="W144" s="218"/>
      <c r="X144" s="218"/>
      <c r="Y144" s="203">
        <f t="shared" si="70"/>
        <v>0.36</v>
      </c>
      <c r="Z144" s="218">
        <v>0.36</v>
      </c>
      <c r="AA144" s="218"/>
      <c r="AB144" s="218">
        <v>0.25</v>
      </c>
      <c r="AC144" s="316">
        <f t="shared" si="64"/>
        <v>0.944444444444444</v>
      </c>
      <c r="AD144" s="316">
        <f t="shared" si="65"/>
        <v>1.8</v>
      </c>
    </row>
    <row r="145" spans="1:30">
      <c r="A145" s="204" t="str">
        <f t="shared" si="66"/>
        <v>文件</v>
      </c>
      <c r="B145" s="282"/>
      <c r="C145" s="296"/>
      <c r="D145" s="284" t="s">
        <v>255</v>
      </c>
      <c r="E145" s="285"/>
      <c r="F145" s="286"/>
      <c r="G145" s="308" t="s">
        <v>253</v>
      </c>
      <c r="H145" s="307">
        <f t="shared" si="50"/>
        <v>0</v>
      </c>
      <c r="I145" s="203">
        <f>L145-'2-总部下划报单预算明细表（填白底格）'!G145</f>
        <v>0</v>
      </c>
      <c r="J145" s="203">
        <f t="shared" si="69"/>
        <v>0</v>
      </c>
      <c r="K145" s="307">
        <f t="shared" si="59"/>
        <v>0</v>
      </c>
      <c r="L145" s="203">
        <f t="shared" si="60"/>
        <v>0</v>
      </c>
      <c r="M145" s="203">
        <f t="shared" si="61"/>
        <v>0</v>
      </c>
      <c r="N145" s="203">
        <f t="shared" si="62"/>
        <v>0</v>
      </c>
      <c r="O145" s="218"/>
      <c r="P145" s="218"/>
      <c r="Q145" s="203">
        <f t="shared" si="51"/>
        <v>0</v>
      </c>
      <c r="R145" s="218"/>
      <c r="S145" s="218"/>
      <c r="T145" s="203">
        <f t="shared" si="63"/>
        <v>0</v>
      </c>
      <c r="U145" s="218">
        <v>0</v>
      </c>
      <c r="V145" s="218"/>
      <c r="W145" s="218"/>
      <c r="X145" s="218"/>
      <c r="Y145" s="203">
        <f t="shared" si="70"/>
        <v>0</v>
      </c>
      <c r="Z145" s="218"/>
      <c r="AA145" s="218"/>
      <c r="AB145" s="218">
        <v>0</v>
      </c>
      <c r="AC145" s="316" t="str">
        <f t="shared" si="64"/>
        <v/>
      </c>
      <c r="AD145" s="316" t="str">
        <f t="shared" si="65"/>
        <v/>
      </c>
    </row>
    <row r="146" spans="1:30">
      <c r="A146" s="204" t="str">
        <f t="shared" si="66"/>
        <v>其他印刷费</v>
      </c>
      <c r="B146" s="282"/>
      <c r="C146" s="287"/>
      <c r="D146" s="284" t="s">
        <v>256</v>
      </c>
      <c r="E146" s="285"/>
      <c r="F146" s="286"/>
      <c r="G146" s="308" t="s">
        <v>253</v>
      </c>
      <c r="H146" s="307">
        <f t="shared" si="50"/>
        <v>2.56</v>
      </c>
      <c r="I146" s="203">
        <f>L146-'2-总部下划报单预算明细表（填白底格）'!G146</f>
        <v>2.56</v>
      </c>
      <c r="J146" s="203">
        <f t="shared" si="69"/>
        <v>0</v>
      </c>
      <c r="K146" s="307">
        <f t="shared" si="59"/>
        <v>2.56</v>
      </c>
      <c r="L146" s="203">
        <f t="shared" si="60"/>
        <v>2.56</v>
      </c>
      <c r="M146" s="203">
        <f t="shared" si="61"/>
        <v>0</v>
      </c>
      <c r="N146" s="203">
        <f t="shared" si="62"/>
        <v>2</v>
      </c>
      <c r="O146" s="218">
        <v>2</v>
      </c>
      <c r="P146" s="218"/>
      <c r="Q146" s="203">
        <f t="shared" si="51"/>
        <v>0</v>
      </c>
      <c r="R146" s="218"/>
      <c r="S146" s="218"/>
      <c r="T146" s="203">
        <f t="shared" si="63"/>
        <v>0.56</v>
      </c>
      <c r="U146" s="218">
        <v>0.56</v>
      </c>
      <c r="V146" s="218"/>
      <c r="W146" s="218"/>
      <c r="X146" s="218"/>
      <c r="Y146" s="203">
        <f t="shared" si="70"/>
        <v>2.8</v>
      </c>
      <c r="Z146" s="218">
        <v>2.8</v>
      </c>
      <c r="AA146" s="218"/>
      <c r="AB146" s="218">
        <v>2.13</v>
      </c>
      <c r="AC146" s="316">
        <f t="shared" si="64"/>
        <v>-0.0857142857142856</v>
      </c>
      <c r="AD146" s="316">
        <f t="shared" si="65"/>
        <v>0.2018779342723</v>
      </c>
    </row>
    <row r="147" spans="1:30">
      <c r="A147" s="204" t="str">
        <f t="shared" si="66"/>
        <v>营业办公用品公杂费项目小计</v>
      </c>
      <c r="B147" s="282"/>
      <c r="C147" s="283" t="s">
        <v>257</v>
      </c>
      <c r="D147" s="284" t="s">
        <v>258</v>
      </c>
      <c r="E147" s="285"/>
      <c r="F147" s="286"/>
      <c r="G147" s="308" t="s">
        <v>259</v>
      </c>
      <c r="H147" s="307">
        <f t="shared" si="50"/>
        <v>16.7</v>
      </c>
      <c r="I147" s="203">
        <f>L147-'2-总部下划报单预算明细表（填白底格）'!G147</f>
        <v>16.7</v>
      </c>
      <c r="J147" s="203">
        <f t="shared" si="69"/>
        <v>0</v>
      </c>
      <c r="K147" s="307">
        <f t="shared" si="59"/>
        <v>16.7</v>
      </c>
      <c r="L147" s="203">
        <f t="shared" si="60"/>
        <v>16.7</v>
      </c>
      <c r="M147" s="203">
        <f t="shared" si="61"/>
        <v>0</v>
      </c>
      <c r="N147" s="203">
        <f t="shared" si="62"/>
        <v>6</v>
      </c>
      <c r="O147" s="218">
        <v>6</v>
      </c>
      <c r="P147" s="218"/>
      <c r="Q147" s="203">
        <f t="shared" si="51"/>
        <v>0</v>
      </c>
      <c r="R147" s="218"/>
      <c r="S147" s="218"/>
      <c r="T147" s="203">
        <f t="shared" si="63"/>
        <v>10.7</v>
      </c>
      <c r="U147" s="218">
        <v>10.7</v>
      </c>
      <c r="V147" s="218"/>
      <c r="W147" s="218"/>
      <c r="X147" s="218"/>
      <c r="Y147" s="203">
        <f t="shared" si="70"/>
        <v>16.9</v>
      </c>
      <c r="Z147" s="218">
        <v>16.9</v>
      </c>
      <c r="AA147" s="218"/>
      <c r="AB147" s="218">
        <v>4.84</v>
      </c>
      <c r="AC147" s="316">
        <f t="shared" si="64"/>
        <v>-0.0118343195266272</v>
      </c>
      <c r="AD147" s="316">
        <f t="shared" si="65"/>
        <v>2.4504132231405</v>
      </c>
    </row>
    <row r="148" spans="1:30">
      <c r="A148" s="204" t="str">
        <f t="shared" si="66"/>
        <v>清洁卫生用品</v>
      </c>
      <c r="B148" s="282"/>
      <c r="C148" s="296"/>
      <c r="D148" s="284" t="s">
        <v>260</v>
      </c>
      <c r="E148" s="285"/>
      <c r="F148" s="286"/>
      <c r="G148" s="308" t="s">
        <v>253</v>
      </c>
      <c r="H148" s="307">
        <f t="shared" si="50"/>
        <v>2</v>
      </c>
      <c r="I148" s="203">
        <f>L148-'2-总部下划报单预算明细表（填白底格）'!G148</f>
        <v>2</v>
      </c>
      <c r="J148" s="203">
        <f t="shared" si="69"/>
        <v>0</v>
      </c>
      <c r="K148" s="307">
        <f t="shared" si="59"/>
        <v>2</v>
      </c>
      <c r="L148" s="203">
        <f t="shared" si="60"/>
        <v>2</v>
      </c>
      <c r="M148" s="203">
        <f t="shared" si="61"/>
        <v>0</v>
      </c>
      <c r="N148" s="203">
        <f t="shared" si="62"/>
        <v>2</v>
      </c>
      <c r="O148" s="218">
        <v>2</v>
      </c>
      <c r="P148" s="218"/>
      <c r="Q148" s="203">
        <f t="shared" si="51"/>
        <v>0</v>
      </c>
      <c r="R148" s="218"/>
      <c r="S148" s="218"/>
      <c r="T148" s="203">
        <f t="shared" si="63"/>
        <v>0</v>
      </c>
      <c r="U148" s="218">
        <v>0</v>
      </c>
      <c r="V148" s="218"/>
      <c r="W148" s="218"/>
      <c r="X148" s="218"/>
      <c r="Y148" s="203">
        <f t="shared" si="70"/>
        <v>1.5</v>
      </c>
      <c r="Z148" s="218">
        <v>1.5</v>
      </c>
      <c r="AA148" s="218"/>
      <c r="AB148" s="218">
        <v>1.24</v>
      </c>
      <c r="AC148" s="316">
        <f t="shared" si="64"/>
        <v>0.333333333333333</v>
      </c>
      <c r="AD148" s="316">
        <f t="shared" si="65"/>
        <v>0.612903225806452</v>
      </c>
    </row>
    <row r="149" spans="1:30">
      <c r="A149" s="204" t="str">
        <f t="shared" si="66"/>
        <v>饮水及器具</v>
      </c>
      <c r="B149" s="282"/>
      <c r="C149" s="296"/>
      <c r="D149" s="284" t="s">
        <v>261</v>
      </c>
      <c r="E149" s="285"/>
      <c r="F149" s="286"/>
      <c r="G149" s="308" t="s">
        <v>253</v>
      </c>
      <c r="H149" s="307">
        <f t="shared" si="50"/>
        <v>0</v>
      </c>
      <c r="I149" s="203">
        <f>L149-'2-总部下划报单预算明细表（填白底格）'!G149</f>
        <v>0</v>
      </c>
      <c r="J149" s="203">
        <f t="shared" si="69"/>
        <v>0</v>
      </c>
      <c r="K149" s="307">
        <f t="shared" si="59"/>
        <v>0</v>
      </c>
      <c r="L149" s="203">
        <f t="shared" si="60"/>
        <v>0</v>
      </c>
      <c r="M149" s="203">
        <f t="shared" si="61"/>
        <v>0</v>
      </c>
      <c r="N149" s="203">
        <f t="shared" si="62"/>
        <v>0</v>
      </c>
      <c r="O149" s="218"/>
      <c r="P149" s="218"/>
      <c r="Q149" s="203">
        <f t="shared" si="51"/>
        <v>0</v>
      </c>
      <c r="R149" s="218"/>
      <c r="S149" s="218"/>
      <c r="T149" s="203">
        <f t="shared" si="63"/>
        <v>0</v>
      </c>
      <c r="U149" s="218">
        <v>0</v>
      </c>
      <c r="V149" s="218"/>
      <c r="W149" s="218"/>
      <c r="X149" s="218"/>
      <c r="Y149" s="203">
        <f t="shared" si="70"/>
        <v>1.7</v>
      </c>
      <c r="Z149" s="218">
        <v>1.7</v>
      </c>
      <c r="AA149" s="218"/>
      <c r="AB149" s="218">
        <v>2.7</v>
      </c>
      <c r="AC149" s="316">
        <f t="shared" si="64"/>
        <v>-1</v>
      </c>
      <c r="AD149" s="316">
        <f t="shared" si="65"/>
        <v>-1</v>
      </c>
    </row>
    <row r="150" spans="1:30">
      <c r="A150" s="204" t="str">
        <f t="shared" si="66"/>
        <v>其他小额零星开支</v>
      </c>
      <c r="B150" s="282"/>
      <c r="C150" s="287"/>
      <c r="D150" s="284" t="s">
        <v>262</v>
      </c>
      <c r="E150" s="285"/>
      <c r="F150" s="286"/>
      <c r="G150" s="308" t="s">
        <v>253</v>
      </c>
      <c r="H150" s="307">
        <f t="shared" si="50"/>
        <v>1</v>
      </c>
      <c r="I150" s="203">
        <f>L150-'2-总部下划报单预算明细表（填白底格）'!G150</f>
        <v>1</v>
      </c>
      <c r="J150" s="203">
        <f t="shared" si="69"/>
        <v>0</v>
      </c>
      <c r="K150" s="307">
        <f t="shared" si="59"/>
        <v>1</v>
      </c>
      <c r="L150" s="203">
        <f t="shared" si="60"/>
        <v>1</v>
      </c>
      <c r="M150" s="203">
        <f t="shared" si="61"/>
        <v>0</v>
      </c>
      <c r="N150" s="203">
        <f t="shared" si="62"/>
        <v>1</v>
      </c>
      <c r="O150" s="218">
        <v>1</v>
      </c>
      <c r="P150" s="218"/>
      <c r="Q150" s="203">
        <f t="shared" si="51"/>
        <v>0</v>
      </c>
      <c r="R150" s="218"/>
      <c r="S150" s="218"/>
      <c r="T150" s="203">
        <f t="shared" si="63"/>
        <v>0</v>
      </c>
      <c r="U150" s="218">
        <v>0</v>
      </c>
      <c r="V150" s="218"/>
      <c r="W150" s="218"/>
      <c r="X150" s="218"/>
      <c r="Y150" s="203">
        <f t="shared" si="70"/>
        <v>1.25</v>
      </c>
      <c r="Z150" s="218">
        <v>1.25</v>
      </c>
      <c r="AA150" s="218"/>
      <c r="AB150" s="218">
        <v>0.86</v>
      </c>
      <c r="AC150" s="316">
        <f t="shared" si="64"/>
        <v>-0.2</v>
      </c>
      <c r="AD150" s="316">
        <f t="shared" si="65"/>
        <v>0.162790697674419</v>
      </c>
    </row>
    <row r="151" spans="1:30">
      <c r="A151" s="204" t="str">
        <f t="shared" si="66"/>
        <v>报刊杂志订阅</v>
      </c>
      <c r="B151" s="282"/>
      <c r="C151" s="285" t="s">
        <v>263</v>
      </c>
      <c r="D151" s="285"/>
      <c r="E151" s="285"/>
      <c r="F151" s="286"/>
      <c r="G151" s="308" t="s">
        <v>253</v>
      </c>
      <c r="H151" s="307">
        <f t="shared" si="50"/>
        <v>2.13</v>
      </c>
      <c r="I151" s="203">
        <f>L151-'2-总部下划报单预算明细表（填白底格）'!G151</f>
        <v>2.13</v>
      </c>
      <c r="J151" s="203">
        <f t="shared" si="69"/>
        <v>0</v>
      </c>
      <c r="K151" s="307">
        <f t="shared" si="59"/>
        <v>2.13</v>
      </c>
      <c r="L151" s="203">
        <f t="shared" si="60"/>
        <v>2.13</v>
      </c>
      <c r="M151" s="203">
        <f t="shared" si="61"/>
        <v>0</v>
      </c>
      <c r="N151" s="203">
        <f t="shared" si="62"/>
        <v>2.13</v>
      </c>
      <c r="O151" s="218">
        <v>2.13</v>
      </c>
      <c r="P151" s="218"/>
      <c r="Q151" s="203">
        <f t="shared" si="51"/>
        <v>0</v>
      </c>
      <c r="R151" s="218"/>
      <c r="S151" s="218"/>
      <c r="T151" s="203">
        <f t="shared" si="63"/>
        <v>0</v>
      </c>
      <c r="U151" s="218">
        <v>0</v>
      </c>
      <c r="V151" s="218"/>
      <c r="W151" s="218"/>
      <c r="X151" s="218"/>
      <c r="Y151" s="203">
        <f t="shared" si="70"/>
        <v>2</v>
      </c>
      <c r="Z151" s="218">
        <v>2</v>
      </c>
      <c r="AA151" s="218"/>
      <c r="AB151" s="218">
        <v>0.9026</v>
      </c>
      <c r="AC151" s="316">
        <f t="shared" si="64"/>
        <v>0.0649999999999999</v>
      </c>
      <c r="AD151" s="316">
        <f t="shared" si="65"/>
        <v>1.35984932417461</v>
      </c>
    </row>
    <row r="152" spans="1:30">
      <c r="A152" s="204" t="str">
        <f t="shared" si="66"/>
        <v>派遣人员管理费</v>
      </c>
      <c r="B152" s="282"/>
      <c r="C152" s="285" t="s">
        <v>264</v>
      </c>
      <c r="D152" s="285"/>
      <c r="E152" s="285"/>
      <c r="F152" s="286"/>
      <c r="G152" s="308" t="s">
        <v>253</v>
      </c>
      <c r="H152" s="307">
        <f t="shared" ref="H152:H171" si="71">I152+J152</f>
        <v>0.25</v>
      </c>
      <c r="I152" s="203">
        <f>L152-'2-总部下划报单预算明细表（填白底格）'!G152</f>
        <v>0.25</v>
      </c>
      <c r="J152" s="203">
        <f t="shared" si="69"/>
        <v>0</v>
      </c>
      <c r="K152" s="307">
        <f t="shared" si="59"/>
        <v>0.25</v>
      </c>
      <c r="L152" s="203">
        <f t="shared" si="60"/>
        <v>0.25</v>
      </c>
      <c r="M152" s="203">
        <f t="shared" si="61"/>
        <v>0</v>
      </c>
      <c r="N152" s="203">
        <f t="shared" si="62"/>
        <v>0</v>
      </c>
      <c r="O152" s="218"/>
      <c r="P152" s="218"/>
      <c r="Q152" s="203">
        <f t="shared" ref="Q152:Q171" si="72">R152+S152</f>
        <v>0</v>
      </c>
      <c r="R152" s="218"/>
      <c r="S152" s="218"/>
      <c r="T152" s="203">
        <f t="shared" si="63"/>
        <v>0.25</v>
      </c>
      <c r="U152" s="218">
        <v>0.25</v>
      </c>
      <c r="V152" s="218"/>
      <c r="W152" s="218"/>
      <c r="X152" s="218"/>
      <c r="Y152" s="203">
        <f t="shared" si="70"/>
        <v>0.25</v>
      </c>
      <c r="Z152" s="218">
        <v>0.25</v>
      </c>
      <c r="AA152" s="218"/>
      <c r="AB152" s="218">
        <v>0</v>
      </c>
      <c r="AC152" s="316">
        <f t="shared" si="64"/>
        <v>0</v>
      </c>
      <c r="AD152" s="316" t="str">
        <f t="shared" si="65"/>
        <v/>
      </c>
    </row>
    <row r="153" spans="1:30">
      <c r="A153" s="204" t="str">
        <f t="shared" si="66"/>
        <v>其他保险费</v>
      </c>
      <c r="B153" s="282"/>
      <c r="C153" s="285" t="s">
        <v>265</v>
      </c>
      <c r="D153" s="285"/>
      <c r="E153" s="285"/>
      <c r="F153" s="286"/>
      <c r="G153" s="308" t="s">
        <v>253</v>
      </c>
      <c r="H153" s="307">
        <f t="shared" si="71"/>
        <v>10.85</v>
      </c>
      <c r="I153" s="203">
        <f>L153-'2-总部下划报单预算明细表（填白底格）'!G153</f>
        <v>10.85</v>
      </c>
      <c r="J153" s="203">
        <f t="shared" si="69"/>
        <v>0</v>
      </c>
      <c r="K153" s="307">
        <f t="shared" si="59"/>
        <v>10.85</v>
      </c>
      <c r="L153" s="203">
        <f t="shared" si="60"/>
        <v>10.85</v>
      </c>
      <c r="M153" s="203">
        <f t="shared" si="61"/>
        <v>0</v>
      </c>
      <c r="N153" s="203">
        <f t="shared" si="62"/>
        <v>5</v>
      </c>
      <c r="O153" s="218">
        <v>5</v>
      </c>
      <c r="P153" s="218"/>
      <c r="Q153" s="203">
        <f t="shared" si="72"/>
        <v>0</v>
      </c>
      <c r="R153" s="218"/>
      <c r="S153" s="218"/>
      <c r="T153" s="203">
        <f t="shared" si="63"/>
        <v>5.85</v>
      </c>
      <c r="U153" s="218">
        <v>5.85</v>
      </c>
      <c r="V153" s="218"/>
      <c r="W153" s="218"/>
      <c r="X153" s="218"/>
      <c r="Y153" s="203">
        <f t="shared" si="70"/>
        <v>16.56</v>
      </c>
      <c r="Z153" s="218">
        <v>16.56</v>
      </c>
      <c r="AA153" s="218"/>
      <c r="AB153" s="218">
        <v>7.51</v>
      </c>
      <c r="AC153" s="316">
        <f t="shared" si="64"/>
        <v>-0.344806763285024</v>
      </c>
      <c r="AD153" s="316">
        <f t="shared" si="65"/>
        <v>0.44474034620506</v>
      </c>
    </row>
    <row r="154" spans="1:30">
      <c r="A154" s="204" t="str">
        <f t="shared" si="66"/>
        <v>其他费用</v>
      </c>
      <c r="B154" s="297"/>
      <c r="C154" s="285" t="s">
        <v>266</v>
      </c>
      <c r="D154" s="285"/>
      <c r="E154" s="285"/>
      <c r="F154" s="286"/>
      <c r="G154" s="308" t="s">
        <v>253</v>
      </c>
      <c r="H154" s="307">
        <f t="shared" si="71"/>
        <v>3.04</v>
      </c>
      <c r="I154" s="203">
        <f>L154-'2-总部下划报单预算明细表（填白底格）'!G154</f>
        <v>3.04</v>
      </c>
      <c r="J154" s="203">
        <f t="shared" si="69"/>
        <v>0</v>
      </c>
      <c r="K154" s="307">
        <f t="shared" si="59"/>
        <v>3.04</v>
      </c>
      <c r="L154" s="203">
        <f t="shared" si="60"/>
        <v>3.04</v>
      </c>
      <c r="M154" s="203">
        <f t="shared" si="61"/>
        <v>0</v>
      </c>
      <c r="N154" s="203">
        <f t="shared" si="62"/>
        <v>1.494</v>
      </c>
      <c r="O154" s="218">
        <v>1.494</v>
      </c>
      <c r="P154" s="218"/>
      <c r="Q154" s="203">
        <f t="shared" si="72"/>
        <v>0</v>
      </c>
      <c r="R154" s="218"/>
      <c r="S154" s="218"/>
      <c r="T154" s="203">
        <f t="shared" si="63"/>
        <v>1.546</v>
      </c>
      <c r="U154" s="218">
        <v>1.546</v>
      </c>
      <c r="V154" s="218"/>
      <c r="W154" s="218"/>
      <c r="X154" s="218"/>
      <c r="Y154" s="203">
        <f t="shared" si="70"/>
        <v>3.1</v>
      </c>
      <c r="Z154" s="218">
        <v>3.1</v>
      </c>
      <c r="AA154" s="218"/>
      <c r="AB154" s="218">
        <v>4.84</v>
      </c>
      <c r="AC154" s="316">
        <f t="shared" si="64"/>
        <v>-0.0193548387096775</v>
      </c>
      <c r="AD154" s="316">
        <f t="shared" si="65"/>
        <v>-0.371900826446281</v>
      </c>
    </row>
    <row r="155" ht="14.45" customHeight="1" spans="1:30">
      <c r="A155" s="204" t="str">
        <f t="shared" si="66"/>
        <v>监管中介类项目合计</v>
      </c>
      <c r="B155" s="268" t="s">
        <v>267</v>
      </c>
      <c r="C155" s="206" t="s">
        <v>267</v>
      </c>
      <c r="D155" s="207"/>
      <c r="E155" s="207"/>
      <c r="F155" s="208"/>
      <c r="G155" s="308"/>
      <c r="H155" s="307">
        <f t="shared" si="71"/>
        <v>19.4</v>
      </c>
      <c r="I155" s="203">
        <f>L155-'2-总部下划报单预算明细表（填白底格）'!G155</f>
        <v>19.4</v>
      </c>
      <c r="J155" s="203">
        <f t="shared" si="69"/>
        <v>0</v>
      </c>
      <c r="K155" s="307">
        <f t="shared" si="59"/>
        <v>28.35</v>
      </c>
      <c r="L155" s="203">
        <f t="shared" si="60"/>
        <v>28.35</v>
      </c>
      <c r="M155" s="203">
        <f t="shared" si="61"/>
        <v>0</v>
      </c>
      <c r="N155" s="203">
        <f t="shared" si="62"/>
        <v>11.4</v>
      </c>
      <c r="O155" s="203">
        <f>SUM(O156:O170)</f>
        <v>11.4</v>
      </c>
      <c r="P155" s="203">
        <f>SUM(P156:P170)</f>
        <v>0</v>
      </c>
      <c r="Q155" s="203">
        <f t="shared" si="72"/>
        <v>0</v>
      </c>
      <c r="R155" s="203">
        <f>SUM(R156:R170)</f>
        <v>0</v>
      </c>
      <c r="S155" s="203">
        <f>SUM(S156:S170)</f>
        <v>0</v>
      </c>
      <c r="T155" s="203">
        <f t="shared" si="63"/>
        <v>16.95</v>
      </c>
      <c r="U155" s="203">
        <f t="shared" ref="U155:AB155" si="73">SUM(U156:U170)</f>
        <v>16.95</v>
      </c>
      <c r="V155" s="203">
        <f t="shared" si="73"/>
        <v>0</v>
      </c>
      <c r="W155" s="203">
        <f t="shared" si="73"/>
        <v>0</v>
      </c>
      <c r="X155" s="203">
        <f t="shared" si="73"/>
        <v>0</v>
      </c>
      <c r="Y155" s="203">
        <f t="shared" si="70"/>
        <v>23.47</v>
      </c>
      <c r="Z155" s="203">
        <f t="shared" ref="Z155:AA155" si="74">SUM(Z156:Z170)</f>
        <v>23.47</v>
      </c>
      <c r="AA155" s="203">
        <f t="shared" si="74"/>
        <v>0</v>
      </c>
      <c r="AB155" s="203">
        <f t="shared" si="73"/>
        <v>12.380651</v>
      </c>
      <c r="AC155" s="316">
        <f t="shared" si="64"/>
        <v>0.207925010651896</v>
      </c>
      <c r="AD155" s="316">
        <f t="shared" si="65"/>
        <v>1.28986343286795</v>
      </c>
    </row>
    <row r="156" spans="1:30">
      <c r="A156" s="204" t="str">
        <f t="shared" si="66"/>
        <v>审计费</v>
      </c>
      <c r="B156" s="209"/>
      <c r="C156" s="215" t="s">
        <v>268</v>
      </c>
      <c r="D156" s="216"/>
      <c r="E156" s="216"/>
      <c r="F156" s="217"/>
      <c r="G156" s="308" t="s">
        <v>268</v>
      </c>
      <c r="H156" s="307">
        <f t="shared" si="71"/>
        <v>8</v>
      </c>
      <c r="I156" s="203">
        <f>L156-'2-总部下划报单预算明细表（填白底格）'!G156</f>
        <v>8</v>
      </c>
      <c r="J156" s="203">
        <f t="shared" si="69"/>
        <v>0</v>
      </c>
      <c r="K156" s="307">
        <f t="shared" si="59"/>
        <v>8</v>
      </c>
      <c r="L156" s="203">
        <f t="shared" si="60"/>
        <v>8</v>
      </c>
      <c r="M156" s="203">
        <f t="shared" si="61"/>
        <v>0</v>
      </c>
      <c r="N156" s="203">
        <f t="shared" si="62"/>
        <v>0</v>
      </c>
      <c r="O156" s="218"/>
      <c r="P156" s="218"/>
      <c r="Q156" s="203">
        <f t="shared" si="72"/>
        <v>0</v>
      </c>
      <c r="R156" s="218"/>
      <c r="S156" s="218"/>
      <c r="T156" s="203">
        <f t="shared" si="63"/>
        <v>8</v>
      </c>
      <c r="U156" s="218">
        <v>8</v>
      </c>
      <c r="V156" s="218"/>
      <c r="W156" s="218"/>
      <c r="X156" s="218"/>
      <c r="Y156" s="203">
        <f t="shared" si="70"/>
        <v>0</v>
      </c>
      <c r="Z156" s="218"/>
      <c r="AA156" s="218"/>
      <c r="AB156" s="218">
        <v>0</v>
      </c>
      <c r="AC156" s="316" t="str">
        <f t="shared" si="64"/>
        <v/>
      </c>
      <c r="AD156" s="316" t="str">
        <f t="shared" si="65"/>
        <v/>
      </c>
    </row>
    <row r="157" spans="1:30">
      <c r="A157" s="204" t="str">
        <f t="shared" si="66"/>
        <v>精算费</v>
      </c>
      <c r="B157" s="209"/>
      <c r="C157" s="215" t="s">
        <v>269</v>
      </c>
      <c r="D157" s="216"/>
      <c r="E157" s="216"/>
      <c r="F157" s="217"/>
      <c r="G157" s="308" t="s">
        <v>269</v>
      </c>
      <c r="H157" s="307">
        <f t="shared" si="71"/>
        <v>0</v>
      </c>
      <c r="I157" s="203">
        <f>L157-'2-总部下划报单预算明细表（填白底格）'!G157</f>
        <v>0</v>
      </c>
      <c r="J157" s="203">
        <f t="shared" si="69"/>
        <v>0</v>
      </c>
      <c r="K157" s="307">
        <f t="shared" si="59"/>
        <v>0</v>
      </c>
      <c r="L157" s="203">
        <f t="shared" si="60"/>
        <v>0</v>
      </c>
      <c r="M157" s="203">
        <f t="shared" si="61"/>
        <v>0</v>
      </c>
      <c r="N157" s="203">
        <f t="shared" si="62"/>
        <v>0</v>
      </c>
      <c r="O157" s="218"/>
      <c r="P157" s="218"/>
      <c r="Q157" s="203">
        <f t="shared" si="72"/>
        <v>0</v>
      </c>
      <c r="R157" s="218"/>
      <c r="S157" s="218"/>
      <c r="T157" s="203">
        <f t="shared" si="63"/>
        <v>0</v>
      </c>
      <c r="U157" s="218">
        <v>0</v>
      </c>
      <c r="V157" s="218"/>
      <c r="W157" s="218"/>
      <c r="X157" s="218"/>
      <c r="Y157" s="203">
        <f t="shared" si="70"/>
        <v>0</v>
      </c>
      <c r="Z157" s="218"/>
      <c r="AA157" s="218"/>
      <c r="AB157" s="218">
        <v>0</v>
      </c>
      <c r="AC157" s="316" t="str">
        <f t="shared" si="64"/>
        <v/>
      </c>
      <c r="AD157" s="316" t="str">
        <f t="shared" si="65"/>
        <v/>
      </c>
    </row>
    <row r="158" spans="1:30">
      <c r="A158" s="204" t="str">
        <f t="shared" si="66"/>
        <v>诉讼费</v>
      </c>
      <c r="B158" s="209"/>
      <c r="C158" s="215" t="s">
        <v>270</v>
      </c>
      <c r="D158" s="216"/>
      <c r="E158" s="216"/>
      <c r="F158" s="217"/>
      <c r="G158" s="308" t="s">
        <v>271</v>
      </c>
      <c r="H158" s="307">
        <f t="shared" si="71"/>
        <v>0</v>
      </c>
      <c r="I158" s="203">
        <f>L158-'2-总部下划报单预算明细表（填白底格）'!G158</f>
        <v>0</v>
      </c>
      <c r="J158" s="203">
        <f t="shared" si="69"/>
        <v>0</v>
      </c>
      <c r="K158" s="307">
        <f t="shared" si="59"/>
        <v>0</v>
      </c>
      <c r="L158" s="203">
        <f t="shared" si="60"/>
        <v>0</v>
      </c>
      <c r="M158" s="203">
        <f t="shared" si="61"/>
        <v>0</v>
      </c>
      <c r="N158" s="203">
        <f t="shared" si="62"/>
        <v>0</v>
      </c>
      <c r="O158" s="218"/>
      <c r="P158" s="218"/>
      <c r="Q158" s="203">
        <f t="shared" si="72"/>
        <v>0</v>
      </c>
      <c r="R158" s="218"/>
      <c r="S158" s="218"/>
      <c r="T158" s="203">
        <f t="shared" si="63"/>
        <v>0</v>
      </c>
      <c r="U158" s="218">
        <v>0</v>
      </c>
      <c r="V158" s="218"/>
      <c r="W158" s="218"/>
      <c r="X158" s="218"/>
      <c r="Y158" s="203">
        <f t="shared" si="70"/>
        <v>0</v>
      </c>
      <c r="Z158" s="218"/>
      <c r="AA158" s="218"/>
      <c r="AB158" s="218">
        <v>0</v>
      </c>
      <c r="AC158" s="316" t="str">
        <f t="shared" si="64"/>
        <v/>
      </c>
      <c r="AD158" s="316" t="str">
        <f t="shared" si="65"/>
        <v/>
      </c>
    </row>
    <row r="159" spans="1:30">
      <c r="A159" s="204" t="str">
        <f t="shared" si="66"/>
        <v>公证费</v>
      </c>
      <c r="B159" s="209"/>
      <c r="C159" s="215" t="s">
        <v>272</v>
      </c>
      <c r="D159" s="216"/>
      <c r="E159" s="216"/>
      <c r="F159" s="217"/>
      <c r="G159" s="308" t="s">
        <v>273</v>
      </c>
      <c r="H159" s="307">
        <f t="shared" si="71"/>
        <v>0</v>
      </c>
      <c r="I159" s="203">
        <f>L159-'2-总部下划报单预算明细表（填白底格）'!G159</f>
        <v>0</v>
      </c>
      <c r="J159" s="203">
        <f t="shared" si="69"/>
        <v>0</v>
      </c>
      <c r="K159" s="307">
        <f t="shared" si="59"/>
        <v>0</v>
      </c>
      <c r="L159" s="203">
        <f t="shared" si="60"/>
        <v>0</v>
      </c>
      <c r="M159" s="203">
        <f t="shared" si="61"/>
        <v>0</v>
      </c>
      <c r="N159" s="203">
        <f t="shared" si="62"/>
        <v>0</v>
      </c>
      <c r="O159" s="218"/>
      <c r="P159" s="218"/>
      <c r="Q159" s="203">
        <f t="shared" si="72"/>
        <v>0</v>
      </c>
      <c r="R159" s="218"/>
      <c r="S159" s="218"/>
      <c r="T159" s="203">
        <f t="shared" si="63"/>
        <v>0</v>
      </c>
      <c r="U159" s="218">
        <v>0</v>
      </c>
      <c r="V159" s="218"/>
      <c r="W159" s="218"/>
      <c r="X159" s="218"/>
      <c r="Y159" s="203">
        <f t="shared" si="70"/>
        <v>0</v>
      </c>
      <c r="Z159" s="218"/>
      <c r="AA159" s="218"/>
      <c r="AB159" s="218">
        <v>0</v>
      </c>
      <c r="AC159" s="316" t="str">
        <f t="shared" si="64"/>
        <v/>
      </c>
      <c r="AD159" s="316" t="str">
        <f t="shared" si="65"/>
        <v/>
      </c>
    </row>
    <row r="160" spans="1:30">
      <c r="A160" s="204" t="str">
        <f t="shared" si="66"/>
        <v>席位费</v>
      </c>
      <c r="B160" s="209"/>
      <c r="C160" s="215" t="s">
        <v>274</v>
      </c>
      <c r="D160" s="216"/>
      <c r="E160" s="216"/>
      <c r="F160" s="217"/>
      <c r="G160" s="308" t="s">
        <v>273</v>
      </c>
      <c r="H160" s="307">
        <f t="shared" si="71"/>
        <v>0</v>
      </c>
      <c r="I160" s="203">
        <f>L160-'2-总部下划报单预算明细表（填白底格）'!G160</f>
        <v>0</v>
      </c>
      <c r="J160" s="203">
        <f t="shared" si="69"/>
        <v>0</v>
      </c>
      <c r="K160" s="307">
        <f t="shared" si="59"/>
        <v>0</v>
      </c>
      <c r="L160" s="203">
        <f t="shared" si="60"/>
        <v>0</v>
      </c>
      <c r="M160" s="203">
        <f t="shared" si="61"/>
        <v>0</v>
      </c>
      <c r="N160" s="203">
        <f t="shared" si="62"/>
        <v>0</v>
      </c>
      <c r="O160" s="218"/>
      <c r="P160" s="218"/>
      <c r="Q160" s="203">
        <f t="shared" si="72"/>
        <v>0</v>
      </c>
      <c r="R160" s="218"/>
      <c r="S160" s="218"/>
      <c r="T160" s="203">
        <f t="shared" si="63"/>
        <v>0</v>
      </c>
      <c r="U160" s="218">
        <v>0</v>
      </c>
      <c r="V160" s="218"/>
      <c r="W160" s="218"/>
      <c r="X160" s="218"/>
      <c r="Y160" s="203">
        <f t="shared" si="70"/>
        <v>0</v>
      </c>
      <c r="Z160" s="218"/>
      <c r="AA160" s="218"/>
      <c r="AB160" s="218">
        <v>0</v>
      </c>
      <c r="AC160" s="316" t="str">
        <f t="shared" si="64"/>
        <v/>
      </c>
      <c r="AD160" s="316" t="str">
        <f t="shared" si="65"/>
        <v/>
      </c>
    </row>
    <row r="161" spans="1:30">
      <c r="A161" s="204" t="str">
        <f t="shared" si="66"/>
        <v>检验费</v>
      </c>
      <c r="B161" s="209"/>
      <c r="C161" s="215" t="s">
        <v>275</v>
      </c>
      <c r="D161" s="216"/>
      <c r="E161" s="216"/>
      <c r="F161" s="217"/>
      <c r="G161" s="308" t="s">
        <v>273</v>
      </c>
      <c r="H161" s="307">
        <f t="shared" si="71"/>
        <v>0</v>
      </c>
      <c r="I161" s="203">
        <f>L161-'2-总部下划报单预算明细表（填白底格）'!G161</f>
        <v>0</v>
      </c>
      <c r="J161" s="203">
        <f t="shared" si="69"/>
        <v>0</v>
      </c>
      <c r="K161" s="307">
        <f t="shared" si="59"/>
        <v>0</v>
      </c>
      <c r="L161" s="203">
        <f t="shared" si="60"/>
        <v>0</v>
      </c>
      <c r="M161" s="203">
        <f t="shared" si="61"/>
        <v>0</v>
      </c>
      <c r="N161" s="203">
        <f t="shared" si="62"/>
        <v>0</v>
      </c>
      <c r="O161" s="218"/>
      <c r="P161" s="218"/>
      <c r="Q161" s="203">
        <f t="shared" si="72"/>
        <v>0</v>
      </c>
      <c r="R161" s="218"/>
      <c r="S161" s="218"/>
      <c r="T161" s="203">
        <f t="shared" si="63"/>
        <v>0</v>
      </c>
      <c r="U161" s="218">
        <v>0</v>
      </c>
      <c r="V161" s="218"/>
      <c r="W161" s="218"/>
      <c r="X161" s="218"/>
      <c r="Y161" s="203">
        <f t="shared" si="70"/>
        <v>0</v>
      </c>
      <c r="Z161" s="218"/>
      <c r="AA161" s="218"/>
      <c r="AB161" s="218">
        <v>0</v>
      </c>
      <c r="AC161" s="316" t="str">
        <f t="shared" si="64"/>
        <v/>
      </c>
      <c r="AD161" s="316" t="str">
        <f t="shared" si="65"/>
        <v/>
      </c>
    </row>
    <row r="162" spans="1:30">
      <c r="A162" s="204" t="str">
        <f t="shared" si="66"/>
        <v>同业公会会费</v>
      </c>
      <c r="B162" s="209"/>
      <c r="C162" s="215" t="s">
        <v>276</v>
      </c>
      <c r="D162" s="216"/>
      <c r="E162" s="216"/>
      <c r="F162" s="217"/>
      <c r="G162" s="308" t="s">
        <v>277</v>
      </c>
      <c r="H162" s="307">
        <f t="shared" si="71"/>
        <v>8</v>
      </c>
      <c r="I162" s="203">
        <f>L162-'2-总部下划报单预算明细表（填白底格）'!G162</f>
        <v>8</v>
      </c>
      <c r="J162" s="203">
        <f t="shared" si="69"/>
        <v>0</v>
      </c>
      <c r="K162" s="307">
        <f t="shared" si="59"/>
        <v>8</v>
      </c>
      <c r="L162" s="312">
        <f t="shared" si="60"/>
        <v>8</v>
      </c>
      <c r="M162" s="203">
        <f t="shared" si="61"/>
        <v>0</v>
      </c>
      <c r="N162" s="203">
        <f t="shared" si="62"/>
        <v>8</v>
      </c>
      <c r="O162" s="218">
        <v>8</v>
      </c>
      <c r="P162" s="218"/>
      <c r="Q162" s="203">
        <f t="shared" si="72"/>
        <v>0</v>
      </c>
      <c r="R162" s="218"/>
      <c r="S162" s="218"/>
      <c r="T162" s="203">
        <f t="shared" si="63"/>
        <v>0</v>
      </c>
      <c r="U162" s="218">
        <v>0</v>
      </c>
      <c r="V162" s="218"/>
      <c r="W162" s="218"/>
      <c r="X162" s="218"/>
      <c r="Y162" s="203">
        <f t="shared" si="70"/>
        <v>8</v>
      </c>
      <c r="Z162" s="218">
        <v>8</v>
      </c>
      <c r="AA162" s="218"/>
      <c r="AB162" s="218">
        <v>5.4</v>
      </c>
      <c r="AC162" s="316">
        <f t="shared" si="64"/>
        <v>0</v>
      </c>
      <c r="AD162" s="316">
        <f t="shared" si="65"/>
        <v>0.481481481481481</v>
      </c>
    </row>
    <row r="163" spans="1:30">
      <c r="A163" s="204" t="str">
        <f t="shared" si="66"/>
        <v>保险学会学会会费项目小计</v>
      </c>
      <c r="B163" s="209"/>
      <c r="C163" s="221" t="s">
        <v>278</v>
      </c>
      <c r="D163" s="215" t="s">
        <v>279</v>
      </c>
      <c r="E163" s="216"/>
      <c r="F163" s="217"/>
      <c r="G163" s="308" t="s">
        <v>277</v>
      </c>
      <c r="H163" s="307">
        <f t="shared" si="71"/>
        <v>0</v>
      </c>
      <c r="I163" s="203">
        <f>L163-'2-总部下划报单预算明细表（填白底格）'!G163</f>
        <v>0</v>
      </c>
      <c r="J163" s="203">
        <f t="shared" si="69"/>
        <v>0</v>
      </c>
      <c r="K163" s="307">
        <f t="shared" si="59"/>
        <v>0</v>
      </c>
      <c r="L163" s="203">
        <f t="shared" si="60"/>
        <v>0</v>
      </c>
      <c r="M163" s="203">
        <f t="shared" si="61"/>
        <v>0</v>
      </c>
      <c r="N163" s="203">
        <f t="shared" si="62"/>
        <v>0</v>
      </c>
      <c r="O163" s="218"/>
      <c r="P163" s="218"/>
      <c r="Q163" s="203">
        <f t="shared" si="72"/>
        <v>0</v>
      </c>
      <c r="R163" s="218"/>
      <c r="S163" s="218"/>
      <c r="T163" s="203">
        <f t="shared" si="63"/>
        <v>0</v>
      </c>
      <c r="U163" s="218">
        <v>0</v>
      </c>
      <c r="V163" s="218"/>
      <c r="W163" s="218"/>
      <c r="X163" s="218"/>
      <c r="Y163" s="203">
        <f t="shared" si="70"/>
        <v>0</v>
      </c>
      <c r="Z163" s="218"/>
      <c r="AA163" s="218"/>
      <c r="AB163" s="218">
        <v>0</v>
      </c>
      <c r="AC163" s="316" t="str">
        <f t="shared" si="64"/>
        <v/>
      </c>
      <c r="AD163" s="316" t="str">
        <f t="shared" si="65"/>
        <v/>
      </c>
    </row>
    <row r="164" spans="1:30">
      <c r="A164" s="204" t="str">
        <f t="shared" si="66"/>
        <v>审计学会</v>
      </c>
      <c r="B164" s="209"/>
      <c r="C164" s="270"/>
      <c r="D164" s="215" t="s">
        <v>280</v>
      </c>
      <c r="E164" s="216"/>
      <c r="F164" s="217"/>
      <c r="G164" s="308" t="s">
        <v>277</v>
      </c>
      <c r="H164" s="307">
        <f t="shared" si="71"/>
        <v>0</v>
      </c>
      <c r="I164" s="203">
        <f>L164-'2-总部下划报单预算明细表（填白底格）'!G164</f>
        <v>0</v>
      </c>
      <c r="J164" s="203">
        <f t="shared" si="69"/>
        <v>0</v>
      </c>
      <c r="K164" s="307">
        <f t="shared" si="59"/>
        <v>0</v>
      </c>
      <c r="L164" s="203">
        <f t="shared" si="60"/>
        <v>0</v>
      </c>
      <c r="M164" s="203">
        <f t="shared" si="61"/>
        <v>0</v>
      </c>
      <c r="N164" s="203">
        <f t="shared" si="62"/>
        <v>0</v>
      </c>
      <c r="O164" s="218"/>
      <c r="P164" s="218"/>
      <c r="Q164" s="203">
        <f t="shared" si="72"/>
        <v>0</v>
      </c>
      <c r="R164" s="218"/>
      <c r="S164" s="218"/>
      <c r="T164" s="203">
        <f t="shared" si="63"/>
        <v>0</v>
      </c>
      <c r="U164" s="218">
        <v>0</v>
      </c>
      <c r="V164" s="218"/>
      <c r="W164" s="218"/>
      <c r="X164" s="218"/>
      <c r="Y164" s="203">
        <f t="shared" si="70"/>
        <v>0</v>
      </c>
      <c r="Z164" s="218"/>
      <c r="AA164" s="218"/>
      <c r="AB164" s="218">
        <v>0</v>
      </c>
      <c r="AC164" s="316" t="str">
        <f t="shared" si="64"/>
        <v/>
      </c>
      <c r="AD164" s="316" t="str">
        <f t="shared" si="65"/>
        <v/>
      </c>
    </row>
    <row r="165" spans="1:30">
      <c r="A165" s="204" t="str">
        <f t="shared" si="66"/>
        <v>金融学会</v>
      </c>
      <c r="B165" s="209"/>
      <c r="C165" s="270"/>
      <c r="D165" s="215" t="s">
        <v>281</v>
      </c>
      <c r="E165" s="216"/>
      <c r="F165" s="217"/>
      <c r="G165" s="308" t="s">
        <v>277</v>
      </c>
      <c r="H165" s="307">
        <f t="shared" si="71"/>
        <v>0</v>
      </c>
      <c r="I165" s="203">
        <f>L165-'2-总部下划报单预算明细表（填白底格）'!G165</f>
        <v>0</v>
      </c>
      <c r="J165" s="203">
        <f t="shared" si="69"/>
        <v>0</v>
      </c>
      <c r="K165" s="307">
        <f t="shared" si="59"/>
        <v>0</v>
      </c>
      <c r="L165" s="203">
        <f t="shared" si="60"/>
        <v>0</v>
      </c>
      <c r="M165" s="203">
        <f t="shared" si="61"/>
        <v>0</v>
      </c>
      <c r="N165" s="203">
        <f t="shared" si="62"/>
        <v>0</v>
      </c>
      <c r="O165" s="218"/>
      <c r="P165" s="218"/>
      <c r="Q165" s="203">
        <f t="shared" si="72"/>
        <v>0</v>
      </c>
      <c r="R165" s="218"/>
      <c r="S165" s="218"/>
      <c r="T165" s="203">
        <f t="shared" si="63"/>
        <v>0</v>
      </c>
      <c r="U165" s="218">
        <v>0</v>
      </c>
      <c r="V165" s="218"/>
      <c r="W165" s="218"/>
      <c r="X165" s="218"/>
      <c r="Y165" s="203">
        <f t="shared" si="70"/>
        <v>0</v>
      </c>
      <c r="Z165" s="218"/>
      <c r="AA165" s="218"/>
      <c r="AB165" s="218">
        <v>0</v>
      </c>
      <c r="AC165" s="316" t="str">
        <f t="shared" si="64"/>
        <v/>
      </c>
      <c r="AD165" s="316" t="str">
        <f t="shared" si="65"/>
        <v/>
      </c>
    </row>
    <row r="166" spans="1:30">
      <c r="A166" s="204" t="str">
        <f t="shared" si="66"/>
        <v>律师学会</v>
      </c>
      <c r="B166" s="209"/>
      <c r="C166" s="270"/>
      <c r="D166" s="215" t="s">
        <v>282</v>
      </c>
      <c r="E166" s="216"/>
      <c r="F166" s="217"/>
      <c r="G166" s="308" t="s">
        <v>277</v>
      </c>
      <c r="H166" s="307">
        <f t="shared" si="71"/>
        <v>0</v>
      </c>
      <c r="I166" s="203">
        <f>L166-'2-总部下划报单预算明细表（填白底格）'!G166</f>
        <v>0</v>
      </c>
      <c r="J166" s="203">
        <f t="shared" si="69"/>
        <v>0</v>
      </c>
      <c r="K166" s="307">
        <f t="shared" si="59"/>
        <v>0</v>
      </c>
      <c r="L166" s="203">
        <f t="shared" si="60"/>
        <v>0</v>
      </c>
      <c r="M166" s="203">
        <f t="shared" si="61"/>
        <v>0</v>
      </c>
      <c r="N166" s="203">
        <f t="shared" si="62"/>
        <v>0</v>
      </c>
      <c r="O166" s="218"/>
      <c r="P166" s="218"/>
      <c r="Q166" s="203">
        <f t="shared" si="72"/>
        <v>0</v>
      </c>
      <c r="R166" s="218"/>
      <c r="S166" s="218"/>
      <c r="T166" s="203">
        <f t="shared" si="63"/>
        <v>0</v>
      </c>
      <c r="U166" s="218">
        <v>0</v>
      </c>
      <c r="V166" s="218"/>
      <c r="W166" s="218"/>
      <c r="X166" s="218"/>
      <c r="Y166" s="203">
        <f t="shared" si="70"/>
        <v>0</v>
      </c>
      <c r="Z166" s="218"/>
      <c r="AA166" s="218"/>
      <c r="AB166" s="218">
        <v>0</v>
      </c>
      <c r="AC166" s="316" t="str">
        <f t="shared" si="64"/>
        <v/>
      </c>
      <c r="AD166" s="316" t="str">
        <f t="shared" si="65"/>
        <v/>
      </c>
    </row>
    <row r="167" spans="1:30">
      <c r="A167" s="204" t="str">
        <f t="shared" si="66"/>
        <v>精算学会</v>
      </c>
      <c r="B167" s="209"/>
      <c r="C167" s="270"/>
      <c r="D167" s="215" t="s">
        <v>283</v>
      </c>
      <c r="E167" s="216"/>
      <c r="F167" s="217"/>
      <c r="G167" s="308" t="s">
        <v>277</v>
      </c>
      <c r="H167" s="307">
        <f t="shared" si="71"/>
        <v>0</v>
      </c>
      <c r="I167" s="203">
        <f>L167-'2-总部下划报单预算明细表（填白底格）'!G167</f>
        <v>0</v>
      </c>
      <c r="J167" s="203">
        <f t="shared" si="69"/>
        <v>0</v>
      </c>
      <c r="K167" s="307">
        <f t="shared" si="59"/>
        <v>0</v>
      </c>
      <c r="L167" s="203">
        <f t="shared" si="60"/>
        <v>0</v>
      </c>
      <c r="M167" s="203">
        <f t="shared" si="61"/>
        <v>0</v>
      </c>
      <c r="N167" s="203">
        <f t="shared" si="62"/>
        <v>0</v>
      </c>
      <c r="O167" s="218"/>
      <c r="P167" s="218"/>
      <c r="Q167" s="203">
        <f t="shared" si="72"/>
        <v>0</v>
      </c>
      <c r="R167" s="218"/>
      <c r="S167" s="218"/>
      <c r="T167" s="203">
        <f t="shared" si="63"/>
        <v>0</v>
      </c>
      <c r="U167" s="218">
        <v>0</v>
      </c>
      <c r="V167" s="218"/>
      <c r="W167" s="218"/>
      <c r="X167" s="218"/>
      <c r="Y167" s="203">
        <f t="shared" si="70"/>
        <v>0</v>
      </c>
      <c r="Z167" s="218"/>
      <c r="AA167" s="218"/>
      <c r="AB167" s="218">
        <v>0</v>
      </c>
      <c r="AC167" s="316" t="str">
        <f t="shared" si="64"/>
        <v/>
      </c>
      <c r="AD167" s="316" t="str">
        <f t="shared" si="65"/>
        <v/>
      </c>
    </row>
    <row r="168" spans="1:30">
      <c r="A168" s="204" t="str">
        <f t="shared" si="66"/>
        <v>其它学会</v>
      </c>
      <c r="B168" s="209"/>
      <c r="C168" s="222"/>
      <c r="D168" s="215" t="s">
        <v>284</v>
      </c>
      <c r="E168" s="216"/>
      <c r="F168" s="217"/>
      <c r="G168" s="308" t="s">
        <v>277</v>
      </c>
      <c r="H168" s="307">
        <f t="shared" si="71"/>
        <v>2.8</v>
      </c>
      <c r="I168" s="203">
        <f>L168-'2-总部下划报单预算明细表（填白底格）'!G168</f>
        <v>2.8</v>
      </c>
      <c r="J168" s="203">
        <f t="shared" si="69"/>
        <v>0</v>
      </c>
      <c r="K168" s="307">
        <f t="shared" si="59"/>
        <v>2.8</v>
      </c>
      <c r="L168" s="312">
        <f t="shared" si="60"/>
        <v>2.8</v>
      </c>
      <c r="M168" s="203">
        <f t="shared" si="61"/>
        <v>0</v>
      </c>
      <c r="N168" s="203">
        <f t="shared" si="62"/>
        <v>2.8</v>
      </c>
      <c r="O168" s="218">
        <v>2.8</v>
      </c>
      <c r="P168" s="218"/>
      <c r="Q168" s="203">
        <f t="shared" si="72"/>
        <v>0</v>
      </c>
      <c r="R168" s="218"/>
      <c r="S168" s="218"/>
      <c r="T168" s="203">
        <f t="shared" si="63"/>
        <v>0</v>
      </c>
      <c r="U168" s="218">
        <v>0</v>
      </c>
      <c r="V168" s="218"/>
      <c r="W168" s="218"/>
      <c r="X168" s="218"/>
      <c r="Y168" s="203">
        <f t="shared" si="70"/>
        <v>2</v>
      </c>
      <c r="Z168" s="218">
        <v>2</v>
      </c>
      <c r="AA168" s="218"/>
      <c r="AB168" s="218">
        <v>1</v>
      </c>
      <c r="AC168" s="316">
        <f t="shared" si="64"/>
        <v>0.4</v>
      </c>
      <c r="AD168" s="316">
        <f t="shared" si="65"/>
        <v>1.8</v>
      </c>
    </row>
    <row r="169" spans="1:30">
      <c r="A169" s="204" t="str">
        <f t="shared" si="66"/>
        <v>法律顾问费咨询费项目小计</v>
      </c>
      <c r="B169" s="209"/>
      <c r="C169" s="298" t="s">
        <v>285</v>
      </c>
      <c r="D169" s="299" t="s">
        <v>286</v>
      </c>
      <c r="E169" s="216"/>
      <c r="F169" s="217"/>
      <c r="G169" s="308" t="s">
        <v>287</v>
      </c>
      <c r="H169" s="307">
        <f t="shared" si="71"/>
        <v>0</v>
      </c>
      <c r="I169" s="203">
        <f>L169-'2-总部下划报单预算明细表（填白底格）'!G169</f>
        <v>0</v>
      </c>
      <c r="J169" s="203">
        <f t="shared" si="69"/>
        <v>0</v>
      </c>
      <c r="K169" s="307">
        <f t="shared" si="59"/>
        <v>0</v>
      </c>
      <c r="L169" s="203">
        <f t="shared" si="60"/>
        <v>0</v>
      </c>
      <c r="M169" s="203">
        <f t="shared" si="61"/>
        <v>0</v>
      </c>
      <c r="N169" s="203">
        <f t="shared" si="62"/>
        <v>0</v>
      </c>
      <c r="O169" s="218"/>
      <c r="P169" s="218"/>
      <c r="Q169" s="203">
        <f t="shared" si="72"/>
        <v>0</v>
      </c>
      <c r="R169" s="218"/>
      <c r="S169" s="218"/>
      <c r="T169" s="203">
        <f t="shared" si="63"/>
        <v>0</v>
      </c>
      <c r="U169" s="218">
        <v>0</v>
      </c>
      <c r="V169" s="218"/>
      <c r="W169" s="218"/>
      <c r="X169" s="218"/>
      <c r="Y169" s="203">
        <f t="shared" si="70"/>
        <v>0</v>
      </c>
      <c r="Z169" s="218"/>
      <c r="AA169" s="218"/>
      <c r="AB169" s="218">
        <v>0</v>
      </c>
      <c r="AC169" s="316" t="str">
        <f t="shared" si="64"/>
        <v/>
      </c>
      <c r="AD169" s="316" t="str">
        <f t="shared" si="65"/>
        <v/>
      </c>
    </row>
    <row r="170" spans="1:30">
      <c r="A170" s="204" t="str">
        <f t="shared" si="66"/>
        <v>其他咨询费</v>
      </c>
      <c r="B170" s="228"/>
      <c r="C170" s="300"/>
      <c r="D170" s="299" t="s">
        <v>288</v>
      </c>
      <c r="E170" s="216"/>
      <c r="F170" s="217"/>
      <c r="G170" s="308" t="s">
        <v>287</v>
      </c>
      <c r="H170" s="307">
        <f t="shared" si="71"/>
        <v>0.6</v>
      </c>
      <c r="I170" s="203">
        <f>L170-'2-总部下划报单预算明细表（填白底格）'!G170</f>
        <v>0.6</v>
      </c>
      <c r="J170" s="203">
        <f t="shared" si="69"/>
        <v>0</v>
      </c>
      <c r="K170" s="307">
        <f t="shared" si="59"/>
        <v>9.55</v>
      </c>
      <c r="L170" s="203">
        <f t="shared" si="60"/>
        <v>9.55</v>
      </c>
      <c r="M170" s="203">
        <f t="shared" si="61"/>
        <v>0</v>
      </c>
      <c r="N170" s="203">
        <f t="shared" si="62"/>
        <v>0.6</v>
      </c>
      <c r="O170" s="218">
        <v>0.6</v>
      </c>
      <c r="P170" s="218"/>
      <c r="Q170" s="203">
        <f t="shared" si="72"/>
        <v>0</v>
      </c>
      <c r="R170" s="218"/>
      <c r="S170" s="218"/>
      <c r="T170" s="203">
        <f t="shared" si="63"/>
        <v>8.95</v>
      </c>
      <c r="U170" s="218">
        <v>8.95</v>
      </c>
      <c r="V170" s="218"/>
      <c r="W170" s="218"/>
      <c r="X170" s="218"/>
      <c r="Y170" s="203">
        <f t="shared" si="70"/>
        <v>13.47</v>
      </c>
      <c r="Z170" s="218">
        <v>13.47</v>
      </c>
      <c r="AA170" s="218"/>
      <c r="AB170" s="218">
        <v>5.980651</v>
      </c>
      <c r="AC170" s="316">
        <f t="shared" si="64"/>
        <v>-0.29101707498144</v>
      </c>
      <c r="AD170" s="316">
        <f t="shared" si="65"/>
        <v>0.596816132558144</v>
      </c>
    </row>
    <row r="171" s="301" customFormat="1" ht="14.45" customHeight="1" spans="2:30">
      <c r="B171" s="211" t="s">
        <v>289</v>
      </c>
      <c r="C171" s="212"/>
      <c r="D171" s="212"/>
      <c r="E171" s="212"/>
      <c r="F171" s="213"/>
      <c r="G171" s="320"/>
      <c r="H171" s="307">
        <f t="shared" si="71"/>
        <v>0</v>
      </c>
      <c r="I171" s="203">
        <f>L171-'2-总部下划报单预算明细表（填白底格）'!G171</f>
        <v>0</v>
      </c>
      <c r="J171" s="203">
        <f t="shared" si="69"/>
        <v>0</v>
      </c>
      <c r="K171" s="307">
        <f t="shared" si="59"/>
        <v>0</v>
      </c>
      <c r="L171" s="203">
        <f t="shared" si="60"/>
        <v>0</v>
      </c>
      <c r="M171" s="203">
        <f t="shared" si="61"/>
        <v>0</v>
      </c>
      <c r="N171" s="203">
        <f t="shared" si="62"/>
        <v>0</v>
      </c>
      <c r="O171" s="302"/>
      <c r="P171" s="302"/>
      <c r="Q171" s="203">
        <f t="shared" si="72"/>
        <v>0</v>
      </c>
      <c r="R171" s="302"/>
      <c r="S171" s="302"/>
      <c r="T171" s="203">
        <f t="shared" si="63"/>
        <v>0</v>
      </c>
      <c r="U171" s="302">
        <v>0</v>
      </c>
      <c r="V171" s="302"/>
      <c r="W171" s="302"/>
      <c r="X171" s="302"/>
      <c r="Y171" s="203">
        <f t="shared" si="70"/>
        <v>0</v>
      </c>
      <c r="Z171" s="302"/>
      <c r="AA171" s="302"/>
      <c r="AB171" s="302">
        <v>0</v>
      </c>
      <c r="AC171" s="316" t="str">
        <f t="shared" si="64"/>
        <v/>
      </c>
      <c r="AD171" s="316" t="str">
        <f t="shared" si="65"/>
        <v/>
      </c>
    </row>
  </sheetData>
  <sheetProtection autoFilter="0"/>
  <mergeCells count="65">
    <mergeCell ref="B3:F3"/>
    <mergeCell ref="H3:J3"/>
    <mergeCell ref="K3:M3"/>
    <mergeCell ref="N3:P3"/>
    <mergeCell ref="Q3:S3"/>
    <mergeCell ref="T3:V3"/>
    <mergeCell ref="Y3:AA3"/>
    <mergeCell ref="B5:F5"/>
    <mergeCell ref="C6:F6"/>
    <mergeCell ref="D7:F7"/>
    <mergeCell ref="D18:F18"/>
    <mergeCell ref="C41:F41"/>
    <mergeCell ref="D42:F42"/>
    <mergeCell ref="D62:F62"/>
    <mergeCell ref="D90:F90"/>
    <mergeCell ref="D104:F104"/>
    <mergeCell ref="C113:F113"/>
    <mergeCell ref="C130:F130"/>
    <mergeCell ref="C155:F155"/>
    <mergeCell ref="B171:F171"/>
    <mergeCell ref="B6:B40"/>
    <mergeCell ref="B41:B112"/>
    <mergeCell ref="B113:B129"/>
    <mergeCell ref="B130:B154"/>
    <mergeCell ref="B155:B170"/>
    <mergeCell ref="C7:C17"/>
    <mergeCell ref="C18:C29"/>
    <mergeCell ref="C42:C61"/>
    <mergeCell ref="C62:C89"/>
    <mergeCell ref="C90:C103"/>
    <mergeCell ref="C104:C112"/>
    <mergeCell ref="C115:C117"/>
    <mergeCell ref="C118:C120"/>
    <mergeCell ref="C121:C122"/>
    <mergeCell ref="C125:C126"/>
    <mergeCell ref="C131:C132"/>
    <mergeCell ref="C135:C136"/>
    <mergeCell ref="C138:C142"/>
    <mergeCell ref="C143:C146"/>
    <mergeCell ref="C147:C150"/>
    <mergeCell ref="C163:C168"/>
    <mergeCell ref="C169:C170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D138:D139"/>
    <mergeCell ref="E47:E49"/>
    <mergeCell ref="E50:E52"/>
    <mergeCell ref="E95:E97"/>
    <mergeCell ref="W3:W4"/>
    <mergeCell ref="X3:X4"/>
    <mergeCell ref="AB3:AB4"/>
    <mergeCell ref="AC3:AC4"/>
    <mergeCell ref="AD3:AD4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1"/>
  <sheetViews>
    <sheetView zoomScale="90" zoomScaleNormal="90" topLeftCell="E145" workbookViewId="0">
      <selection activeCell="Q180" sqref="Q180"/>
    </sheetView>
  </sheetViews>
  <sheetFormatPr defaultColWidth="8.875" defaultRowHeight="16.5"/>
  <cols>
    <col min="1" max="1" width="7.75" style="194" customWidth="1"/>
    <col min="2" max="2" width="8.875" style="194" customWidth="1"/>
    <col min="3" max="3" width="14.5" style="194" customWidth="1"/>
    <col min="4" max="4" width="20.875" style="194" customWidth="1"/>
    <col min="5" max="5" width="23.75" style="194" customWidth="1"/>
    <col min="6" max="6" width="14.875" style="194" customWidth="1"/>
    <col min="7" max="7" width="10.875" style="107" customWidth="1"/>
    <col min="8" max="8" width="10" style="107" customWidth="1"/>
    <col min="9" max="9" width="12.5" style="107" customWidth="1"/>
    <col min="10" max="11" width="12.125" style="107" customWidth="1"/>
    <col min="12" max="12" width="10.875" style="194" customWidth="1"/>
    <col min="13" max="13" width="8.875" style="194"/>
    <col min="14" max="14" width="13.5" style="194" customWidth="1"/>
    <col min="15" max="15" width="8.875" style="194"/>
    <col min="16" max="16" width="15.5" style="194" customWidth="1"/>
    <col min="17" max="17" width="10.875" style="194" customWidth="1"/>
    <col min="18" max="18" width="8.875" style="194"/>
    <col min="19" max="19" width="13.5" style="194" customWidth="1"/>
    <col min="20" max="20" width="8.875" style="194"/>
    <col min="21" max="21" width="15.5" style="194" customWidth="1"/>
    <col min="22" max="22" width="8.875" style="194"/>
    <col min="23" max="23" width="9.625" style="194" customWidth="1"/>
    <col min="24" max="24" width="13.875" style="194" customWidth="1"/>
    <col min="25" max="25" width="8.875" style="194"/>
    <col min="26" max="26" width="9.625" style="194" customWidth="1"/>
    <col min="27" max="27" width="13.875" style="194" customWidth="1"/>
    <col min="28" max="16384" width="8.875" style="194"/>
  </cols>
  <sheetData>
    <row r="1" ht="18" spans="1:27">
      <c r="A1" s="107"/>
      <c r="B1" s="195" t="s">
        <v>290</v>
      </c>
      <c r="C1" s="107"/>
      <c r="D1" s="107"/>
      <c r="E1" s="107"/>
      <c r="F1" s="107"/>
      <c r="J1" s="253"/>
      <c r="K1" s="253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</row>
    <row r="2" spans="1:27">
      <c r="A2" s="107"/>
      <c r="B2" s="196" t="s">
        <v>18</v>
      </c>
      <c r="C2" s="196"/>
      <c r="D2" s="196"/>
      <c r="E2" s="196"/>
      <c r="F2" s="196"/>
      <c r="G2" s="197" t="s">
        <v>291</v>
      </c>
      <c r="H2" s="197"/>
      <c r="I2" s="197"/>
      <c r="J2" s="197"/>
      <c r="K2" s="197"/>
      <c r="L2" s="197" t="s">
        <v>292</v>
      </c>
      <c r="M2" s="197"/>
      <c r="N2" s="197"/>
      <c r="O2" s="197"/>
      <c r="P2" s="197"/>
      <c r="Q2" s="197" t="s">
        <v>293</v>
      </c>
      <c r="R2" s="197"/>
      <c r="S2" s="197"/>
      <c r="T2" s="197"/>
      <c r="U2" s="197"/>
      <c r="V2" s="197" t="s">
        <v>294</v>
      </c>
      <c r="W2" s="197"/>
      <c r="X2" s="197"/>
      <c r="Y2" s="197" t="s">
        <v>295</v>
      </c>
      <c r="Z2" s="197"/>
      <c r="AA2" s="197"/>
    </row>
    <row r="3" spans="1:27">
      <c r="A3" s="107"/>
      <c r="B3" s="198" t="s">
        <v>31</v>
      </c>
      <c r="C3" s="198" t="s">
        <v>32</v>
      </c>
      <c r="D3" s="198" t="s">
        <v>33</v>
      </c>
      <c r="E3" s="198" t="s">
        <v>34</v>
      </c>
      <c r="F3" s="198" t="s">
        <v>35</v>
      </c>
      <c r="G3" s="197" t="s">
        <v>37</v>
      </c>
      <c r="H3" s="197" t="s">
        <v>296</v>
      </c>
      <c r="I3" s="197"/>
      <c r="J3" s="197" t="s">
        <v>297</v>
      </c>
      <c r="K3" s="197"/>
      <c r="L3" s="197" t="s">
        <v>37</v>
      </c>
      <c r="M3" s="197" t="s">
        <v>296</v>
      </c>
      <c r="N3" s="197"/>
      <c r="O3" s="197" t="s">
        <v>297</v>
      </c>
      <c r="P3" s="197"/>
      <c r="Q3" s="197" t="s">
        <v>37</v>
      </c>
      <c r="R3" s="197" t="s">
        <v>296</v>
      </c>
      <c r="S3" s="197"/>
      <c r="T3" s="197" t="s">
        <v>297</v>
      </c>
      <c r="U3" s="197"/>
      <c r="V3" s="197" t="s">
        <v>37</v>
      </c>
      <c r="W3" s="256" t="s">
        <v>296</v>
      </c>
      <c r="X3" s="256" t="s">
        <v>297</v>
      </c>
      <c r="Y3" s="197" t="s">
        <v>37</v>
      </c>
      <c r="Z3" s="256" t="s">
        <v>296</v>
      </c>
      <c r="AA3" s="256" t="s">
        <v>297</v>
      </c>
    </row>
    <row r="4" spans="1:27">
      <c r="A4" s="107"/>
      <c r="B4" s="199"/>
      <c r="C4" s="199"/>
      <c r="D4" s="199"/>
      <c r="E4" s="199"/>
      <c r="F4" s="199"/>
      <c r="G4" s="197"/>
      <c r="H4" s="197" t="s">
        <v>298</v>
      </c>
      <c r="I4" s="197" t="s">
        <v>299</v>
      </c>
      <c r="J4" s="197" t="s">
        <v>298</v>
      </c>
      <c r="K4" s="197" t="s">
        <v>299</v>
      </c>
      <c r="L4" s="197"/>
      <c r="M4" s="197" t="s">
        <v>298</v>
      </c>
      <c r="N4" s="197" t="s">
        <v>299</v>
      </c>
      <c r="O4" s="197" t="s">
        <v>298</v>
      </c>
      <c r="P4" s="197" t="s">
        <v>299</v>
      </c>
      <c r="Q4" s="197"/>
      <c r="R4" s="197" t="s">
        <v>298</v>
      </c>
      <c r="S4" s="197" t="s">
        <v>299</v>
      </c>
      <c r="T4" s="197" t="s">
        <v>298</v>
      </c>
      <c r="U4" s="197" t="s">
        <v>299</v>
      </c>
      <c r="V4" s="197"/>
      <c r="W4" s="257"/>
      <c r="X4" s="257"/>
      <c r="Y4" s="197"/>
      <c r="Z4" s="257"/>
      <c r="AA4" s="257"/>
    </row>
    <row r="5" spans="1:27">
      <c r="A5" s="107"/>
      <c r="B5" s="200" t="s">
        <v>46</v>
      </c>
      <c r="C5" s="201"/>
      <c r="D5" s="201"/>
      <c r="E5" s="201"/>
      <c r="F5" s="202"/>
      <c r="G5" s="203">
        <f>H5+J5</f>
        <v>8.95</v>
      </c>
      <c r="H5" s="203">
        <f>H6+H41+H113+H130+H155+H171</f>
        <v>0</v>
      </c>
      <c r="I5" s="255" t="s">
        <v>53</v>
      </c>
      <c r="J5" s="203">
        <f>J6+J41+J113+J130+J155+J171</f>
        <v>8.95</v>
      </c>
      <c r="K5" s="255" t="s">
        <v>53</v>
      </c>
      <c r="L5" s="203">
        <f>M5+O5</f>
        <v>2.94</v>
      </c>
      <c r="M5" s="203">
        <f>M6+M41+M113+M130+M155+M171</f>
        <v>0</v>
      </c>
      <c r="N5" s="255" t="s">
        <v>53</v>
      </c>
      <c r="O5" s="203">
        <f>O6+O41+O113+O130+O155+O171</f>
        <v>2.94</v>
      </c>
      <c r="P5" s="255" t="s">
        <v>53</v>
      </c>
      <c r="Q5" s="203">
        <f>R5+T5</f>
        <v>3.471192</v>
      </c>
      <c r="R5" s="203">
        <f>R6+R41+R113+R130+R155+R171</f>
        <v>0</v>
      </c>
      <c r="S5" s="255" t="s">
        <v>53</v>
      </c>
      <c r="T5" s="203">
        <f>T6+T41+T113+T130+T155+T171</f>
        <v>3.471192</v>
      </c>
      <c r="U5" s="255" t="s">
        <v>53</v>
      </c>
      <c r="V5" s="203">
        <f>IFERROR(G5/L5-1,"")</f>
        <v>2.04421768707483</v>
      </c>
      <c r="W5" s="203" t="str">
        <f>IFERROR(H5/M5-1,"")</f>
        <v/>
      </c>
      <c r="X5" s="203">
        <f>IFERROR(J5/O5-1,"")</f>
        <v>2.04421768707483</v>
      </c>
      <c r="Y5" s="203">
        <f>IFERROR(G5/Q5-1,"")</f>
        <v>1.57836501121229</v>
      </c>
      <c r="Z5" s="203" t="str">
        <f>IFERROR(H5/R5-1,"")</f>
        <v/>
      </c>
      <c r="AA5" s="203">
        <f>IFERROR(J5/T5-1,"")</f>
        <v>1.57836501121229</v>
      </c>
    </row>
    <row r="6" spans="1:27">
      <c r="A6" s="204" t="str">
        <f t="shared" ref="A6:A69" si="0">F6&amp;E6&amp;D6&amp;C6</f>
        <v>人工成本项目合计</v>
      </c>
      <c r="B6" s="205" t="s">
        <v>47</v>
      </c>
      <c r="C6" s="206" t="s">
        <v>48</v>
      </c>
      <c r="D6" s="207"/>
      <c r="E6" s="207"/>
      <c r="F6" s="208"/>
      <c r="G6" s="203">
        <f t="shared" ref="G6:G69" si="1">H6+J6</f>
        <v>0</v>
      </c>
      <c r="H6" s="203">
        <f>H7+H18+SUM(H30:H40)</f>
        <v>0</v>
      </c>
      <c r="I6" s="255" t="s">
        <v>53</v>
      </c>
      <c r="J6" s="203">
        <f>J7+J18+SUM(J30:J40)</f>
        <v>0</v>
      </c>
      <c r="K6" s="255" t="s">
        <v>53</v>
      </c>
      <c r="L6" s="203">
        <f t="shared" ref="L6:L67" si="2">M6+O6</f>
        <v>0</v>
      </c>
      <c r="M6" s="203">
        <f>M7+M18+SUM(M30:M40)</f>
        <v>0</v>
      </c>
      <c r="N6" s="255" t="s">
        <v>53</v>
      </c>
      <c r="O6" s="203">
        <f>O7+O18+SUM(O30:O40)</f>
        <v>0</v>
      </c>
      <c r="P6" s="255" t="s">
        <v>53</v>
      </c>
      <c r="Q6" s="203">
        <f t="shared" ref="Q6:Q67" si="3">R6+T6</f>
        <v>0</v>
      </c>
      <c r="R6" s="203">
        <f>R7+R18+SUM(R30:R40)</f>
        <v>0</v>
      </c>
      <c r="S6" s="255" t="s">
        <v>53</v>
      </c>
      <c r="T6" s="203">
        <f>T7+T18+SUM(T30:T40)</f>
        <v>0</v>
      </c>
      <c r="U6" s="255" t="s">
        <v>53</v>
      </c>
      <c r="V6" s="203" t="str">
        <f t="shared" ref="V6:V8" si="4">IFERROR(G6/L6-1,"")</f>
        <v/>
      </c>
      <c r="W6" s="203" t="str">
        <f t="shared" ref="W6:W8" si="5">IFERROR(H6/M6-1,"")</f>
        <v/>
      </c>
      <c r="X6" s="203" t="str">
        <f t="shared" ref="X6:X8" si="6">IFERROR(J6/O6-1,"")</f>
        <v/>
      </c>
      <c r="Y6" s="203" t="str">
        <f t="shared" ref="Y6:Y69" si="7">IFERROR(G6/Q6-1,"")</f>
        <v/>
      </c>
      <c r="Z6" s="203" t="str">
        <f t="shared" ref="Z6:Z69" si="8">IFERROR(H6/R6-1,"")</f>
        <v/>
      </c>
      <c r="AA6" s="203" t="str">
        <f t="shared" ref="AA6:AA69" si="9">IFERROR(J6/T6-1,"")</f>
        <v/>
      </c>
    </row>
    <row r="7" spans="1:27">
      <c r="A7" s="204" t="str">
        <f t="shared" si="0"/>
        <v>职工工资项目小计职工工资项目小计</v>
      </c>
      <c r="B7" s="209"/>
      <c r="C7" s="210" t="s">
        <v>49</v>
      </c>
      <c r="D7" s="211" t="s">
        <v>49</v>
      </c>
      <c r="E7" s="212"/>
      <c r="F7" s="213"/>
      <c r="G7" s="203">
        <f t="shared" si="1"/>
        <v>0</v>
      </c>
      <c r="H7" s="203">
        <f>SUM(H8:H17)</f>
        <v>0</v>
      </c>
      <c r="I7" s="255" t="s">
        <v>53</v>
      </c>
      <c r="J7" s="203">
        <f>SUM(J8:J17)</f>
        <v>0</v>
      </c>
      <c r="K7" s="255" t="s">
        <v>53</v>
      </c>
      <c r="L7" s="203">
        <f t="shared" si="2"/>
        <v>0</v>
      </c>
      <c r="M7" s="203">
        <f>SUM(M8:M17)</f>
        <v>0</v>
      </c>
      <c r="N7" s="255" t="s">
        <v>53</v>
      </c>
      <c r="O7" s="203">
        <f>SUM(O8:O17)</f>
        <v>0</v>
      </c>
      <c r="P7" s="255" t="s">
        <v>53</v>
      </c>
      <c r="Q7" s="203">
        <f t="shared" si="3"/>
        <v>0</v>
      </c>
      <c r="R7" s="203">
        <f>SUM(R8:R17)</f>
        <v>0</v>
      </c>
      <c r="S7" s="255" t="s">
        <v>53</v>
      </c>
      <c r="T7" s="203">
        <f>SUM(T8:T17)</f>
        <v>0</v>
      </c>
      <c r="U7" s="255" t="s">
        <v>53</v>
      </c>
      <c r="V7" s="203" t="str">
        <f t="shared" si="4"/>
        <v/>
      </c>
      <c r="W7" s="203" t="str">
        <f t="shared" si="5"/>
        <v/>
      </c>
      <c r="X7" s="203" t="str">
        <f t="shared" si="6"/>
        <v/>
      </c>
      <c r="Y7" s="203" t="str">
        <f t="shared" si="7"/>
        <v/>
      </c>
      <c r="Z7" s="203" t="str">
        <f t="shared" si="8"/>
        <v/>
      </c>
      <c r="AA7" s="203" t="str">
        <f t="shared" si="9"/>
        <v/>
      </c>
    </row>
    <row r="8" spans="1:27">
      <c r="A8" s="204" t="str">
        <f t="shared" si="0"/>
        <v>劳动合同用工-工资劳动合同用工职工工资项目小计</v>
      </c>
      <c r="B8" s="209"/>
      <c r="C8" s="214"/>
      <c r="D8" s="215" t="s">
        <v>50</v>
      </c>
      <c r="E8" s="216" t="s">
        <v>51</v>
      </c>
      <c r="F8" s="217"/>
      <c r="G8" s="203">
        <f t="shared" si="1"/>
        <v>0</v>
      </c>
      <c r="H8" s="218"/>
      <c r="I8" s="218"/>
      <c r="J8" s="218"/>
      <c r="K8" s="218"/>
      <c r="L8" s="203">
        <f t="shared" si="2"/>
        <v>0</v>
      </c>
      <c r="M8" s="218"/>
      <c r="N8" s="218"/>
      <c r="O8" s="218"/>
      <c r="P8" s="218"/>
      <c r="Q8" s="203">
        <f t="shared" si="3"/>
        <v>0</v>
      </c>
      <c r="R8" s="218"/>
      <c r="S8" s="218"/>
      <c r="T8" s="218"/>
      <c r="U8" s="218"/>
      <c r="V8" s="203" t="str">
        <f t="shared" si="4"/>
        <v/>
      </c>
      <c r="W8" s="203" t="str">
        <f t="shared" si="5"/>
        <v/>
      </c>
      <c r="X8" s="203" t="str">
        <f t="shared" si="6"/>
        <v/>
      </c>
      <c r="Y8" s="203" t="str">
        <f t="shared" si="7"/>
        <v/>
      </c>
      <c r="Z8" s="203" t="str">
        <f t="shared" si="8"/>
        <v/>
      </c>
      <c r="AA8" s="203" t="str">
        <f t="shared" si="9"/>
        <v/>
      </c>
    </row>
    <row r="9" spans="1:27">
      <c r="A9" s="204" t="str">
        <f t="shared" si="0"/>
        <v>劳动合同用工-货币性福利项目小计</v>
      </c>
      <c r="B9" s="209"/>
      <c r="C9" s="214"/>
      <c r="D9" s="215"/>
      <c r="E9" s="219" t="s">
        <v>54</v>
      </c>
      <c r="F9" s="217"/>
      <c r="G9" s="203">
        <f t="shared" si="1"/>
        <v>0</v>
      </c>
      <c r="H9" s="218"/>
      <c r="I9" s="218"/>
      <c r="J9" s="218"/>
      <c r="K9" s="218"/>
      <c r="L9" s="203">
        <f t="shared" si="2"/>
        <v>0</v>
      </c>
      <c r="M9" s="218"/>
      <c r="N9" s="218"/>
      <c r="O9" s="218"/>
      <c r="P9" s="218"/>
      <c r="Q9" s="203">
        <f t="shared" si="3"/>
        <v>0</v>
      </c>
      <c r="R9" s="218"/>
      <c r="S9" s="218"/>
      <c r="T9" s="218"/>
      <c r="U9" s="218"/>
      <c r="V9" s="203" t="str">
        <f t="shared" ref="V9:V72" si="10">IFERROR(G9/L9-1,"")</f>
        <v/>
      </c>
      <c r="W9" s="203" t="str">
        <f t="shared" ref="W9:W72" si="11">IFERROR(H9/M9-1,"")</f>
        <v/>
      </c>
      <c r="X9" s="203" t="str">
        <f t="shared" ref="X9:X72" si="12">IFERROR(J9/O9-1,"")</f>
        <v/>
      </c>
      <c r="Y9" s="203" t="str">
        <f t="shared" si="7"/>
        <v/>
      </c>
      <c r="Z9" s="203" t="str">
        <f t="shared" si="8"/>
        <v/>
      </c>
      <c r="AA9" s="203" t="str">
        <f t="shared" si="9"/>
        <v/>
      </c>
    </row>
    <row r="10" spans="1:27">
      <c r="A10" s="204" t="str">
        <f t="shared" si="0"/>
        <v>劳务派遣用工-工资劳务派遣用工职工工资项目小计</v>
      </c>
      <c r="B10" s="209"/>
      <c r="C10" s="214"/>
      <c r="D10" s="215" t="s">
        <v>55</v>
      </c>
      <c r="E10" s="215" t="s">
        <v>56</v>
      </c>
      <c r="F10" s="217"/>
      <c r="G10" s="203">
        <f t="shared" si="1"/>
        <v>0</v>
      </c>
      <c r="H10" s="218"/>
      <c r="I10" s="218"/>
      <c r="J10" s="218"/>
      <c r="K10" s="218"/>
      <c r="L10" s="203">
        <f t="shared" si="2"/>
        <v>0</v>
      </c>
      <c r="M10" s="218"/>
      <c r="N10" s="218"/>
      <c r="O10" s="218"/>
      <c r="P10" s="218"/>
      <c r="Q10" s="203">
        <f t="shared" si="3"/>
        <v>0</v>
      </c>
      <c r="R10" s="218"/>
      <c r="S10" s="218"/>
      <c r="T10" s="218"/>
      <c r="U10" s="218"/>
      <c r="V10" s="203" t="str">
        <f t="shared" si="10"/>
        <v/>
      </c>
      <c r="W10" s="203" t="str">
        <f t="shared" si="11"/>
        <v/>
      </c>
      <c r="X10" s="203" t="str">
        <f t="shared" si="12"/>
        <v/>
      </c>
      <c r="Y10" s="203" t="str">
        <f t="shared" si="7"/>
        <v/>
      </c>
      <c r="Z10" s="203" t="str">
        <f t="shared" si="8"/>
        <v/>
      </c>
      <c r="AA10" s="203" t="str">
        <f t="shared" si="9"/>
        <v/>
      </c>
    </row>
    <row r="11" spans="1:27">
      <c r="A11" s="204" t="str">
        <f t="shared" si="0"/>
        <v>劳务派遣用工-货币性福利项目小计</v>
      </c>
      <c r="B11" s="209"/>
      <c r="C11" s="214"/>
      <c r="D11" s="215"/>
      <c r="E11" s="219" t="s">
        <v>58</v>
      </c>
      <c r="F11" s="217"/>
      <c r="G11" s="203">
        <f t="shared" si="1"/>
        <v>0</v>
      </c>
      <c r="H11" s="218"/>
      <c r="I11" s="218"/>
      <c r="J11" s="218"/>
      <c r="K11" s="218"/>
      <c r="L11" s="203">
        <f t="shared" si="2"/>
        <v>0</v>
      </c>
      <c r="M11" s="218"/>
      <c r="N11" s="218"/>
      <c r="O11" s="218"/>
      <c r="P11" s="218"/>
      <c r="Q11" s="203">
        <f t="shared" si="3"/>
        <v>0</v>
      </c>
      <c r="R11" s="218"/>
      <c r="S11" s="218"/>
      <c r="T11" s="218"/>
      <c r="U11" s="218"/>
      <c r="V11" s="203" t="str">
        <f t="shared" si="10"/>
        <v/>
      </c>
      <c r="W11" s="203" t="str">
        <f t="shared" si="11"/>
        <v/>
      </c>
      <c r="X11" s="203" t="str">
        <f t="shared" si="12"/>
        <v/>
      </c>
      <c r="Y11" s="203" t="str">
        <f t="shared" si="7"/>
        <v/>
      </c>
      <c r="Z11" s="203" t="str">
        <f t="shared" si="8"/>
        <v/>
      </c>
      <c r="AA11" s="203" t="str">
        <f t="shared" si="9"/>
        <v/>
      </c>
    </row>
    <row r="12" spans="1:27">
      <c r="A12" s="204" t="str">
        <f t="shared" si="0"/>
        <v>劳务合同及非全日制用工-工资劳务合同及非全日制用工项目小计</v>
      </c>
      <c r="B12" s="209"/>
      <c r="C12" s="214"/>
      <c r="D12" s="215" t="s">
        <v>59</v>
      </c>
      <c r="E12" s="215" t="s">
        <v>60</v>
      </c>
      <c r="F12" s="217"/>
      <c r="G12" s="203">
        <f t="shared" si="1"/>
        <v>0</v>
      </c>
      <c r="H12" s="218"/>
      <c r="I12" s="218"/>
      <c r="J12" s="218"/>
      <c r="K12" s="218"/>
      <c r="L12" s="203">
        <f t="shared" si="2"/>
        <v>0</v>
      </c>
      <c r="M12" s="218"/>
      <c r="N12" s="218"/>
      <c r="O12" s="218"/>
      <c r="P12" s="218"/>
      <c r="Q12" s="203">
        <f t="shared" si="3"/>
        <v>0</v>
      </c>
      <c r="R12" s="218"/>
      <c r="S12" s="218"/>
      <c r="T12" s="218"/>
      <c r="U12" s="218"/>
      <c r="V12" s="203" t="str">
        <f t="shared" si="10"/>
        <v/>
      </c>
      <c r="W12" s="203" t="str">
        <f t="shared" si="11"/>
        <v/>
      </c>
      <c r="X12" s="203" t="str">
        <f t="shared" si="12"/>
        <v/>
      </c>
      <c r="Y12" s="203" t="str">
        <f t="shared" si="7"/>
        <v/>
      </c>
      <c r="Z12" s="203" t="str">
        <f t="shared" si="8"/>
        <v/>
      </c>
      <c r="AA12" s="203" t="str">
        <f t="shared" si="9"/>
        <v/>
      </c>
    </row>
    <row r="13" spans="1:27">
      <c r="A13" s="204" t="str">
        <f t="shared" si="0"/>
        <v>劳务合同及非全日制用工-货币性福利项目小计</v>
      </c>
      <c r="B13" s="209"/>
      <c r="C13" s="214"/>
      <c r="D13" s="215"/>
      <c r="E13" s="220" t="s">
        <v>62</v>
      </c>
      <c r="F13" s="217"/>
      <c r="G13" s="203">
        <f t="shared" si="1"/>
        <v>0</v>
      </c>
      <c r="H13" s="218"/>
      <c r="I13" s="218"/>
      <c r="J13" s="218"/>
      <c r="K13" s="218"/>
      <c r="L13" s="203">
        <f t="shared" si="2"/>
        <v>0</v>
      </c>
      <c r="M13" s="218"/>
      <c r="N13" s="218"/>
      <c r="O13" s="218"/>
      <c r="P13" s="218"/>
      <c r="Q13" s="203">
        <f t="shared" si="3"/>
        <v>0</v>
      </c>
      <c r="R13" s="218"/>
      <c r="S13" s="218"/>
      <c r="T13" s="218"/>
      <c r="U13" s="218"/>
      <c r="V13" s="203" t="str">
        <f t="shared" si="10"/>
        <v/>
      </c>
      <c r="W13" s="203" t="str">
        <f t="shared" si="11"/>
        <v/>
      </c>
      <c r="X13" s="203" t="str">
        <f t="shared" si="12"/>
        <v/>
      </c>
      <c r="Y13" s="203" t="str">
        <f t="shared" si="7"/>
        <v/>
      </c>
      <c r="Z13" s="203" t="str">
        <f t="shared" si="8"/>
        <v/>
      </c>
      <c r="AA13" s="203" t="str">
        <f t="shared" si="9"/>
        <v/>
      </c>
    </row>
    <row r="14" spans="1:27">
      <c r="A14" s="204" t="str">
        <f t="shared" si="0"/>
        <v>交流借调人员补贴</v>
      </c>
      <c r="B14" s="209"/>
      <c r="C14" s="214"/>
      <c r="D14" s="215" t="s">
        <v>63</v>
      </c>
      <c r="E14" s="216"/>
      <c r="F14" s="217"/>
      <c r="G14" s="203">
        <f t="shared" si="1"/>
        <v>0</v>
      </c>
      <c r="H14" s="218"/>
      <c r="I14" s="218"/>
      <c r="J14" s="218"/>
      <c r="K14" s="218"/>
      <c r="L14" s="203">
        <f t="shared" si="2"/>
        <v>0</v>
      </c>
      <c r="M14" s="218"/>
      <c r="N14" s="218"/>
      <c r="O14" s="218"/>
      <c r="P14" s="218"/>
      <c r="Q14" s="203">
        <f t="shared" si="3"/>
        <v>0</v>
      </c>
      <c r="R14" s="218"/>
      <c r="S14" s="218"/>
      <c r="T14" s="218"/>
      <c r="U14" s="218"/>
      <c r="V14" s="203" t="str">
        <f t="shared" si="10"/>
        <v/>
      </c>
      <c r="W14" s="203" t="str">
        <f t="shared" si="11"/>
        <v/>
      </c>
      <c r="X14" s="203" t="str">
        <f t="shared" si="12"/>
        <v/>
      </c>
      <c r="Y14" s="203" t="str">
        <f t="shared" si="7"/>
        <v/>
      </c>
      <c r="Z14" s="203" t="str">
        <f t="shared" si="8"/>
        <v/>
      </c>
      <c r="AA14" s="203" t="str">
        <f t="shared" si="9"/>
        <v/>
      </c>
    </row>
    <row r="15" spans="1:27">
      <c r="A15" s="204" t="str">
        <f t="shared" si="0"/>
        <v>地县公司阶段性奖励项目小计（省本部专用）省地公司阶段性奖励项目小计</v>
      </c>
      <c r="B15" s="209"/>
      <c r="C15" s="214"/>
      <c r="D15" s="221" t="s">
        <v>64</v>
      </c>
      <c r="E15" s="215" t="s">
        <v>65</v>
      </c>
      <c r="F15" s="217"/>
      <c r="G15" s="203">
        <f t="shared" si="1"/>
        <v>0</v>
      </c>
      <c r="H15" s="218"/>
      <c r="I15" s="218"/>
      <c r="J15" s="218"/>
      <c r="K15" s="218"/>
      <c r="L15" s="203">
        <f t="shared" si="2"/>
        <v>0</v>
      </c>
      <c r="M15" s="218"/>
      <c r="N15" s="218"/>
      <c r="O15" s="218"/>
      <c r="P15" s="218"/>
      <c r="Q15" s="203">
        <f t="shared" si="3"/>
        <v>0</v>
      </c>
      <c r="R15" s="218"/>
      <c r="S15" s="218"/>
      <c r="T15" s="218"/>
      <c r="U15" s="218"/>
      <c r="V15" s="203" t="str">
        <f t="shared" si="10"/>
        <v/>
      </c>
      <c r="W15" s="203" t="str">
        <f t="shared" si="11"/>
        <v/>
      </c>
      <c r="X15" s="203" t="str">
        <f t="shared" si="12"/>
        <v/>
      </c>
      <c r="Y15" s="203" t="str">
        <f t="shared" si="7"/>
        <v/>
      </c>
      <c r="Z15" s="203" t="str">
        <f t="shared" si="8"/>
        <v/>
      </c>
      <c r="AA15" s="203" t="str">
        <f t="shared" si="9"/>
        <v/>
      </c>
    </row>
    <row r="16" spans="1:27">
      <c r="A16" s="204" t="str">
        <f t="shared" si="0"/>
        <v>县区支公司阶段性奖励项目小计（地市本部专用）</v>
      </c>
      <c r="B16" s="209"/>
      <c r="C16" s="214"/>
      <c r="D16" s="222"/>
      <c r="E16" s="215" t="s">
        <v>66</v>
      </c>
      <c r="F16" s="217"/>
      <c r="G16" s="203">
        <f t="shared" si="1"/>
        <v>0</v>
      </c>
      <c r="H16" s="218"/>
      <c r="I16" s="218"/>
      <c r="J16" s="218"/>
      <c r="K16" s="218"/>
      <c r="L16" s="203">
        <f t="shared" si="2"/>
        <v>0</v>
      </c>
      <c r="M16" s="218"/>
      <c r="N16" s="218"/>
      <c r="O16" s="218"/>
      <c r="P16" s="218"/>
      <c r="Q16" s="203">
        <f t="shared" si="3"/>
        <v>0</v>
      </c>
      <c r="R16" s="218"/>
      <c r="S16" s="218"/>
      <c r="T16" s="218"/>
      <c r="U16" s="218"/>
      <c r="V16" s="203" t="str">
        <f t="shared" si="10"/>
        <v/>
      </c>
      <c r="W16" s="203" t="str">
        <f t="shared" si="11"/>
        <v/>
      </c>
      <c r="X16" s="203" t="str">
        <f t="shared" si="12"/>
        <v/>
      </c>
      <c r="Y16" s="203" t="str">
        <f t="shared" si="7"/>
        <v/>
      </c>
      <c r="Z16" s="203" t="str">
        <f t="shared" si="8"/>
        <v/>
      </c>
      <c r="AA16" s="203" t="str">
        <f t="shared" si="9"/>
        <v/>
      </c>
    </row>
    <row r="17" spans="1:27">
      <c r="A17" s="204" t="str">
        <f t="shared" si="0"/>
        <v>其他工资</v>
      </c>
      <c r="B17" s="209"/>
      <c r="C17" s="223"/>
      <c r="D17" s="224" t="s">
        <v>67</v>
      </c>
      <c r="E17" s="216"/>
      <c r="F17" s="217"/>
      <c r="G17" s="203">
        <f t="shared" si="1"/>
        <v>0</v>
      </c>
      <c r="H17" s="218"/>
      <c r="I17" s="218"/>
      <c r="J17" s="218"/>
      <c r="K17" s="218"/>
      <c r="L17" s="203">
        <f t="shared" si="2"/>
        <v>0</v>
      </c>
      <c r="M17" s="218"/>
      <c r="N17" s="218"/>
      <c r="O17" s="218"/>
      <c r="P17" s="218"/>
      <c r="Q17" s="203">
        <f t="shared" si="3"/>
        <v>0</v>
      </c>
      <c r="R17" s="218"/>
      <c r="S17" s="218"/>
      <c r="T17" s="218"/>
      <c r="U17" s="218"/>
      <c r="V17" s="203" t="str">
        <f t="shared" si="10"/>
        <v/>
      </c>
      <c r="W17" s="203" t="str">
        <f t="shared" si="11"/>
        <v/>
      </c>
      <c r="X17" s="203" t="str">
        <f t="shared" si="12"/>
        <v/>
      </c>
      <c r="Y17" s="203" t="str">
        <f t="shared" si="7"/>
        <v/>
      </c>
      <c r="Z17" s="203" t="str">
        <f t="shared" si="8"/>
        <v/>
      </c>
      <c r="AA17" s="203" t="str">
        <f t="shared" si="9"/>
        <v/>
      </c>
    </row>
    <row r="18" spans="1:27">
      <c r="A18" s="204" t="str">
        <f t="shared" si="0"/>
        <v>职工福利项目小计职工福利项目小计</v>
      </c>
      <c r="B18" s="209"/>
      <c r="C18" s="210" t="s">
        <v>68</v>
      </c>
      <c r="D18" s="211" t="s">
        <v>68</v>
      </c>
      <c r="E18" s="212"/>
      <c r="F18" s="213"/>
      <c r="G18" s="203">
        <f t="shared" si="1"/>
        <v>0</v>
      </c>
      <c r="H18" s="203">
        <f>SUM(H19:H29)</f>
        <v>0</v>
      </c>
      <c r="I18" s="255" t="s">
        <v>53</v>
      </c>
      <c r="J18" s="203">
        <f>SUM(J19:J29)</f>
        <v>0</v>
      </c>
      <c r="K18" s="255" t="s">
        <v>53</v>
      </c>
      <c r="L18" s="203">
        <f t="shared" si="2"/>
        <v>0</v>
      </c>
      <c r="M18" s="203">
        <f>SUM(M19:M29)</f>
        <v>0</v>
      </c>
      <c r="N18" s="255" t="s">
        <v>53</v>
      </c>
      <c r="O18" s="203">
        <f>SUM(O19:O29)</f>
        <v>0</v>
      </c>
      <c r="P18" s="255" t="s">
        <v>53</v>
      </c>
      <c r="Q18" s="203">
        <f t="shared" si="3"/>
        <v>0</v>
      </c>
      <c r="R18" s="203">
        <f>SUM(R19:R29)</f>
        <v>0</v>
      </c>
      <c r="S18" s="255" t="s">
        <v>53</v>
      </c>
      <c r="T18" s="203">
        <f>SUM(T19:T29)</f>
        <v>0</v>
      </c>
      <c r="U18" s="255" t="s">
        <v>53</v>
      </c>
      <c r="V18" s="203" t="str">
        <f t="shared" si="10"/>
        <v/>
      </c>
      <c r="W18" s="203" t="str">
        <f t="shared" si="11"/>
        <v/>
      </c>
      <c r="X18" s="203" t="str">
        <f t="shared" si="12"/>
        <v/>
      </c>
      <c r="Y18" s="203" t="str">
        <f t="shared" si="7"/>
        <v/>
      </c>
      <c r="Z18" s="203" t="str">
        <f t="shared" si="8"/>
        <v/>
      </c>
      <c r="AA18" s="203" t="str">
        <f t="shared" si="9"/>
        <v/>
      </c>
    </row>
    <row r="19" spans="1:27">
      <c r="A19" s="204" t="str">
        <f t="shared" si="0"/>
        <v>卫生保健生活福利-货币性卫生保健生活福利</v>
      </c>
      <c r="B19" s="209"/>
      <c r="C19" s="214"/>
      <c r="D19" s="215" t="s">
        <v>69</v>
      </c>
      <c r="E19" s="216" t="s">
        <v>70</v>
      </c>
      <c r="F19" s="225"/>
      <c r="G19" s="203">
        <f t="shared" si="1"/>
        <v>0</v>
      </c>
      <c r="H19" s="218"/>
      <c r="I19" s="218"/>
      <c r="J19" s="218"/>
      <c r="K19" s="218"/>
      <c r="L19" s="203">
        <f t="shared" si="2"/>
        <v>0</v>
      </c>
      <c r="M19" s="218"/>
      <c r="N19" s="218"/>
      <c r="O19" s="218"/>
      <c r="P19" s="218"/>
      <c r="Q19" s="203">
        <f t="shared" si="3"/>
        <v>0</v>
      </c>
      <c r="R19" s="218"/>
      <c r="S19" s="218"/>
      <c r="T19" s="218"/>
      <c r="U19" s="218"/>
      <c r="V19" s="203" t="str">
        <f t="shared" si="10"/>
        <v/>
      </c>
      <c r="W19" s="203" t="str">
        <f t="shared" si="11"/>
        <v/>
      </c>
      <c r="X19" s="203" t="str">
        <f t="shared" si="12"/>
        <v/>
      </c>
      <c r="Y19" s="203" t="str">
        <f t="shared" si="7"/>
        <v/>
      </c>
      <c r="Z19" s="203" t="str">
        <f t="shared" si="8"/>
        <v/>
      </c>
      <c r="AA19" s="203" t="str">
        <f t="shared" si="9"/>
        <v/>
      </c>
    </row>
    <row r="20" spans="1:27">
      <c r="A20" s="204" t="str">
        <f t="shared" si="0"/>
        <v>卫生保健生活福利-非货币性</v>
      </c>
      <c r="B20" s="209"/>
      <c r="C20" s="214"/>
      <c r="D20" s="215"/>
      <c r="E20" s="216" t="s">
        <v>72</v>
      </c>
      <c r="F20" s="225"/>
      <c r="G20" s="203">
        <f t="shared" si="1"/>
        <v>0</v>
      </c>
      <c r="H20" s="218"/>
      <c r="I20" s="218"/>
      <c r="J20" s="218"/>
      <c r="K20" s="218"/>
      <c r="L20" s="203">
        <f t="shared" si="2"/>
        <v>0</v>
      </c>
      <c r="M20" s="218"/>
      <c r="N20" s="218"/>
      <c r="O20" s="218"/>
      <c r="P20" s="218"/>
      <c r="Q20" s="203">
        <f t="shared" si="3"/>
        <v>0</v>
      </c>
      <c r="R20" s="218"/>
      <c r="S20" s="218"/>
      <c r="T20" s="218"/>
      <c r="U20" s="218"/>
      <c r="V20" s="203" t="str">
        <f t="shared" si="10"/>
        <v/>
      </c>
      <c r="W20" s="203" t="str">
        <f t="shared" si="11"/>
        <v/>
      </c>
      <c r="X20" s="203" t="str">
        <f t="shared" si="12"/>
        <v/>
      </c>
      <c r="Y20" s="203" t="str">
        <f t="shared" si="7"/>
        <v/>
      </c>
      <c r="Z20" s="203" t="str">
        <f t="shared" si="8"/>
        <v/>
      </c>
      <c r="AA20" s="203" t="str">
        <f t="shared" si="9"/>
        <v/>
      </c>
    </row>
    <row r="21" spans="1:27">
      <c r="A21" s="204" t="str">
        <f t="shared" si="0"/>
        <v>内设福利机构费用-货币性内设福利机构费用</v>
      </c>
      <c r="B21" s="209"/>
      <c r="C21" s="214"/>
      <c r="D21" s="215" t="s">
        <v>73</v>
      </c>
      <c r="E21" s="216" t="s">
        <v>74</v>
      </c>
      <c r="F21" s="225"/>
      <c r="G21" s="203">
        <f t="shared" si="1"/>
        <v>0</v>
      </c>
      <c r="H21" s="218"/>
      <c r="I21" s="218"/>
      <c r="J21" s="218"/>
      <c r="K21" s="218"/>
      <c r="L21" s="203">
        <f t="shared" si="2"/>
        <v>0</v>
      </c>
      <c r="M21" s="218"/>
      <c r="N21" s="218"/>
      <c r="O21" s="218"/>
      <c r="P21" s="218"/>
      <c r="Q21" s="203">
        <f t="shared" si="3"/>
        <v>0</v>
      </c>
      <c r="R21" s="218"/>
      <c r="S21" s="218"/>
      <c r="T21" s="218"/>
      <c r="U21" s="218"/>
      <c r="V21" s="203" t="str">
        <f t="shared" si="10"/>
        <v/>
      </c>
      <c r="W21" s="203" t="str">
        <f t="shared" si="11"/>
        <v/>
      </c>
      <c r="X21" s="203" t="str">
        <f t="shared" si="12"/>
        <v/>
      </c>
      <c r="Y21" s="203" t="str">
        <f t="shared" si="7"/>
        <v/>
      </c>
      <c r="Z21" s="203" t="str">
        <f t="shared" si="8"/>
        <v/>
      </c>
      <c r="AA21" s="203" t="str">
        <f t="shared" si="9"/>
        <v/>
      </c>
    </row>
    <row r="22" spans="1:27">
      <c r="A22" s="204" t="str">
        <f t="shared" si="0"/>
        <v>内设福利机构费用-非货币性</v>
      </c>
      <c r="B22" s="209"/>
      <c r="C22" s="214"/>
      <c r="D22" s="215"/>
      <c r="E22" s="216" t="s">
        <v>75</v>
      </c>
      <c r="F22" s="225"/>
      <c r="G22" s="203">
        <f t="shared" si="1"/>
        <v>0</v>
      </c>
      <c r="H22" s="218"/>
      <c r="I22" s="218"/>
      <c r="J22" s="218"/>
      <c r="K22" s="218"/>
      <c r="L22" s="203">
        <f t="shared" si="2"/>
        <v>0</v>
      </c>
      <c r="M22" s="218"/>
      <c r="N22" s="218"/>
      <c r="O22" s="218"/>
      <c r="P22" s="218"/>
      <c r="Q22" s="203">
        <f t="shared" si="3"/>
        <v>0</v>
      </c>
      <c r="R22" s="218"/>
      <c r="S22" s="218"/>
      <c r="T22" s="218"/>
      <c r="U22" s="218"/>
      <c r="V22" s="203" t="str">
        <f t="shared" si="10"/>
        <v/>
      </c>
      <c r="W22" s="203" t="str">
        <f t="shared" si="11"/>
        <v/>
      </c>
      <c r="X22" s="203" t="str">
        <f t="shared" si="12"/>
        <v/>
      </c>
      <c r="Y22" s="203" t="str">
        <f t="shared" si="7"/>
        <v/>
      </c>
      <c r="Z22" s="203" t="str">
        <f t="shared" si="8"/>
        <v/>
      </c>
      <c r="AA22" s="203" t="str">
        <f t="shared" si="9"/>
        <v/>
      </c>
    </row>
    <row r="23" spans="1:27">
      <c r="A23" s="204" t="str">
        <f t="shared" si="0"/>
        <v>职工困难补助-货币性职工困难补助</v>
      </c>
      <c r="B23" s="209"/>
      <c r="C23" s="214"/>
      <c r="D23" s="216" t="s">
        <v>76</v>
      </c>
      <c r="E23" s="216" t="s">
        <v>77</v>
      </c>
      <c r="F23" s="225"/>
      <c r="G23" s="203">
        <f t="shared" si="1"/>
        <v>0</v>
      </c>
      <c r="H23" s="218"/>
      <c r="I23" s="218"/>
      <c r="J23" s="218"/>
      <c r="K23" s="218"/>
      <c r="L23" s="203">
        <f t="shared" si="2"/>
        <v>0</v>
      </c>
      <c r="M23" s="218"/>
      <c r="N23" s="218"/>
      <c r="O23" s="218"/>
      <c r="P23" s="218"/>
      <c r="Q23" s="203">
        <f t="shared" si="3"/>
        <v>0</v>
      </c>
      <c r="R23" s="218"/>
      <c r="S23" s="218"/>
      <c r="T23" s="218"/>
      <c r="U23" s="218"/>
      <c r="V23" s="203" t="str">
        <f t="shared" si="10"/>
        <v/>
      </c>
      <c r="W23" s="203" t="str">
        <f t="shared" si="11"/>
        <v/>
      </c>
      <c r="X23" s="203" t="str">
        <f t="shared" si="12"/>
        <v/>
      </c>
      <c r="Y23" s="203" t="str">
        <f t="shared" si="7"/>
        <v/>
      </c>
      <c r="Z23" s="203" t="str">
        <f t="shared" si="8"/>
        <v/>
      </c>
      <c r="AA23" s="203" t="str">
        <f t="shared" si="9"/>
        <v/>
      </c>
    </row>
    <row r="24" spans="1:27">
      <c r="A24" s="204" t="str">
        <f t="shared" si="0"/>
        <v>职工困难补助-非货币性</v>
      </c>
      <c r="B24" s="209"/>
      <c r="C24" s="214"/>
      <c r="D24" s="216"/>
      <c r="E24" s="216" t="s">
        <v>78</v>
      </c>
      <c r="F24" s="225"/>
      <c r="G24" s="203">
        <f t="shared" si="1"/>
        <v>0</v>
      </c>
      <c r="H24" s="218"/>
      <c r="I24" s="218"/>
      <c r="J24" s="218"/>
      <c r="K24" s="218"/>
      <c r="L24" s="203">
        <f t="shared" si="2"/>
        <v>0</v>
      </c>
      <c r="M24" s="218"/>
      <c r="N24" s="218"/>
      <c r="O24" s="218"/>
      <c r="P24" s="218"/>
      <c r="Q24" s="203">
        <f t="shared" si="3"/>
        <v>0</v>
      </c>
      <c r="R24" s="218"/>
      <c r="S24" s="218"/>
      <c r="T24" s="218"/>
      <c r="U24" s="218"/>
      <c r="V24" s="203" t="str">
        <f t="shared" si="10"/>
        <v/>
      </c>
      <c r="W24" s="203" t="str">
        <f t="shared" si="11"/>
        <v/>
      </c>
      <c r="X24" s="203" t="str">
        <f t="shared" si="12"/>
        <v/>
      </c>
      <c r="Y24" s="203" t="str">
        <f t="shared" si="7"/>
        <v/>
      </c>
      <c r="Z24" s="203" t="str">
        <f t="shared" si="8"/>
        <v/>
      </c>
      <c r="AA24" s="203" t="str">
        <f t="shared" si="9"/>
        <v/>
      </c>
    </row>
    <row r="25" spans="1:27">
      <c r="A25" s="204" t="str">
        <f t="shared" si="0"/>
        <v>其他职工福利费-货币性其他职工福利费</v>
      </c>
      <c r="B25" s="209"/>
      <c r="C25" s="214"/>
      <c r="D25" s="215" t="s">
        <v>79</v>
      </c>
      <c r="E25" s="216" t="s">
        <v>80</v>
      </c>
      <c r="F25" s="225"/>
      <c r="G25" s="203">
        <f t="shared" si="1"/>
        <v>0</v>
      </c>
      <c r="H25" s="218"/>
      <c r="I25" s="218"/>
      <c r="J25" s="218"/>
      <c r="K25" s="218"/>
      <c r="L25" s="203">
        <f t="shared" si="2"/>
        <v>0</v>
      </c>
      <c r="M25" s="218"/>
      <c r="N25" s="218"/>
      <c r="O25" s="218"/>
      <c r="P25" s="218"/>
      <c r="Q25" s="203">
        <f t="shared" si="3"/>
        <v>0</v>
      </c>
      <c r="R25" s="218"/>
      <c r="S25" s="218"/>
      <c r="T25" s="218"/>
      <c r="U25" s="218"/>
      <c r="V25" s="203" t="str">
        <f t="shared" si="10"/>
        <v/>
      </c>
      <c r="W25" s="203" t="str">
        <f t="shared" si="11"/>
        <v/>
      </c>
      <c r="X25" s="203" t="str">
        <f t="shared" si="12"/>
        <v/>
      </c>
      <c r="Y25" s="203" t="str">
        <f t="shared" si="7"/>
        <v/>
      </c>
      <c r="Z25" s="203" t="str">
        <f t="shared" si="8"/>
        <v/>
      </c>
      <c r="AA25" s="203" t="str">
        <f t="shared" si="9"/>
        <v/>
      </c>
    </row>
    <row r="26" spans="1:27">
      <c r="A26" s="204" t="str">
        <f t="shared" si="0"/>
        <v>其他职工福利费-非货币性</v>
      </c>
      <c r="B26" s="209"/>
      <c r="C26" s="214"/>
      <c r="D26" s="215"/>
      <c r="E26" s="216" t="s">
        <v>81</v>
      </c>
      <c r="F26" s="225"/>
      <c r="G26" s="203">
        <f t="shared" si="1"/>
        <v>0</v>
      </c>
      <c r="H26" s="218"/>
      <c r="I26" s="218"/>
      <c r="J26" s="218"/>
      <c r="K26" s="218"/>
      <c r="L26" s="203">
        <f t="shared" si="2"/>
        <v>0</v>
      </c>
      <c r="M26" s="218"/>
      <c r="N26" s="218"/>
      <c r="O26" s="218"/>
      <c r="P26" s="218"/>
      <c r="Q26" s="203">
        <f t="shared" si="3"/>
        <v>0</v>
      </c>
      <c r="R26" s="218"/>
      <c r="S26" s="218"/>
      <c r="T26" s="218"/>
      <c r="U26" s="218"/>
      <c r="V26" s="203" t="str">
        <f t="shared" si="10"/>
        <v/>
      </c>
      <c r="W26" s="203" t="str">
        <f t="shared" si="11"/>
        <v/>
      </c>
      <c r="X26" s="203" t="str">
        <f t="shared" si="12"/>
        <v/>
      </c>
      <c r="Y26" s="203" t="str">
        <f t="shared" si="7"/>
        <v/>
      </c>
      <c r="Z26" s="203" t="str">
        <f t="shared" si="8"/>
        <v/>
      </c>
      <c r="AA26" s="203" t="str">
        <f t="shared" si="9"/>
        <v/>
      </c>
    </row>
    <row r="27" spans="1:27">
      <c r="A27" s="204" t="str">
        <f t="shared" si="0"/>
        <v>补充医疗保险</v>
      </c>
      <c r="B27" s="209"/>
      <c r="C27" s="214"/>
      <c r="D27" s="216" t="s">
        <v>82</v>
      </c>
      <c r="E27" s="216"/>
      <c r="F27" s="225"/>
      <c r="G27" s="203">
        <f t="shared" si="1"/>
        <v>0</v>
      </c>
      <c r="H27" s="218"/>
      <c r="I27" s="218"/>
      <c r="J27" s="218"/>
      <c r="K27" s="218"/>
      <c r="L27" s="203">
        <f t="shared" si="2"/>
        <v>0</v>
      </c>
      <c r="M27" s="218"/>
      <c r="N27" s="218"/>
      <c r="O27" s="218"/>
      <c r="P27" s="218"/>
      <c r="Q27" s="203">
        <f t="shared" si="3"/>
        <v>0</v>
      </c>
      <c r="R27" s="218"/>
      <c r="S27" s="218"/>
      <c r="T27" s="218"/>
      <c r="U27" s="218"/>
      <c r="V27" s="203" t="str">
        <f t="shared" si="10"/>
        <v/>
      </c>
      <c r="W27" s="203" t="str">
        <f t="shared" si="11"/>
        <v/>
      </c>
      <c r="X27" s="203" t="str">
        <f t="shared" si="12"/>
        <v/>
      </c>
      <c r="Y27" s="203" t="str">
        <f t="shared" si="7"/>
        <v/>
      </c>
      <c r="Z27" s="203" t="str">
        <f t="shared" si="8"/>
        <v/>
      </c>
      <c r="AA27" s="203" t="str">
        <f t="shared" si="9"/>
        <v/>
      </c>
    </row>
    <row r="28" spans="1:27">
      <c r="A28" s="204" t="str">
        <f t="shared" si="0"/>
        <v>企业年金</v>
      </c>
      <c r="B28" s="209"/>
      <c r="C28" s="214"/>
      <c r="D28" s="226" t="s">
        <v>84</v>
      </c>
      <c r="E28" s="216"/>
      <c r="F28" s="225"/>
      <c r="G28" s="203">
        <f t="shared" si="1"/>
        <v>0</v>
      </c>
      <c r="H28" s="218"/>
      <c r="I28" s="218"/>
      <c r="J28" s="218"/>
      <c r="K28" s="218"/>
      <c r="L28" s="203">
        <f t="shared" si="2"/>
        <v>0</v>
      </c>
      <c r="M28" s="218"/>
      <c r="N28" s="218"/>
      <c r="O28" s="218"/>
      <c r="P28" s="218"/>
      <c r="Q28" s="203">
        <f t="shared" si="3"/>
        <v>0</v>
      </c>
      <c r="R28" s="218"/>
      <c r="S28" s="218"/>
      <c r="T28" s="218"/>
      <c r="U28" s="218"/>
      <c r="V28" s="203" t="str">
        <f t="shared" si="10"/>
        <v/>
      </c>
      <c r="W28" s="203" t="str">
        <f t="shared" si="11"/>
        <v/>
      </c>
      <c r="X28" s="203" t="str">
        <f t="shared" si="12"/>
        <v/>
      </c>
      <c r="Y28" s="203" t="str">
        <f t="shared" si="7"/>
        <v/>
      </c>
      <c r="Z28" s="203" t="str">
        <f t="shared" si="8"/>
        <v/>
      </c>
      <c r="AA28" s="203" t="str">
        <f t="shared" si="9"/>
        <v/>
      </c>
    </row>
    <row r="29" spans="1:27">
      <c r="A29" s="204" t="str">
        <f t="shared" si="0"/>
        <v>劳动保险</v>
      </c>
      <c r="B29" s="209"/>
      <c r="C29" s="223"/>
      <c r="D29" s="226" t="s">
        <v>85</v>
      </c>
      <c r="E29" s="216"/>
      <c r="F29" s="225"/>
      <c r="G29" s="203">
        <f t="shared" si="1"/>
        <v>0</v>
      </c>
      <c r="H29" s="218"/>
      <c r="I29" s="218"/>
      <c r="J29" s="218"/>
      <c r="K29" s="218"/>
      <c r="L29" s="203">
        <f t="shared" si="2"/>
        <v>0</v>
      </c>
      <c r="M29" s="218"/>
      <c r="N29" s="218"/>
      <c r="O29" s="218"/>
      <c r="P29" s="218"/>
      <c r="Q29" s="203">
        <f t="shared" si="3"/>
        <v>0</v>
      </c>
      <c r="R29" s="218"/>
      <c r="S29" s="218"/>
      <c r="T29" s="218"/>
      <c r="U29" s="218"/>
      <c r="V29" s="203" t="str">
        <f t="shared" si="10"/>
        <v/>
      </c>
      <c r="W29" s="203" t="str">
        <f t="shared" si="11"/>
        <v/>
      </c>
      <c r="X29" s="203" t="str">
        <f t="shared" si="12"/>
        <v/>
      </c>
      <c r="Y29" s="203" t="str">
        <f t="shared" si="7"/>
        <v/>
      </c>
      <c r="Z29" s="203" t="str">
        <f t="shared" si="8"/>
        <v/>
      </c>
      <c r="AA29" s="203" t="str">
        <f t="shared" si="9"/>
        <v/>
      </c>
    </row>
    <row r="30" spans="1:27">
      <c r="A30" s="204" t="str">
        <f t="shared" si="0"/>
        <v>基本医疗保险</v>
      </c>
      <c r="B30" s="209"/>
      <c r="C30" s="215" t="s">
        <v>86</v>
      </c>
      <c r="D30" s="216"/>
      <c r="E30" s="216"/>
      <c r="F30" s="217"/>
      <c r="G30" s="203">
        <f t="shared" si="1"/>
        <v>0</v>
      </c>
      <c r="H30" s="218"/>
      <c r="I30" s="218"/>
      <c r="J30" s="218"/>
      <c r="K30" s="218"/>
      <c r="L30" s="203">
        <f t="shared" si="2"/>
        <v>0</v>
      </c>
      <c r="M30" s="218"/>
      <c r="N30" s="218"/>
      <c r="O30" s="218"/>
      <c r="P30" s="218"/>
      <c r="Q30" s="203">
        <f t="shared" si="3"/>
        <v>0</v>
      </c>
      <c r="R30" s="218"/>
      <c r="S30" s="218"/>
      <c r="T30" s="218"/>
      <c r="U30" s="218"/>
      <c r="V30" s="203" t="str">
        <f t="shared" si="10"/>
        <v/>
      </c>
      <c r="W30" s="203" t="str">
        <f t="shared" si="11"/>
        <v/>
      </c>
      <c r="X30" s="203" t="str">
        <f t="shared" si="12"/>
        <v/>
      </c>
      <c r="Y30" s="203" t="str">
        <f t="shared" si="7"/>
        <v/>
      </c>
      <c r="Z30" s="203" t="str">
        <f t="shared" si="8"/>
        <v/>
      </c>
      <c r="AA30" s="203" t="str">
        <f t="shared" si="9"/>
        <v/>
      </c>
    </row>
    <row r="31" spans="1:27">
      <c r="A31" s="204" t="str">
        <f t="shared" si="0"/>
        <v>基本养老保险</v>
      </c>
      <c r="B31" s="209"/>
      <c r="C31" s="215" t="s">
        <v>88</v>
      </c>
      <c r="D31" s="216"/>
      <c r="E31" s="216"/>
      <c r="F31" s="217"/>
      <c r="G31" s="203">
        <f t="shared" si="1"/>
        <v>0</v>
      </c>
      <c r="H31" s="218"/>
      <c r="I31" s="218"/>
      <c r="J31" s="218"/>
      <c r="K31" s="218"/>
      <c r="L31" s="203">
        <f t="shared" si="2"/>
        <v>0</v>
      </c>
      <c r="M31" s="218"/>
      <c r="N31" s="218"/>
      <c r="O31" s="218"/>
      <c r="P31" s="218"/>
      <c r="Q31" s="203">
        <f t="shared" si="3"/>
        <v>0</v>
      </c>
      <c r="R31" s="218"/>
      <c r="S31" s="218"/>
      <c r="T31" s="218"/>
      <c r="U31" s="218"/>
      <c r="V31" s="203" t="str">
        <f t="shared" si="10"/>
        <v/>
      </c>
      <c r="W31" s="203" t="str">
        <f t="shared" si="11"/>
        <v/>
      </c>
      <c r="X31" s="203" t="str">
        <f t="shared" si="12"/>
        <v/>
      </c>
      <c r="Y31" s="203" t="str">
        <f t="shared" si="7"/>
        <v/>
      </c>
      <c r="Z31" s="203" t="str">
        <f t="shared" si="8"/>
        <v/>
      </c>
      <c r="AA31" s="203" t="str">
        <f t="shared" si="9"/>
        <v/>
      </c>
    </row>
    <row r="32" spans="1:27">
      <c r="A32" s="204" t="str">
        <f t="shared" si="0"/>
        <v>失业保险</v>
      </c>
      <c r="B32" s="209"/>
      <c r="C32" s="215" t="s">
        <v>89</v>
      </c>
      <c r="D32" s="216"/>
      <c r="E32" s="216"/>
      <c r="F32" s="217"/>
      <c r="G32" s="203">
        <f t="shared" si="1"/>
        <v>0</v>
      </c>
      <c r="H32" s="218"/>
      <c r="I32" s="218"/>
      <c r="J32" s="218"/>
      <c r="K32" s="218"/>
      <c r="L32" s="203">
        <f t="shared" si="2"/>
        <v>0</v>
      </c>
      <c r="M32" s="218"/>
      <c r="N32" s="218"/>
      <c r="O32" s="218"/>
      <c r="P32" s="218"/>
      <c r="Q32" s="203">
        <f t="shared" si="3"/>
        <v>0</v>
      </c>
      <c r="R32" s="218"/>
      <c r="S32" s="218"/>
      <c r="T32" s="218"/>
      <c r="U32" s="218"/>
      <c r="V32" s="203" t="str">
        <f t="shared" si="10"/>
        <v/>
      </c>
      <c r="W32" s="203" t="str">
        <f t="shared" si="11"/>
        <v/>
      </c>
      <c r="X32" s="203" t="str">
        <f t="shared" si="12"/>
        <v/>
      </c>
      <c r="Y32" s="203" t="str">
        <f t="shared" si="7"/>
        <v/>
      </c>
      <c r="Z32" s="203" t="str">
        <f t="shared" si="8"/>
        <v/>
      </c>
      <c r="AA32" s="203" t="str">
        <f t="shared" si="9"/>
        <v/>
      </c>
    </row>
    <row r="33" spans="1:27">
      <c r="A33" s="204" t="str">
        <f t="shared" si="0"/>
        <v>工伤保险</v>
      </c>
      <c r="B33" s="209"/>
      <c r="C33" s="215" t="s">
        <v>90</v>
      </c>
      <c r="D33" s="216"/>
      <c r="E33" s="216"/>
      <c r="F33" s="217"/>
      <c r="G33" s="203">
        <f t="shared" si="1"/>
        <v>0</v>
      </c>
      <c r="H33" s="218"/>
      <c r="I33" s="218"/>
      <c r="J33" s="218"/>
      <c r="K33" s="218"/>
      <c r="L33" s="203">
        <f t="shared" si="2"/>
        <v>0</v>
      </c>
      <c r="M33" s="218"/>
      <c r="N33" s="218"/>
      <c r="O33" s="218"/>
      <c r="P33" s="218"/>
      <c r="Q33" s="203">
        <f t="shared" si="3"/>
        <v>0</v>
      </c>
      <c r="R33" s="218"/>
      <c r="S33" s="218"/>
      <c r="T33" s="218"/>
      <c r="U33" s="218"/>
      <c r="V33" s="203" t="str">
        <f t="shared" si="10"/>
        <v/>
      </c>
      <c r="W33" s="203" t="str">
        <f t="shared" si="11"/>
        <v/>
      </c>
      <c r="X33" s="203" t="str">
        <f t="shared" si="12"/>
        <v/>
      </c>
      <c r="Y33" s="203" t="str">
        <f t="shared" si="7"/>
        <v/>
      </c>
      <c r="Z33" s="203" t="str">
        <f t="shared" si="8"/>
        <v/>
      </c>
      <c r="AA33" s="203" t="str">
        <f t="shared" si="9"/>
        <v/>
      </c>
    </row>
    <row r="34" spans="1:27">
      <c r="A34" s="204" t="str">
        <f t="shared" si="0"/>
        <v>生育保险</v>
      </c>
      <c r="B34" s="209"/>
      <c r="C34" s="215" t="s">
        <v>91</v>
      </c>
      <c r="D34" s="216"/>
      <c r="E34" s="216"/>
      <c r="F34" s="217"/>
      <c r="G34" s="203">
        <f t="shared" si="1"/>
        <v>0</v>
      </c>
      <c r="H34" s="218"/>
      <c r="I34" s="218"/>
      <c r="J34" s="218"/>
      <c r="K34" s="218"/>
      <c r="L34" s="203">
        <f t="shared" si="2"/>
        <v>0</v>
      </c>
      <c r="M34" s="218"/>
      <c r="N34" s="218"/>
      <c r="O34" s="218"/>
      <c r="P34" s="218"/>
      <c r="Q34" s="203">
        <f t="shared" si="3"/>
        <v>0</v>
      </c>
      <c r="R34" s="218"/>
      <c r="S34" s="218"/>
      <c r="T34" s="218"/>
      <c r="U34" s="218"/>
      <c r="V34" s="203" t="str">
        <f t="shared" si="10"/>
        <v/>
      </c>
      <c r="W34" s="203" t="str">
        <f t="shared" si="11"/>
        <v/>
      </c>
      <c r="X34" s="203" t="str">
        <f t="shared" si="12"/>
        <v/>
      </c>
      <c r="Y34" s="203" t="str">
        <f t="shared" si="7"/>
        <v/>
      </c>
      <c r="Z34" s="203" t="str">
        <f t="shared" si="8"/>
        <v/>
      </c>
      <c r="AA34" s="203" t="str">
        <f t="shared" si="9"/>
        <v/>
      </c>
    </row>
    <row r="35" spans="1:27">
      <c r="A35" s="204" t="str">
        <f t="shared" si="0"/>
        <v>住房公积金</v>
      </c>
      <c r="B35" s="209"/>
      <c r="C35" s="215" t="s">
        <v>92</v>
      </c>
      <c r="D35" s="216"/>
      <c r="E35" s="216"/>
      <c r="F35" s="217"/>
      <c r="G35" s="203">
        <f t="shared" si="1"/>
        <v>0</v>
      </c>
      <c r="H35" s="218"/>
      <c r="I35" s="218"/>
      <c r="J35" s="218"/>
      <c r="K35" s="218"/>
      <c r="L35" s="203">
        <f t="shared" si="2"/>
        <v>0</v>
      </c>
      <c r="M35" s="218"/>
      <c r="N35" s="218"/>
      <c r="O35" s="218"/>
      <c r="P35" s="218"/>
      <c r="Q35" s="203">
        <f t="shared" si="3"/>
        <v>0</v>
      </c>
      <c r="R35" s="218"/>
      <c r="S35" s="218"/>
      <c r="T35" s="218"/>
      <c r="U35" s="218"/>
      <c r="V35" s="203" t="str">
        <f t="shared" si="10"/>
        <v/>
      </c>
      <c r="W35" s="203" t="str">
        <f t="shared" si="11"/>
        <v/>
      </c>
      <c r="X35" s="203" t="str">
        <f t="shared" si="12"/>
        <v/>
      </c>
      <c r="Y35" s="203" t="str">
        <f t="shared" si="7"/>
        <v/>
      </c>
      <c r="Z35" s="203" t="str">
        <f t="shared" si="8"/>
        <v/>
      </c>
      <c r="AA35" s="203" t="str">
        <f t="shared" si="9"/>
        <v/>
      </c>
    </row>
    <row r="36" spans="1:27">
      <c r="A36" s="204" t="str">
        <f t="shared" si="0"/>
        <v>工会经费项目小计</v>
      </c>
      <c r="B36" s="209"/>
      <c r="C36" s="215" t="s">
        <v>93</v>
      </c>
      <c r="D36" s="216"/>
      <c r="E36" s="216"/>
      <c r="F36" s="217"/>
      <c r="G36" s="203">
        <f t="shared" si="1"/>
        <v>0</v>
      </c>
      <c r="H36" s="218"/>
      <c r="I36" s="218"/>
      <c r="J36" s="218"/>
      <c r="K36" s="218"/>
      <c r="L36" s="203">
        <f t="shared" si="2"/>
        <v>0</v>
      </c>
      <c r="M36" s="218"/>
      <c r="N36" s="218"/>
      <c r="O36" s="218"/>
      <c r="P36" s="218"/>
      <c r="Q36" s="203">
        <f t="shared" si="3"/>
        <v>0</v>
      </c>
      <c r="R36" s="218"/>
      <c r="S36" s="218"/>
      <c r="T36" s="218"/>
      <c r="U36" s="218"/>
      <c r="V36" s="203" t="str">
        <f t="shared" si="10"/>
        <v/>
      </c>
      <c r="W36" s="203" t="str">
        <f t="shared" si="11"/>
        <v/>
      </c>
      <c r="X36" s="203" t="str">
        <f t="shared" si="12"/>
        <v/>
      </c>
      <c r="Y36" s="203" t="str">
        <f t="shared" si="7"/>
        <v/>
      </c>
      <c r="Z36" s="203" t="str">
        <f t="shared" si="8"/>
        <v/>
      </c>
      <c r="AA36" s="203" t="str">
        <f t="shared" si="9"/>
        <v/>
      </c>
    </row>
    <row r="37" spans="1:27">
      <c r="A37" s="204" t="str">
        <f t="shared" si="0"/>
        <v>辞退福利</v>
      </c>
      <c r="B37" s="209"/>
      <c r="C37" s="216" t="s">
        <v>95</v>
      </c>
      <c r="D37" s="216"/>
      <c r="E37" s="216"/>
      <c r="F37" s="217"/>
      <c r="G37" s="203">
        <f t="shared" si="1"/>
        <v>0</v>
      </c>
      <c r="H37" s="218"/>
      <c r="I37" s="218"/>
      <c r="J37" s="218"/>
      <c r="K37" s="218"/>
      <c r="L37" s="203">
        <f t="shared" si="2"/>
        <v>0</v>
      </c>
      <c r="M37" s="218"/>
      <c r="N37" s="218"/>
      <c r="O37" s="218"/>
      <c r="P37" s="218"/>
      <c r="Q37" s="203">
        <f t="shared" si="3"/>
        <v>0</v>
      </c>
      <c r="R37" s="218"/>
      <c r="S37" s="218"/>
      <c r="T37" s="218"/>
      <c r="U37" s="218"/>
      <c r="V37" s="203" t="str">
        <f t="shared" si="10"/>
        <v/>
      </c>
      <c r="W37" s="203" t="str">
        <f t="shared" si="11"/>
        <v/>
      </c>
      <c r="X37" s="203" t="str">
        <f t="shared" si="12"/>
        <v/>
      </c>
      <c r="Y37" s="203" t="str">
        <f t="shared" si="7"/>
        <v/>
      </c>
      <c r="Z37" s="203" t="str">
        <f t="shared" si="8"/>
        <v/>
      </c>
      <c r="AA37" s="203" t="str">
        <f t="shared" si="9"/>
        <v/>
      </c>
    </row>
    <row r="38" spans="1:27">
      <c r="A38" s="204" t="str">
        <f t="shared" si="0"/>
        <v>股份支付</v>
      </c>
      <c r="B38" s="209"/>
      <c r="C38" s="227" t="s">
        <v>97</v>
      </c>
      <c r="D38" s="227"/>
      <c r="E38" s="227"/>
      <c r="F38" s="225"/>
      <c r="G38" s="203">
        <f t="shared" si="1"/>
        <v>0</v>
      </c>
      <c r="H38" s="218"/>
      <c r="I38" s="218"/>
      <c r="J38" s="218"/>
      <c r="K38" s="218"/>
      <c r="L38" s="203">
        <f t="shared" si="2"/>
        <v>0</v>
      </c>
      <c r="M38" s="218"/>
      <c r="N38" s="218"/>
      <c r="O38" s="218"/>
      <c r="P38" s="218"/>
      <c r="Q38" s="203">
        <f t="shared" si="3"/>
        <v>0</v>
      </c>
      <c r="R38" s="218"/>
      <c r="S38" s="218"/>
      <c r="T38" s="218"/>
      <c r="U38" s="218"/>
      <c r="V38" s="203" t="str">
        <f t="shared" si="10"/>
        <v/>
      </c>
      <c r="W38" s="203" t="str">
        <f t="shared" si="11"/>
        <v/>
      </c>
      <c r="X38" s="203" t="str">
        <f t="shared" si="12"/>
        <v/>
      </c>
      <c r="Y38" s="203" t="str">
        <f t="shared" si="7"/>
        <v/>
      </c>
      <c r="Z38" s="203" t="str">
        <f t="shared" si="8"/>
        <v/>
      </c>
      <c r="AA38" s="203" t="str">
        <f t="shared" si="9"/>
        <v/>
      </c>
    </row>
    <row r="39" spans="1:27">
      <c r="A39" s="204" t="str">
        <f t="shared" si="0"/>
        <v>劳动保护费非工装</v>
      </c>
      <c r="B39" s="209"/>
      <c r="C39" s="216" t="s">
        <v>98</v>
      </c>
      <c r="D39" s="216"/>
      <c r="E39" s="216"/>
      <c r="F39" s="217"/>
      <c r="G39" s="203">
        <f t="shared" si="1"/>
        <v>0</v>
      </c>
      <c r="H39" s="218"/>
      <c r="I39" s="218"/>
      <c r="J39" s="218"/>
      <c r="K39" s="218"/>
      <c r="L39" s="203">
        <f t="shared" si="2"/>
        <v>0</v>
      </c>
      <c r="M39" s="218"/>
      <c r="N39" s="218"/>
      <c r="O39" s="218"/>
      <c r="P39" s="218"/>
      <c r="Q39" s="203">
        <f t="shared" si="3"/>
        <v>0</v>
      </c>
      <c r="R39" s="218"/>
      <c r="S39" s="218"/>
      <c r="T39" s="218"/>
      <c r="U39" s="218"/>
      <c r="V39" s="203" t="str">
        <f t="shared" si="10"/>
        <v/>
      </c>
      <c r="W39" s="203" t="str">
        <f t="shared" si="11"/>
        <v/>
      </c>
      <c r="X39" s="203" t="str">
        <f t="shared" si="12"/>
        <v/>
      </c>
      <c r="Y39" s="203" t="str">
        <f t="shared" si="7"/>
        <v/>
      </c>
      <c r="Z39" s="203" t="str">
        <f t="shared" si="8"/>
        <v/>
      </c>
      <c r="AA39" s="203" t="str">
        <f t="shared" si="9"/>
        <v/>
      </c>
    </row>
    <row r="40" spans="1:27">
      <c r="A40" s="204" t="str">
        <f t="shared" si="0"/>
        <v>劳动保护费工装</v>
      </c>
      <c r="B40" s="228"/>
      <c r="C40" s="216" t="s">
        <v>99</v>
      </c>
      <c r="D40" s="216"/>
      <c r="E40" s="216"/>
      <c r="F40" s="217"/>
      <c r="G40" s="203">
        <f t="shared" si="1"/>
        <v>0</v>
      </c>
      <c r="H40" s="218"/>
      <c r="I40" s="218"/>
      <c r="J40" s="218"/>
      <c r="K40" s="218"/>
      <c r="L40" s="203">
        <f t="shared" si="2"/>
        <v>0</v>
      </c>
      <c r="M40" s="218"/>
      <c r="N40" s="218"/>
      <c r="O40" s="218"/>
      <c r="P40" s="218"/>
      <c r="Q40" s="203">
        <f t="shared" si="3"/>
        <v>0</v>
      </c>
      <c r="R40" s="218"/>
      <c r="S40" s="218"/>
      <c r="T40" s="218"/>
      <c r="U40" s="218"/>
      <c r="V40" s="203" t="str">
        <f t="shared" si="10"/>
        <v/>
      </c>
      <c r="W40" s="203" t="str">
        <f t="shared" si="11"/>
        <v/>
      </c>
      <c r="X40" s="203" t="str">
        <f t="shared" si="12"/>
        <v/>
      </c>
      <c r="Y40" s="203" t="str">
        <f t="shared" si="7"/>
        <v/>
      </c>
      <c r="Z40" s="203" t="str">
        <f t="shared" si="8"/>
        <v/>
      </c>
      <c r="AA40" s="203" t="str">
        <f t="shared" si="9"/>
        <v/>
      </c>
    </row>
    <row r="41" spans="1:27">
      <c r="A41" s="204" t="str">
        <f t="shared" si="0"/>
        <v>资产相关类项目合计</v>
      </c>
      <c r="B41" s="229" t="s">
        <v>100</v>
      </c>
      <c r="C41" s="230" t="s">
        <v>100</v>
      </c>
      <c r="D41" s="231"/>
      <c r="E41" s="231"/>
      <c r="F41" s="232"/>
      <c r="G41" s="203">
        <f t="shared" si="1"/>
        <v>0</v>
      </c>
      <c r="H41" s="203">
        <f>H42+H62+H90+H104</f>
        <v>0</v>
      </c>
      <c r="I41" s="255" t="s">
        <v>53</v>
      </c>
      <c r="J41" s="203">
        <f>J42+J62+J90+J104</f>
        <v>0</v>
      </c>
      <c r="K41" s="255" t="s">
        <v>53</v>
      </c>
      <c r="L41" s="203">
        <f t="shared" si="2"/>
        <v>0</v>
      </c>
      <c r="M41" s="203">
        <f>M42+M62+M90+M104</f>
        <v>0</v>
      </c>
      <c r="N41" s="255" t="s">
        <v>53</v>
      </c>
      <c r="O41" s="203">
        <f>O42+O62+O90+O104</f>
        <v>0</v>
      </c>
      <c r="P41" s="255" t="s">
        <v>53</v>
      </c>
      <c r="Q41" s="203">
        <f t="shared" si="3"/>
        <v>0</v>
      </c>
      <c r="R41" s="203">
        <f>R42+R62+R90+R104</f>
        <v>0</v>
      </c>
      <c r="S41" s="255" t="s">
        <v>53</v>
      </c>
      <c r="T41" s="203">
        <f>T42+T62+T90+T104</f>
        <v>0</v>
      </c>
      <c r="U41" s="255" t="s">
        <v>53</v>
      </c>
      <c r="V41" s="203" t="str">
        <f t="shared" si="10"/>
        <v/>
      </c>
      <c r="W41" s="203" t="str">
        <f t="shared" si="11"/>
        <v/>
      </c>
      <c r="X41" s="203" t="str">
        <f t="shared" si="12"/>
        <v/>
      </c>
      <c r="Y41" s="203" t="str">
        <f t="shared" si="7"/>
        <v/>
      </c>
      <c r="Z41" s="203" t="str">
        <f t="shared" si="8"/>
        <v/>
      </c>
      <c r="AA41" s="203" t="str">
        <f t="shared" si="9"/>
        <v/>
      </c>
    </row>
    <row r="42" spans="1:27">
      <c r="A42" s="204" t="str">
        <f t="shared" si="0"/>
        <v>房产类项目小计房产类项目小计</v>
      </c>
      <c r="B42" s="233"/>
      <c r="C42" s="234" t="s">
        <v>101</v>
      </c>
      <c r="D42" s="230" t="s">
        <v>101</v>
      </c>
      <c r="E42" s="231"/>
      <c r="F42" s="232"/>
      <c r="G42" s="203">
        <f t="shared" si="1"/>
        <v>0</v>
      </c>
      <c r="H42" s="203">
        <f>SUM(H43:H61)</f>
        <v>0</v>
      </c>
      <c r="I42" s="255" t="s">
        <v>53</v>
      </c>
      <c r="J42" s="203">
        <f>SUM(J43:J61)</f>
        <v>0</v>
      </c>
      <c r="K42" s="255" t="s">
        <v>53</v>
      </c>
      <c r="L42" s="203">
        <f t="shared" si="2"/>
        <v>0</v>
      </c>
      <c r="M42" s="203">
        <f>SUM(M43:M61)</f>
        <v>0</v>
      </c>
      <c r="N42" s="255" t="s">
        <v>53</v>
      </c>
      <c r="O42" s="203">
        <f>SUM(O43:O61)</f>
        <v>0</v>
      </c>
      <c r="P42" s="255" t="s">
        <v>53</v>
      </c>
      <c r="Q42" s="203">
        <f t="shared" si="3"/>
        <v>0</v>
      </c>
      <c r="R42" s="203">
        <f>SUM(R43:R61)</f>
        <v>0</v>
      </c>
      <c r="S42" s="255" t="s">
        <v>53</v>
      </c>
      <c r="T42" s="203">
        <f>SUM(T43:T61)</f>
        <v>0</v>
      </c>
      <c r="U42" s="255" t="s">
        <v>53</v>
      </c>
      <c r="V42" s="203" t="str">
        <f t="shared" si="10"/>
        <v/>
      </c>
      <c r="W42" s="203" t="str">
        <f t="shared" si="11"/>
        <v/>
      </c>
      <c r="X42" s="203" t="str">
        <f t="shared" si="12"/>
        <v/>
      </c>
      <c r="Y42" s="203" t="str">
        <f t="shared" si="7"/>
        <v/>
      </c>
      <c r="Z42" s="203" t="str">
        <f t="shared" si="8"/>
        <v/>
      </c>
      <c r="AA42" s="203" t="str">
        <f t="shared" si="9"/>
        <v/>
      </c>
    </row>
    <row r="43" spans="1:27">
      <c r="A43" s="204" t="str">
        <f t="shared" si="0"/>
        <v>工程维修项目房屋修缮费</v>
      </c>
      <c r="B43" s="233"/>
      <c r="C43" s="234"/>
      <c r="D43" s="235" t="s">
        <v>102</v>
      </c>
      <c r="E43" s="236" t="s">
        <v>103</v>
      </c>
      <c r="F43" s="237"/>
      <c r="G43" s="203">
        <f t="shared" si="1"/>
        <v>0</v>
      </c>
      <c r="H43" s="218"/>
      <c r="I43" s="218"/>
      <c r="J43" s="218"/>
      <c r="K43" s="218"/>
      <c r="L43" s="203">
        <f t="shared" si="2"/>
        <v>0</v>
      </c>
      <c r="M43" s="218"/>
      <c r="N43" s="218"/>
      <c r="O43" s="218"/>
      <c r="P43" s="218"/>
      <c r="Q43" s="203">
        <f t="shared" si="3"/>
        <v>0</v>
      </c>
      <c r="R43" s="218"/>
      <c r="S43" s="218"/>
      <c r="T43" s="218"/>
      <c r="U43" s="218"/>
      <c r="V43" s="203" t="str">
        <f t="shared" si="10"/>
        <v/>
      </c>
      <c r="W43" s="203" t="str">
        <f t="shared" si="11"/>
        <v/>
      </c>
      <c r="X43" s="203" t="str">
        <f t="shared" si="12"/>
        <v/>
      </c>
      <c r="Y43" s="203" t="str">
        <f t="shared" si="7"/>
        <v/>
      </c>
      <c r="Z43" s="203" t="str">
        <f t="shared" si="8"/>
        <v/>
      </c>
      <c r="AA43" s="203" t="str">
        <f t="shared" si="9"/>
        <v/>
      </c>
    </row>
    <row r="44" spans="1:27">
      <c r="A44" s="204" t="str">
        <f t="shared" si="0"/>
        <v>日常零星维修</v>
      </c>
      <c r="B44" s="233"/>
      <c r="C44" s="234"/>
      <c r="D44" s="238"/>
      <c r="E44" s="236" t="s">
        <v>105</v>
      </c>
      <c r="F44" s="237"/>
      <c r="G44" s="203">
        <f t="shared" si="1"/>
        <v>0</v>
      </c>
      <c r="H44" s="218"/>
      <c r="I44" s="218"/>
      <c r="J44" s="218"/>
      <c r="K44" s="218"/>
      <c r="L44" s="203">
        <f t="shared" si="2"/>
        <v>0</v>
      </c>
      <c r="M44" s="218"/>
      <c r="N44" s="218"/>
      <c r="O44" s="218"/>
      <c r="P44" s="218"/>
      <c r="Q44" s="203">
        <f t="shared" si="3"/>
        <v>0</v>
      </c>
      <c r="R44" s="218"/>
      <c r="S44" s="218"/>
      <c r="T44" s="218"/>
      <c r="U44" s="218"/>
      <c r="V44" s="203" t="str">
        <f t="shared" si="10"/>
        <v/>
      </c>
      <c r="W44" s="203" t="str">
        <f t="shared" si="11"/>
        <v/>
      </c>
      <c r="X44" s="203" t="str">
        <f t="shared" si="12"/>
        <v/>
      </c>
      <c r="Y44" s="203" t="str">
        <f t="shared" si="7"/>
        <v/>
      </c>
      <c r="Z44" s="203" t="str">
        <f t="shared" si="8"/>
        <v/>
      </c>
      <c r="AA44" s="203" t="str">
        <f t="shared" si="9"/>
        <v/>
      </c>
    </row>
    <row r="45" spans="1:27">
      <c r="A45" s="204" t="str">
        <f t="shared" si="0"/>
        <v>其他房屋修缮</v>
      </c>
      <c r="B45" s="233"/>
      <c r="C45" s="234"/>
      <c r="D45" s="239"/>
      <c r="E45" s="236" t="s">
        <v>106</v>
      </c>
      <c r="F45" s="237"/>
      <c r="G45" s="203">
        <f t="shared" si="1"/>
        <v>0</v>
      </c>
      <c r="H45" s="218"/>
      <c r="I45" s="218"/>
      <c r="J45" s="218"/>
      <c r="K45" s="218"/>
      <c r="L45" s="203">
        <f t="shared" si="2"/>
        <v>0</v>
      </c>
      <c r="M45" s="218"/>
      <c r="N45" s="218"/>
      <c r="O45" s="218"/>
      <c r="P45" s="218"/>
      <c r="Q45" s="203">
        <f t="shared" si="3"/>
        <v>0</v>
      </c>
      <c r="R45" s="218"/>
      <c r="S45" s="218"/>
      <c r="T45" s="218"/>
      <c r="U45" s="218"/>
      <c r="V45" s="203" t="str">
        <f t="shared" si="10"/>
        <v/>
      </c>
      <c r="W45" s="203" t="str">
        <f t="shared" si="11"/>
        <v/>
      </c>
      <c r="X45" s="203" t="str">
        <f t="shared" si="12"/>
        <v/>
      </c>
      <c r="Y45" s="203" t="str">
        <f t="shared" si="7"/>
        <v/>
      </c>
      <c r="Z45" s="203" t="str">
        <f t="shared" si="8"/>
        <v/>
      </c>
      <c r="AA45" s="203" t="str">
        <f t="shared" si="9"/>
        <v/>
      </c>
    </row>
    <row r="46" spans="1:27">
      <c r="A46" s="204" t="str">
        <f t="shared" si="0"/>
        <v>房屋折旧</v>
      </c>
      <c r="B46" s="233"/>
      <c r="C46" s="234"/>
      <c r="D46" s="240" t="s">
        <v>107</v>
      </c>
      <c r="E46" s="241"/>
      <c r="F46" s="237"/>
      <c r="G46" s="203">
        <f t="shared" si="1"/>
        <v>0</v>
      </c>
      <c r="H46" s="218"/>
      <c r="I46" s="218"/>
      <c r="J46" s="218"/>
      <c r="K46" s="218"/>
      <c r="L46" s="203">
        <f t="shared" si="2"/>
        <v>0</v>
      </c>
      <c r="M46" s="218"/>
      <c r="N46" s="218"/>
      <c r="O46" s="218"/>
      <c r="P46" s="218"/>
      <c r="Q46" s="203">
        <f t="shared" si="3"/>
        <v>0</v>
      </c>
      <c r="R46" s="218"/>
      <c r="S46" s="218"/>
      <c r="T46" s="218"/>
      <c r="U46" s="218"/>
      <c r="V46" s="203" t="str">
        <f t="shared" si="10"/>
        <v/>
      </c>
      <c r="W46" s="203" t="str">
        <f t="shared" si="11"/>
        <v/>
      </c>
      <c r="X46" s="203" t="str">
        <f t="shared" si="12"/>
        <v/>
      </c>
      <c r="Y46" s="203" t="str">
        <f t="shared" si="7"/>
        <v/>
      </c>
      <c r="Z46" s="203" t="str">
        <f t="shared" si="8"/>
        <v/>
      </c>
      <c r="AA46" s="203" t="str">
        <f t="shared" si="9"/>
        <v/>
      </c>
    </row>
    <row r="47" spans="1:27">
      <c r="A47" s="204" t="str">
        <f t="shared" si="0"/>
        <v>房屋-一般租赁-营业办公用房租赁房屋-一般租赁房屋租赁费</v>
      </c>
      <c r="B47" s="233"/>
      <c r="C47" s="234"/>
      <c r="D47" s="242" t="s">
        <v>109</v>
      </c>
      <c r="E47" s="243" t="s">
        <v>110</v>
      </c>
      <c r="F47" s="244" t="s">
        <v>111</v>
      </c>
      <c r="G47" s="203">
        <f t="shared" si="1"/>
        <v>0</v>
      </c>
      <c r="H47" s="218"/>
      <c r="I47" s="218"/>
      <c r="J47" s="218"/>
      <c r="K47" s="218"/>
      <c r="L47" s="203">
        <f t="shared" si="2"/>
        <v>0</v>
      </c>
      <c r="M47" s="218"/>
      <c r="N47" s="218"/>
      <c r="O47" s="218"/>
      <c r="P47" s="218"/>
      <c r="Q47" s="203">
        <f t="shared" si="3"/>
        <v>0</v>
      </c>
      <c r="R47" s="218"/>
      <c r="S47" s="218"/>
      <c r="T47" s="218"/>
      <c r="U47" s="218"/>
      <c r="V47" s="203" t="str">
        <f t="shared" si="10"/>
        <v/>
      </c>
      <c r="W47" s="203" t="str">
        <f t="shared" si="11"/>
        <v/>
      </c>
      <c r="X47" s="203" t="str">
        <f t="shared" si="12"/>
        <v/>
      </c>
      <c r="Y47" s="203" t="str">
        <f t="shared" si="7"/>
        <v/>
      </c>
      <c r="Z47" s="203" t="str">
        <f t="shared" si="8"/>
        <v/>
      </c>
      <c r="AA47" s="203" t="str">
        <f t="shared" si="9"/>
        <v/>
      </c>
    </row>
    <row r="48" spans="1:27">
      <c r="A48" s="204" t="str">
        <f t="shared" si="0"/>
        <v>房屋-一般租赁-车位租赁费</v>
      </c>
      <c r="B48" s="233"/>
      <c r="C48" s="234"/>
      <c r="D48" s="245"/>
      <c r="E48" s="246"/>
      <c r="F48" s="244" t="s">
        <v>113</v>
      </c>
      <c r="G48" s="203">
        <f t="shared" si="1"/>
        <v>0</v>
      </c>
      <c r="H48" s="218"/>
      <c r="I48" s="218"/>
      <c r="J48" s="218"/>
      <c r="K48" s="218"/>
      <c r="L48" s="203">
        <f t="shared" si="2"/>
        <v>0</v>
      </c>
      <c r="M48" s="218"/>
      <c r="N48" s="218"/>
      <c r="O48" s="218"/>
      <c r="P48" s="218"/>
      <c r="Q48" s="203">
        <f t="shared" si="3"/>
        <v>0</v>
      </c>
      <c r="R48" s="218"/>
      <c r="S48" s="218"/>
      <c r="T48" s="218"/>
      <c r="U48" s="218"/>
      <c r="V48" s="203" t="str">
        <f t="shared" si="10"/>
        <v/>
      </c>
      <c r="W48" s="203" t="str">
        <f t="shared" si="11"/>
        <v/>
      </c>
      <c r="X48" s="203" t="str">
        <f t="shared" si="12"/>
        <v/>
      </c>
      <c r="Y48" s="203" t="str">
        <f t="shared" si="7"/>
        <v/>
      </c>
      <c r="Z48" s="203" t="str">
        <f t="shared" si="8"/>
        <v/>
      </c>
      <c r="AA48" s="203" t="str">
        <f t="shared" si="9"/>
        <v/>
      </c>
    </row>
    <row r="49" spans="1:27">
      <c r="A49" s="204" t="str">
        <f t="shared" si="0"/>
        <v>房屋-一般租赁-其他房屋租赁</v>
      </c>
      <c r="B49" s="233"/>
      <c r="C49" s="234"/>
      <c r="D49" s="245"/>
      <c r="E49" s="247"/>
      <c r="F49" s="248" t="s">
        <v>114</v>
      </c>
      <c r="G49" s="203">
        <f t="shared" si="1"/>
        <v>0</v>
      </c>
      <c r="H49" s="218"/>
      <c r="I49" s="218"/>
      <c r="J49" s="218"/>
      <c r="K49" s="218"/>
      <c r="L49" s="203">
        <f t="shared" si="2"/>
        <v>0</v>
      </c>
      <c r="M49" s="218"/>
      <c r="N49" s="218"/>
      <c r="O49" s="218"/>
      <c r="P49" s="218"/>
      <c r="Q49" s="203">
        <f t="shared" si="3"/>
        <v>0</v>
      </c>
      <c r="R49" s="218"/>
      <c r="S49" s="218"/>
      <c r="T49" s="218"/>
      <c r="U49" s="218"/>
      <c r="V49" s="203" t="str">
        <f t="shared" si="10"/>
        <v/>
      </c>
      <c r="W49" s="203" t="str">
        <f t="shared" si="11"/>
        <v/>
      </c>
      <c r="X49" s="203" t="str">
        <f t="shared" si="12"/>
        <v/>
      </c>
      <c r="Y49" s="203" t="str">
        <f t="shared" si="7"/>
        <v/>
      </c>
      <c r="Z49" s="203" t="str">
        <f t="shared" si="8"/>
        <v/>
      </c>
      <c r="AA49" s="203" t="str">
        <f t="shared" si="9"/>
        <v/>
      </c>
    </row>
    <row r="50" spans="1:27">
      <c r="A50" s="204" t="str">
        <f t="shared" si="0"/>
        <v>房屋-短期或低价值租赁-营业办公用房租赁房屋-短期或低价值租赁</v>
      </c>
      <c r="B50" s="233"/>
      <c r="C50" s="234"/>
      <c r="D50" s="245"/>
      <c r="E50" s="243" t="s">
        <v>115</v>
      </c>
      <c r="F50" s="244" t="s">
        <v>116</v>
      </c>
      <c r="G50" s="203">
        <f t="shared" si="1"/>
        <v>0</v>
      </c>
      <c r="H50" s="218"/>
      <c r="I50" s="218"/>
      <c r="J50" s="218"/>
      <c r="K50" s="218"/>
      <c r="L50" s="203">
        <f t="shared" si="2"/>
        <v>0</v>
      </c>
      <c r="M50" s="218"/>
      <c r="N50" s="218"/>
      <c r="O50" s="218"/>
      <c r="P50" s="218"/>
      <c r="Q50" s="203">
        <f t="shared" si="3"/>
        <v>0</v>
      </c>
      <c r="R50" s="218"/>
      <c r="S50" s="218"/>
      <c r="T50" s="218"/>
      <c r="U50" s="218"/>
      <c r="V50" s="203" t="str">
        <f t="shared" si="10"/>
        <v/>
      </c>
      <c r="W50" s="203" t="str">
        <f t="shared" si="11"/>
        <v/>
      </c>
      <c r="X50" s="203" t="str">
        <f t="shared" si="12"/>
        <v/>
      </c>
      <c r="Y50" s="203" t="str">
        <f t="shared" si="7"/>
        <v/>
      </c>
      <c r="Z50" s="203" t="str">
        <f t="shared" si="8"/>
        <v/>
      </c>
      <c r="AA50" s="203" t="str">
        <f t="shared" si="9"/>
        <v/>
      </c>
    </row>
    <row r="51" spans="1:27">
      <c r="A51" s="204" t="str">
        <f t="shared" si="0"/>
        <v>房屋-短期或低价值租赁-车位租赁费</v>
      </c>
      <c r="B51" s="233"/>
      <c r="C51" s="234"/>
      <c r="D51" s="245"/>
      <c r="E51" s="246"/>
      <c r="F51" s="244" t="s">
        <v>117</v>
      </c>
      <c r="G51" s="203">
        <f t="shared" si="1"/>
        <v>0</v>
      </c>
      <c r="H51" s="218"/>
      <c r="I51" s="218"/>
      <c r="J51" s="218"/>
      <c r="K51" s="218"/>
      <c r="L51" s="203">
        <f t="shared" si="2"/>
        <v>0</v>
      </c>
      <c r="M51" s="218"/>
      <c r="N51" s="218"/>
      <c r="O51" s="218"/>
      <c r="P51" s="218"/>
      <c r="Q51" s="203">
        <f t="shared" si="3"/>
        <v>0</v>
      </c>
      <c r="R51" s="218"/>
      <c r="S51" s="218"/>
      <c r="T51" s="218"/>
      <c r="U51" s="218"/>
      <c r="V51" s="203" t="str">
        <f t="shared" si="10"/>
        <v/>
      </c>
      <c r="W51" s="203" t="str">
        <f t="shared" si="11"/>
        <v/>
      </c>
      <c r="X51" s="203" t="str">
        <f t="shared" si="12"/>
        <v/>
      </c>
      <c r="Y51" s="203" t="str">
        <f t="shared" si="7"/>
        <v/>
      </c>
      <c r="Z51" s="203" t="str">
        <f t="shared" si="8"/>
        <v/>
      </c>
      <c r="AA51" s="203" t="str">
        <f t="shared" si="9"/>
        <v/>
      </c>
    </row>
    <row r="52" spans="1:27">
      <c r="A52" s="204" t="str">
        <f t="shared" si="0"/>
        <v>房屋-短期或低价值租赁-其他房屋租赁</v>
      </c>
      <c r="B52" s="233"/>
      <c r="C52" s="234"/>
      <c r="D52" s="249"/>
      <c r="E52" s="247"/>
      <c r="F52" s="248" t="s">
        <v>118</v>
      </c>
      <c r="G52" s="203">
        <f t="shared" si="1"/>
        <v>0</v>
      </c>
      <c r="H52" s="218"/>
      <c r="I52" s="218"/>
      <c r="J52" s="218"/>
      <c r="K52" s="218"/>
      <c r="L52" s="203">
        <f t="shared" si="2"/>
        <v>0</v>
      </c>
      <c r="M52" s="218"/>
      <c r="N52" s="218"/>
      <c r="O52" s="218"/>
      <c r="P52" s="218"/>
      <c r="Q52" s="203">
        <f t="shared" si="3"/>
        <v>0</v>
      </c>
      <c r="R52" s="218"/>
      <c r="S52" s="218"/>
      <c r="T52" s="218"/>
      <c r="U52" s="218"/>
      <c r="V52" s="203" t="str">
        <f t="shared" si="10"/>
        <v/>
      </c>
      <c r="W52" s="203" t="str">
        <f t="shared" si="11"/>
        <v/>
      </c>
      <c r="X52" s="203" t="str">
        <f t="shared" si="12"/>
        <v/>
      </c>
      <c r="Y52" s="203" t="str">
        <f t="shared" si="7"/>
        <v/>
      </c>
      <c r="Z52" s="203" t="str">
        <f t="shared" si="8"/>
        <v/>
      </c>
      <c r="AA52" s="203" t="str">
        <f t="shared" si="9"/>
        <v/>
      </c>
    </row>
    <row r="53" spans="1:27">
      <c r="A53" s="204" t="str">
        <f t="shared" si="0"/>
        <v>水费日常运行费</v>
      </c>
      <c r="B53" s="233"/>
      <c r="C53" s="234"/>
      <c r="D53" s="242" t="s">
        <v>119</v>
      </c>
      <c r="E53" s="236" t="s">
        <v>120</v>
      </c>
      <c r="F53" s="237"/>
      <c r="G53" s="203">
        <f t="shared" si="1"/>
        <v>0</v>
      </c>
      <c r="H53" s="218"/>
      <c r="I53" s="218"/>
      <c r="J53" s="218"/>
      <c r="K53" s="218"/>
      <c r="L53" s="203">
        <f t="shared" si="2"/>
        <v>0</v>
      </c>
      <c r="M53" s="218"/>
      <c r="N53" s="218"/>
      <c r="O53" s="218"/>
      <c r="P53" s="218"/>
      <c r="Q53" s="203">
        <f t="shared" si="3"/>
        <v>0</v>
      </c>
      <c r="R53" s="218"/>
      <c r="S53" s="218"/>
      <c r="T53" s="218"/>
      <c r="U53" s="218"/>
      <c r="V53" s="203" t="str">
        <f t="shared" si="10"/>
        <v/>
      </c>
      <c r="W53" s="203" t="str">
        <f t="shared" si="11"/>
        <v/>
      </c>
      <c r="X53" s="203" t="str">
        <f t="shared" si="12"/>
        <v/>
      </c>
      <c r="Y53" s="203" t="str">
        <f t="shared" si="7"/>
        <v/>
      </c>
      <c r="Z53" s="203" t="str">
        <f t="shared" si="8"/>
        <v/>
      </c>
      <c r="AA53" s="203" t="str">
        <f t="shared" si="9"/>
        <v/>
      </c>
    </row>
    <row r="54" spans="1:27">
      <c r="A54" s="204" t="str">
        <f t="shared" si="0"/>
        <v>电费</v>
      </c>
      <c r="B54" s="233"/>
      <c r="C54" s="234"/>
      <c r="D54" s="245"/>
      <c r="E54" s="236" t="s">
        <v>122</v>
      </c>
      <c r="F54" s="237"/>
      <c r="G54" s="203">
        <f t="shared" si="1"/>
        <v>0</v>
      </c>
      <c r="H54" s="218"/>
      <c r="I54" s="218"/>
      <c r="J54" s="218"/>
      <c r="K54" s="218"/>
      <c r="L54" s="203">
        <f t="shared" si="2"/>
        <v>0</v>
      </c>
      <c r="M54" s="218"/>
      <c r="N54" s="218"/>
      <c r="O54" s="218"/>
      <c r="P54" s="218"/>
      <c r="Q54" s="203">
        <f t="shared" si="3"/>
        <v>0</v>
      </c>
      <c r="R54" s="218"/>
      <c r="S54" s="218"/>
      <c r="T54" s="218"/>
      <c r="U54" s="218"/>
      <c r="V54" s="203" t="str">
        <f t="shared" si="10"/>
        <v/>
      </c>
      <c r="W54" s="203" t="str">
        <f t="shared" si="11"/>
        <v/>
      </c>
      <c r="X54" s="203" t="str">
        <f t="shared" si="12"/>
        <v/>
      </c>
      <c r="Y54" s="203" t="str">
        <f t="shared" si="7"/>
        <v/>
      </c>
      <c r="Z54" s="203" t="str">
        <f t="shared" si="8"/>
        <v/>
      </c>
      <c r="AA54" s="203" t="str">
        <f t="shared" si="9"/>
        <v/>
      </c>
    </row>
    <row r="55" spans="1:27">
      <c r="A55" s="204" t="str">
        <f t="shared" si="0"/>
        <v>燃气费</v>
      </c>
      <c r="B55" s="233"/>
      <c r="C55" s="234"/>
      <c r="D55" s="245"/>
      <c r="E55" s="250" t="s">
        <v>123</v>
      </c>
      <c r="F55" s="237"/>
      <c r="G55" s="203">
        <f t="shared" si="1"/>
        <v>0</v>
      </c>
      <c r="H55" s="218"/>
      <c r="I55" s="218"/>
      <c r="J55" s="218"/>
      <c r="K55" s="218"/>
      <c r="L55" s="203">
        <f t="shared" si="2"/>
        <v>0</v>
      </c>
      <c r="M55" s="218"/>
      <c r="N55" s="218"/>
      <c r="O55" s="218"/>
      <c r="P55" s="218"/>
      <c r="Q55" s="203">
        <f t="shared" si="3"/>
        <v>0</v>
      </c>
      <c r="R55" s="218"/>
      <c r="S55" s="218"/>
      <c r="T55" s="218"/>
      <c r="U55" s="218"/>
      <c r="V55" s="203" t="str">
        <f t="shared" si="10"/>
        <v/>
      </c>
      <c r="W55" s="203" t="str">
        <f t="shared" si="11"/>
        <v/>
      </c>
      <c r="X55" s="203" t="str">
        <f t="shared" si="12"/>
        <v/>
      </c>
      <c r="Y55" s="203" t="str">
        <f t="shared" si="7"/>
        <v/>
      </c>
      <c r="Z55" s="203" t="str">
        <f t="shared" si="8"/>
        <v/>
      </c>
      <c r="AA55" s="203" t="str">
        <f t="shared" si="9"/>
        <v/>
      </c>
    </row>
    <row r="56" spans="1:27">
      <c r="A56" s="204" t="str">
        <f t="shared" si="0"/>
        <v>房屋保险费</v>
      </c>
      <c r="B56" s="233"/>
      <c r="C56" s="234"/>
      <c r="D56" s="245"/>
      <c r="E56" s="250" t="s">
        <v>124</v>
      </c>
      <c r="F56" s="237"/>
      <c r="G56" s="203">
        <f t="shared" si="1"/>
        <v>0</v>
      </c>
      <c r="H56" s="218"/>
      <c r="I56" s="218"/>
      <c r="J56" s="218"/>
      <c r="K56" s="218"/>
      <c r="L56" s="203">
        <f t="shared" si="2"/>
        <v>0</v>
      </c>
      <c r="M56" s="218"/>
      <c r="N56" s="218"/>
      <c r="O56" s="218"/>
      <c r="P56" s="218"/>
      <c r="Q56" s="203">
        <f t="shared" si="3"/>
        <v>0</v>
      </c>
      <c r="R56" s="218"/>
      <c r="S56" s="218"/>
      <c r="T56" s="218"/>
      <c r="U56" s="218"/>
      <c r="V56" s="203" t="str">
        <f t="shared" si="10"/>
        <v/>
      </c>
      <c r="W56" s="203" t="str">
        <f t="shared" si="11"/>
        <v/>
      </c>
      <c r="X56" s="203" t="str">
        <f t="shared" si="12"/>
        <v/>
      </c>
      <c r="Y56" s="203" t="str">
        <f t="shared" si="7"/>
        <v/>
      </c>
      <c r="Z56" s="203" t="str">
        <f t="shared" si="8"/>
        <v/>
      </c>
      <c r="AA56" s="203" t="str">
        <f t="shared" si="9"/>
        <v/>
      </c>
    </row>
    <row r="57" spans="1:27">
      <c r="A57" s="204" t="str">
        <f t="shared" si="0"/>
        <v>绿化费</v>
      </c>
      <c r="B57" s="233"/>
      <c r="C57" s="234"/>
      <c r="D57" s="245"/>
      <c r="E57" s="236" t="s">
        <v>126</v>
      </c>
      <c r="F57" s="237"/>
      <c r="G57" s="203">
        <f t="shared" si="1"/>
        <v>0</v>
      </c>
      <c r="H57" s="218"/>
      <c r="I57" s="218"/>
      <c r="J57" s="218"/>
      <c r="K57" s="218"/>
      <c r="L57" s="203">
        <f t="shared" si="2"/>
        <v>0</v>
      </c>
      <c r="M57" s="218"/>
      <c r="N57" s="218"/>
      <c r="O57" s="218"/>
      <c r="P57" s="218"/>
      <c r="Q57" s="203">
        <f t="shared" si="3"/>
        <v>0</v>
      </c>
      <c r="R57" s="218"/>
      <c r="S57" s="218"/>
      <c r="T57" s="218"/>
      <c r="U57" s="218"/>
      <c r="V57" s="203" t="str">
        <f t="shared" si="10"/>
        <v/>
      </c>
      <c r="W57" s="203" t="str">
        <f t="shared" si="11"/>
        <v/>
      </c>
      <c r="X57" s="203" t="str">
        <f t="shared" si="12"/>
        <v/>
      </c>
      <c r="Y57" s="203" t="str">
        <f t="shared" si="7"/>
        <v/>
      </c>
      <c r="Z57" s="203" t="str">
        <f t="shared" si="8"/>
        <v/>
      </c>
      <c r="AA57" s="203" t="str">
        <f t="shared" si="9"/>
        <v/>
      </c>
    </row>
    <row r="58" spans="1:27">
      <c r="A58" s="204" t="str">
        <f t="shared" si="0"/>
        <v>取暖降温费</v>
      </c>
      <c r="B58" s="233"/>
      <c r="C58" s="234"/>
      <c r="D58" s="245"/>
      <c r="E58" s="237" t="s">
        <v>128</v>
      </c>
      <c r="F58" s="237"/>
      <c r="G58" s="203">
        <f t="shared" si="1"/>
        <v>0</v>
      </c>
      <c r="H58" s="218"/>
      <c r="I58" s="218"/>
      <c r="J58" s="218"/>
      <c r="K58" s="218"/>
      <c r="L58" s="203">
        <f t="shared" si="2"/>
        <v>0</v>
      </c>
      <c r="M58" s="218"/>
      <c r="N58" s="218"/>
      <c r="O58" s="218"/>
      <c r="P58" s="218"/>
      <c r="Q58" s="203">
        <f t="shared" si="3"/>
        <v>0</v>
      </c>
      <c r="R58" s="218"/>
      <c r="S58" s="218"/>
      <c r="T58" s="218"/>
      <c r="U58" s="218"/>
      <c r="V58" s="203" t="str">
        <f t="shared" si="10"/>
        <v/>
      </c>
      <c r="W58" s="203" t="str">
        <f t="shared" si="11"/>
        <v/>
      </c>
      <c r="X58" s="203" t="str">
        <f t="shared" si="12"/>
        <v/>
      </c>
      <c r="Y58" s="203" t="str">
        <f t="shared" si="7"/>
        <v/>
      </c>
      <c r="Z58" s="203" t="str">
        <f t="shared" si="8"/>
        <v/>
      </c>
      <c r="AA58" s="203" t="str">
        <f t="shared" si="9"/>
        <v/>
      </c>
    </row>
    <row r="59" spans="1:27">
      <c r="A59" s="204" t="str">
        <f t="shared" si="0"/>
        <v>物业管理费项目小计</v>
      </c>
      <c r="B59" s="233"/>
      <c r="C59" s="234"/>
      <c r="D59" s="245"/>
      <c r="E59" s="237" t="s">
        <v>129</v>
      </c>
      <c r="F59" s="237"/>
      <c r="G59" s="203">
        <f t="shared" si="1"/>
        <v>0</v>
      </c>
      <c r="H59" s="218"/>
      <c r="I59" s="218"/>
      <c r="J59" s="218"/>
      <c r="K59" s="218"/>
      <c r="L59" s="203">
        <f t="shared" si="2"/>
        <v>0</v>
      </c>
      <c r="M59" s="218"/>
      <c r="N59" s="218"/>
      <c r="O59" s="218"/>
      <c r="P59" s="218"/>
      <c r="Q59" s="203">
        <f t="shared" si="3"/>
        <v>0</v>
      </c>
      <c r="R59" s="218"/>
      <c r="S59" s="218"/>
      <c r="T59" s="218"/>
      <c r="U59" s="218"/>
      <c r="V59" s="203" t="str">
        <f t="shared" si="10"/>
        <v/>
      </c>
      <c r="W59" s="203" t="str">
        <f t="shared" si="11"/>
        <v/>
      </c>
      <c r="X59" s="203" t="str">
        <f t="shared" si="12"/>
        <v/>
      </c>
      <c r="Y59" s="203" t="str">
        <f t="shared" si="7"/>
        <v/>
      </c>
      <c r="Z59" s="203" t="str">
        <f t="shared" si="8"/>
        <v/>
      </c>
      <c r="AA59" s="203" t="str">
        <f t="shared" si="9"/>
        <v/>
      </c>
    </row>
    <row r="60" spans="1:27">
      <c r="A60" s="204" t="str">
        <f t="shared" si="0"/>
        <v>安全防卫费</v>
      </c>
      <c r="B60" s="233"/>
      <c r="C60" s="234"/>
      <c r="D60" s="249"/>
      <c r="E60" s="251" t="s">
        <v>131</v>
      </c>
      <c r="F60" s="237"/>
      <c r="G60" s="203">
        <f t="shared" si="1"/>
        <v>0</v>
      </c>
      <c r="H60" s="218"/>
      <c r="I60" s="218"/>
      <c r="J60" s="218"/>
      <c r="K60" s="218"/>
      <c r="L60" s="203">
        <f t="shared" si="2"/>
        <v>0</v>
      </c>
      <c r="M60" s="218"/>
      <c r="N60" s="218"/>
      <c r="O60" s="218"/>
      <c r="P60" s="218"/>
      <c r="Q60" s="203">
        <f t="shared" si="3"/>
        <v>0</v>
      </c>
      <c r="R60" s="218"/>
      <c r="S60" s="218"/>
      <c r="T60" s="218"/>
      <c r="U60" s="218"/>
      <c r="V60" s="203" t="str">
        <f t="shared" si="10"/>
        <v/>
      </c>
      <c r="W60" s="203" t="str">
        <f t="shared" si="11"/>
        <v/>
      </c>
      <c r="X60" s="203" t="str">
        <f t="shared" si="12"/>
        <v/>
      </c>
      <c r="Y60" s="203" t="str">
        <f t="shared" si="7"/>
        <v/>
      </c>
      <c r="Z60" s="203" t="str">
        <f t="shared" si="8"/>
        <v/>
      </c>
      <c r="AA60" s="203" t="str">
        <f t="shared" si="9"/>
        <v/>
      </c>
    </row>
    <row r="61" spans="1:27">
      <c r="A61" s="204" t="str">
        <f t="shared" si="0"/>
        <v>无形资产摊销-土地使用权</v>
      </c>
      <c r="B61" s="233"/>
      <c r="C61" s="234"/>
      <c r="D61" s="240" t="s">
        <v>132</v>
      </c>
      <c r="E61" s="250"/>
      <c r="F61" s="237"/>
      <c r="G61" s="203">
        <f t="shared" si="1"/>
        <v>0</v>
      </c>
      <c r="H61" s="218"/>
      <c r="I61" s="218"/>
      <c r="J61" s="218"/>
      <c r="K61" s="218"/>
      <c r="L61" s="203">
        <f t="shared" si="2"/>
        <v>0</v>
      </c>
      <c r="M61" s="218"/>
      <c r="N61" s="218"/>
      <c r="O61" s="218"/>
      <c r="P61" s="218"/>
      <c r="Q61" s="203">
        <f t="shared" si="3"/>
        <v>0</v>
      </c>
      <c r="R61" s="218"/>
      <c r="S61" s="218"/>
      <c r="T61" s="218"/>
      <c r="U61" s="218"/>
      <c r="V61" s="203" t="str">
        <f t="shared" si="10"/>
        <v/>
      </c>
      <c r="W61" s="203" t="str">
        <f t="shared" si="11"/>
        <v/>
      </c>
      <c r="X61" s="203" t="str">
        <f t="shared" si="12"/>
        <v/>
      </c>
      <c r="Y61" s="203" t="str">
        <f t="shared" si="7"/>
        <v/>
      </c>
      <c r="Z61" s="203" t="str">
        <f t="shared" si="8"/>
        <v/>
      </c>
      <c r="AA61" s="203" t="str">
        <f t="shared" si="9"/>
        <v/>
      </c>
    </row>
    <row r="62" spans="1:27">
      <c r="A62" s="204" t="str">
        <f t="shared" si="0"/>
        <v>车辆类项目小计车辆类项目小计</v>
      </c>
      <c r="B62" s="233"/>
      <c r="C62" s="229" t="s">
        <v>133</v>
      </c>
      <c r="D62" s="252" t="s">
        <v>133</v>
      </c>
      <c r="E62" s="252"/>
      <c r="F62" s="252"/>
      <c r="G62" s="203">
        <f t="shared" si="1"/>
        <v>0</v>
      </c>
      <c r="H62" s="203">
        <f t="shared" ref="H62" si="13">SUM(H63:H89)-H69-H78-H89</f>
        <v>0</v>
      </c>
      <c r="I62" s="255" t="s">
        <v>53</v>
      </c>
      <c r="J62" s="203">
        <f t="shared" ref="J62" si="14">SUM(J63:J89)-J69-J78-J89</f>
        <v>0</v>
      </c>
      <c r="K62" s="255" t="s">
        <v>53</v>
      </c>
      <c r="L62" s="203">
        <f t="shared" si="2"/>
        <v>0</v>
      </c>
      <c r="M62" s="203">
        <f t="shared" ref="M62" si="15">SUM(M63:M89)-M69-M78-M89</f>
        <v>0</v>
      </c>
      <c r="N62" s="255" t="s">
        <v>53</v>
      </c>
      <c r="O62" s="203">
        <f t="shared" ref="O62" si="16">SUM(O63:O89)-O69-O78-O89</f>
        <v>0</v>
      </c>
      <c r="P62" s="255" t="s">
        <v>53</v>
      </c>
      <c r="Q62" s="203">
        <f t="shared" si="3"/>
        <v>0</v>
      </c>
      <c r="R62" s="203">
        <f t="shared" ref="R62" si="17">SUM(R63:R89)-R69-R78-R89</f>
        <v>0</v>
      </c>
      <c r="S62" s="255" t="s">
        <v>53</v>
      </c>
      <c r="T62" s="203">
        <f t="shared" ref="T62" si="18">SUM(T63:T89)-T69-T78-T89</f>
        <v>0</v>
      </c>
      <c r="U62" s="255" t="s">
        <v>53</v>
      </c>
      <c r="V62" s="203" t="str">
        <f t="shared" si="10"/>
        <v/>
      </c>
      <c r="W62" s="203" t="str">
        <f t="shared" si="11"/>
        <v/>
      </c>
      <c r="X62" s="203" t="str">
        <f t="shared" si="12"/>
        <v/>
      </c>
      <c r="Y62" s="203" t="str">
        <f t="shared" si="7"/>
        <v/>
      </c>
      <c r="Z62" s="203" t="str">
        <f t="shared" si="8"/>
        <v/>
      </c>
      <c r="AA62" s="203" t="str">
        <f t="shared" si="9"/>
        <v/>
      </c>
    </row>
    <row r="63" spans="1:27">
      <c r="A63" s="204" t="str">
        <f t="shared" si="0"/>
        <v>公务用车-折旧公务用车项目小计</v>
      </c>
      <c r="B63" s="233"/>
      <c r="C63" s="233"/>
      <c r="D63" s="250" t="s">
        <v>134</v>
      </c>
      <c r="E63" s="250" t="s">
        <v>135</v>
      </c>
      <c r="F63" s="237"/>
      <c r="G63" s="203">
        <f t="shared" si="1"/>
        <v>0</v>
      </c>
      <c r="H63" s="218"/>
      <c r="I63" s="218"/>
      <c r="J63" s="218"/>
      <c r="K63" s="218"/>
      <c r="L63" s="203">
        <f t="shared" si="2"/>
        <v>0</v>
      </c>
      <c r="M63" s="218"/>
      <c r="N63" s="218"/>
      <c r="O63" s="218"/>
      <c r="P63" s="218"/>
      <c r="Q63" s="203">
        <f t="shared" si="3"/>
        <v>0</v>
      </c>
      <c r="R63" s="218"/>
      <c r="S63" s="218"/>
      <c r="T63" s="218"/>
      <c r="U63" s="218"/>
      <c r="V63" s="203" t="str">
        <f t="shared" si="10"/>
        <v/>
      </c>
      <c r="W63" s="203" t="str">
        <f t="shared" si="11"/>
        <v/>
      </c>
      <c r="X63" s="203" t="str">
        <f t="shared" si="12"/>
        <v/>
      </c>
      <c r="Y63" s="203" t="str">
        <f t="shared" si="7"/>
        <v/>
      </c>
      <c r="Z63" s="203" t="str">
        <f t="shared" si="8"/>
        <v/>
      </c>
      <c r="AA63" s="203" t="str">
        <f t="shared" si="9"/>
        <v/>
      </c>
    </row>
    <row r="64" spans="1:27">
      <c r="A64" s="204" t="str">
        <f t="shared" si="0"/>
        <v>公务用车-油费公务用车项目小计</v>
      </c>
      <c r="B64" s="233"/>
      <c r="C64" s="233"/>
      <c r="D64" s="250" t="s">
        <v>134</v>
      </c>
      <c r="E64" s="250" t="s">
        <v>137</v>
      </c>
      <c r="F64" s="237"/>
      <c r="G64" s="203">
        <f t="shared" si="1"/>
        <v>0</v>
      </c>
      <c r="H64" s="218"/>
      <c r="I64" s="218"/>
      <c r="J64" s="218"/>
      <c r="K64" s="218"/>
      <c r="L64" s="203">
        <f t="shared" si="2"/>
        <v>0</v>
      </c>
      <c r="M64" s="218"/>
      <c r="N64" s="218"/>
      <c r="O64" s="218"/>
      <c r="P64" s="218"/>
      <c r="Q64" s="203">
        <f t="shared" si="3"/>
        <v>0</v>
      </c>
      <c r="R64" s="218"/>
      <c r="S64" s="218"/>
      <c r="T64" s="218"/>
      <c r="U64" s="218"/>
      <c r="V64" s="203" t="str">
        <f t="shared" si="10"/>
        <v/>
      </c>
      <c r="W64" s="203" t="str">
        <f t="shared" si="11"/>
        <v/>
      </c>
      <c r="X64" s="203" t="str">
        <f t="shared" si="12"/>
        <v/>
      </c>
      <c r="Y64" s="203" t="str">
        <f t="shared" si="7"/>
        <v/>
      </c>
      <c r="Z64" s="203" t="str">
        <f t="shared" si="8"/>
        <v/>
      </c>
      <c r="AA64" s="203" t="str">
        <f t="shared" si="9"/>
        <v/>
      </c>
    </row>
    <row r="65" spans="1:27">
      <c r="A65" s="204" t="str">
        <f t="shared" si="0"/>
        <v>公务用车-路桥、停车费及其他公务用车项目小计</v>
      </c>
      <c r="B65" s="233"/>
      <c r="C65" s="233"/>
      <c r="D65" s="250" t="s">
        <v>134</v>
      </c>
      <c r="E65" s="250" t="s">
        <v>139</v>
      </c>
      <c r="F65" s="250"/>
      <c r="G65" s="203">
        <f t="shared" si="1"/>
        <v>0</v>
      </c>
      <c r="H65" s="218"/>
      <c r="I65" s="218"/>
      <c r="J65" s="218"/>
      <c r="K65" s="218"/>
      <c r="L65" s="203">
        <f t="shared" si="2"/>
        <v>0</v>
      </c>
      <c r="M65" s="218"/>
      <c r="N65" s="218"/>
      <c r="O65" s="218"/>
      <c r="P65" s="218"/>
      <c r="Q65" s="203">
        <f t="shared" si="3"/>
        <v>0</v>
      </c>
      <c r="R65" s="218"/>
      <c r="S65" s="218"/>
      <c r="T65" s="218"/>
      <c r="U65" s="218"/>
      <c r="V65" s="203" t="str">
        <f t="shared" si="10"/>
        <v/>
      </c>
      <c r="W65" s="203" t="str">
        <f t="shared" si="11"/>
        <v/>
      </c>
      <c r="X65" s="203" t="str">
        <f t="shared" si="12"/>
        <v/>
      </c>
      <c r="Y65" s="203" t="str">
        <f t="shared" si="7"/>
        <v/>
      </c>
      <c r="Z65" s="203" t="str">
        <f t="shared" si="8"/>
        <v/>
      </c>
      <c r="AA65" s="203" t="str">
        <f t="shared" si="9"/>
        <v/>
      </c>
    </row>
    <row r="66" spans="1:27">
      <c r="A66" s="204" t="str">
        <f t="shared" si="0"/>
        <v>公务用车-修理费公务用车项目小计</v>
      </c>
      <c r="B66" s="233"/>
      <c r="C66" s="233"/>
      <c r="D66" s="250" t="s">
        <v>134</v>
      </c>
      <c r="E66" s="236" t="s">
        <v>141</v>
      </c>
      <c r="F66" s="237"/>
      <c r="G66" s="203">
        <f t="shared" si="1"/>
        <v>0</v>
      </c>
      <c r="H66" s="218"/>
      <c r="I66" s="218"/>
      <c r="J66" s="218"/>
      <c r="K66" s="218"/>
      <c r="L66" s="203">
        <f t="shared" si="2"/>
        <v>0</v>
      </c>
      <c r="M66" s="218"/>
      <c r="N66" s="218"/>
      <c r="O66" s="218"/>
      <c r="P66" s="218"/>
      <c r="Q66" s="203">
        <f t="shared" si="3"/>
        <v>0</v>
      </c>
      <c r="R66" s="218"/>
      <c r="S66" s="218"/>
      <c r="T66" s="218"/>
      <c r="U66" s="218"/>
      <c r="V66" s="203" t="str">
        <f t="shared" si="10"/>
        <v/>
      </c>
      <c r="W66" s="203" t="str">
        <f t="shared" si="11"/>
        <v/>
      </c>
      <c r="X66" s="203" t="str">
        <f t="shared" si="12"/>
        <v/>
      </c>
      <c r="Y66" s="203" t="str">
        <f t="shared" si="7"/>
        <v/>
      </c>
      <c r="Z66" s="203" t="str">
        <f t="shared" si="8"/>
        <v/>
      </c>
      <c r="AA66" s="203" t="str">
        <f t="shared" si="9"/>
        <v/>
      </c>
    </row>
    <row r="67" spans="1:27">
      <c r="A67" s="204" t="str">
        <f t="shared" si="0"/>
        <v>公务用车-年检费公务用车项目小计</v>
      </c>
      <c r="B67" s="233"/>
      <c r="C67" s="233"/>
      <c r="D67" s="250" t="s">
        <v>134</v>
      </c>
      <c r="E67" s="250" t="s">
        <v>143</v>
      </c>
      <c r="F67" s="250"/>
      <c r="G67" s="203">
        <f t="shared" si="1"/>
        <v>0</v>
      </c>
      <c r="H67" s="218"/>
      <c r="I67" s="218"/>
      <c r="J67" s="218"/>
      <c r="K67" s="218"/>
      <c r="L67" s="203">
        <f t="shared" si="2"/>
        <v>0</v>
      </c>
      <c r="M67" s="218"/>
      <c r="N67" s="218"/>
      <c r="O67" s="218"/>
      <c r="P67" s="218"/>
      <c r="Q67" s="203">
        <f t="shared" si="3"/>
        <v>0</v>
      </c>
      <c r="R67" s="218"/>
      <c r="S67" s="218"/>
      <c r="T67" s="218"/>
      <c r="U67" s="218"/>
      <c r="V67" s="203" t="str">
        <f t="shared" si="10"/>
        <v/>
      </c>
      <c r="W67" s="203" t="str">
        <f t="shared" si="11"/>
        <v/>
      </c>
      <c r="X67" s="203" t="str">
        <f t="shared" si="12"/>
        <v/>
      </c>
      <c r="Y67" s="203" t="str">
        <f t="shared" si="7"/>
        <v/>
      </c>
      <c r="Z67" s="203" t="str">
        <f t="shared" si="8"/>
        <v/>
      </c>
      <c r="AA67" s="203" t="str">
        <f t="shared" si="9"/>
        <v/>
      </c>
    </row>
    <row r="68" spans="1:27">
      <c r="A68" s="204" t="str">
        <f t="shared" si="0"/>
        <v>公务用车-保险费公务用车项目小计</v>
      </c>
      <c r="B68" s="233"/>
      <c r="C68" s="233"/>
      <c r="D68" s="250" t="s">
        <v>134</v>
      </c>
      <c r="E68" s="250" t="s">
        <v>144</v>
      </c>
      <c r="F68" s="237"/>
      <c r="G68" s="203">
        <f t="shared" si="1"/>
        <v>0</v>
      </c>
      <c r="H68" s="218"/>
      <c r="I68" s="218"/>
      <c r="J68" s="218"/>
      <c r="K68" s="218"/>
      <c r="L68" s="203">
        <f t="shared" ref="L68:L72" si="19">M68+O68</f>
        <v>0</v>
      </c>
      <c r="M68" s="218"/>
      <c r="N68" s="218"/>
      <c r="O68" s="218"/>
      <c r="P68" s="218"/>
      <c r="Q68" s="203">
        <f t="shared" ref="Q68:Q72" si="20">R68+T68</f>
        <v>0</v>
      </c>
      <c r="R68" s="218"/>
      <c r="S68" s="218"/>
      <c r="T68" s="218"/>
      <c r="U68" s="218"/>
      <c r="V68" s="203" t="str">
        <f t="shared" si="10"/>
        <v/>
      </c>
      <c r="W68" s="203" t="str">
        <f t="shared" si="11"/>
        <v/>
      </c>
      <c r="X68" s="203" t="str">
        <f t="shared" si="12"/>
        <v/>
      </c>
      <c r="Y68" s="203" t="str">
        <f t="shared" si="7"/>
        <v/>
      </c>
      <c r="Z68" s="203" t="str">
        <f t="shared" si="8"/>
        <v/>
      </c>
      <c r="AA68" s="203" t="str">
        <f t="shared" si="9"/>
        <v/>
      </c>
    </row>
    <row r="69" spans="1:27">
      <c r="A69" s="204" t="str">
        <f t="shared" si="0"/>
        <v>公务用车-车船税公务用车项目小计</v>
      </c>
      <c r="B69" s="233"/>
      <c r="C69" s="233"/>
      <c r="D69" s="250" t="s">
        <v>134</v>
      </c>
      <c r="E69" s="250" t="s">
        <v>145</v>
      </c>
      <c r="F69" s="237"/>
      <c r="G69" s="203">
        <f t="shared" si="1"/>
        <v>0</v>
      </c>
      <c r="H69" s="218"/>
      <c r="I69" s="218"/>
      <c r="J69" s="218"/>
      <c r="K69" s="218"/>
      <c r="L69" s="203">
        <f t="shared" si="19"/>
        <v>0</v>
      </c>
      <c r="M69" s="218"/>
      <c r="N69" s="218"/>
      <c r="O69" s="218"/>
      <c r="P69" s="218"/>
      <c r="Q69" s="203">
        <f t="shared" si="20"/>
        <v>0</v>
      </c>
      <c r="R69" s="218"/>
      <c r="S69" s="218"/>
      <c r="T69" s="218"/>
      <c r="U69" s="218"/>
      <c r="V69" s="203" t="str">
        <f t="shared" si="10"/>
        <v/>
      </c>
      <c r="W69" s="203" t="str">
        <f t="shared" si="11"/>
        <v/>
      </c>
      <c r="X69" s="203" t="str">
        <f t="shared" si="12"/>
        <v/>
      </c>
      <c r="Y69" s="203" t="str">
        <f t="shared" si="7"/>
        <v/>
      </c>
      <c r="Z69" s="203" t="str">
        <f t="shared" si="8"/>
        <v/>
      </c>
      <c r="AA69" s="203" t="str">
        <f t="shared" si="9"/>
        <v/>
      </c>
    </row>
    <row r="70" spans="1:27">
      <c r="A70" s="204" t="str">
        <f t="shared" ref="A70:A133" si="21">F70&amp;E70&amp;D70&amp;C70</f>
        <v>理赔服务用车-折旧理赔服务用车项目小计</v>
      </c>
      <c r="B70" s="233"/>
      <c r="C70" s="233"/>
      <c r="D70" s="250" t="s">
        <v>146</v>
      </c>
      <c r="E70" s="250" t="s">
        <v>147</v>
      </c>
      <c r="F70" s="237"/>
      <c r="G70" s="203">
        <f t="shared" ref="G70:G133" si="22">H70+J70</f>
        <v>0</v>
      </c>
      <c r="H70" s="218"/>
      <c r="I70" s="218"/>
      <c r="J70" s="218"/>
      <c r="K70" s="218"/>
      <c r="L70" s="203">
        <f t="shared" si="19"/>
        <v>0</v>
      </c>
      <c r="M70" s="218"/>
      <c r="N70" s="218"/>
      <c r="O70" s="218"/>
      <c r="P70" s="218"/>
      <c r="Q70" s="203">
        <f t="shared" si="20"/>
        <v>0</v>
      </c>
      <c r="R70" s="218"/>
      <c r="S70" s="218"/>
      <c r="T70" s="218"/>
      <c r="U70" s="218"/>
      <c r="V70" s="203" t="str">
        <f t="shared" si="10"/>
        <v/>
      </c>
      <c r="W70" s="203" t="str">
        <f t="shared" si="11"/>
        <v/>
      </c>
      <c r="X70" s="203" t="str">
        <f t="shared" si="12"/>
        <v/>
      </c>
      <c r="Y70" s="203" t="str">
        <f t="shared" ref="Y70:Y133" si="23">IFERROR(G70/Q70-1,"")</f>
        <v/>
      </c>
      <c r="Z70" s="203" t="str">
        <f t="shared" ref="Z70:Z133" si="24">IFERROR(H70/R70-1,"")</f>
        <v/>
      </c>
      <c r="AA70" s="203" t="str">
        <f t="shared" ref="AA70:AA133" si="25">IFERROR(J70/T70-1,"")</f>
        <v/>
      </c>
    </row>
    <row r="71" spans="1:27">
      <c r="A71" s="204" t="str">
        <f t="shared" si="21"/>
        <v>理赔服务用车-一般租赁理赔服务用车项目小计</v>
      </c>
      <c r="B71" s="233"/>
      <c r="C71" s="233"/>
      <c r="D71" s="250" t="s">
        <v>146</v>
      </c>
      <c r="E71" s="258" t="s">
        <v>148</v>
      </c>
      <c r="F71" s="244"/>
      <c r="G71" s="203">
        <f t="shared" si="22"/>
        <v>0</v>
      </c>
      <c r="H71" s="218"/>
      <c r="I71" s="218"/>
      <c r="J71" s="218"/>
      <c r="K71" s="218"/>
      <c r="L71" s="203">
        <f t="shared" si="19"/>
        <v>0</v>
      </c>
      <c r="M71" s="218"/>
      <c r="N71" s="218"/>
      <c r="O71" s="218"/>
      <c r="P71" s="218"/>
      <c r="Q71" s="203">
        <f t="shared" si="20"/>
        <v>0</v>
      </c>
      <c r="R71" s="218"/>
      <c r="S71" s="218"/>
      <c r="T71" s="218"/>
      <c r="U71" s="218"/>
      <c r="V71" s="203" t="str">
        <f t="shared" si="10"/>
        <v/>
      </c>
      <c r="W71" s="203" t="str">
        <f t="shared" si="11"/>
        <v/>
      </c>
      <c r="X71" s="203" t="str">
        <f t="shared" si="12"/>
        <v/>
      </c>
      <c r="Y71" s="203" t="str">
        <f t="shared" si="23"/>
        <v/>
      </c>
      <c r="Z71" s="203" t="str">
        <f t="shared" si="24"/>
        <v/>
      </c>
      <c r="AA71" s="203" t="str">
        <f t="shared" si="25"/>
        <v/>
      </c>
    </row>
    <row r="72" spans="1:27">
      <c r="A72" s="204" t="str">
        <f t="shared" si="21"/>
        <v>理赔服务用车-短期或低价值租赁理赔服务用车项目小计</v>
      </c>
      <c r="B72" s="233"/>
      <c r="C72" s="233"/>
      <c r="D72" s="250" t="s">
        <v>146</v>
      </c>
      <c r="E72" s="258" t="s">
        <v>150</v>
      </c>
      <c r="F72" s="237"/>
      <c r="G72" s="203">
        <f t="shared" si="22"/>
        <v>0</v>
      </c>
      <c r="H72" s="218"/>
      <c r="I72" s="218"/>
      <c r="J72" s="218"/>
      <c r="K72" s="218"/>
      <c r="L72" s="203">
        <f t="shared" si="19"/>
        <v>0</v>
      </c>
      <c r="M72" s="218"/>
      <c r="N72" s="218"/>
      <c r="O72" s="218"/>
      <c r="P72" s="218"/>
      <c r="Q72" s="203">
        <f t="shared" si="20"/>
        <v>0</v>
      </c>
      <c r="R72" s="218"/>
      <c r="S72" s="218"/>
      <c r="T72" s="218"/>
      <c r="U72" s="218"/>
      <c r="V72" s="203" t="str">
        <f t="shared" si="10"/>
        <v/>
      </c>
      <c r="W72" s="203" t="str">
        <f t="shared" si="11"/>
        <v/>
      </c>
      <c r="X72" s="203" t="str">
        <f t="shared" si="12"/>
        <v/>
      </c>
      <c r="Y72" s="203" t="str">
        <f t="shared" si="23"/>
        <v/>
      </c>
      <c r="Z72" s="203" t="str">
        <f t="shared" si="24"/>
        <v/>
      </c>
      <c r="AA72" s="203" t="str">
        <f t="shared" si="25"/>
        <v/>
      </c>
    </row>
    <row r="73" spans="1:27">
      <c r="A73" s="204" t="str">
        <f t="shared" si="21"/>
        <v>理赔服务用车-油费理赔服务用车项目小计</v>
      </c>
      <c r="B73" s="233"/>
      <c r="C73" s="233"/>
      <c r="D73" s="259" t="s">
        <v>146</v>
      </c>
      <c r="E73" s="250" t="s">
        <v>151</v>
      </c>
      <c r="F73" s="237"/>
      <c r="G73" s="203">
        <f t="shared" si="22"/>
        <v>0</v>
      </c>
      <c r="H73" s="218"/>
      <c r="I73" s="218"/>
      <c r="J73" s="218"/>
      <c r="K73" s="218"/>
      <c r="L73" s="203">
        <f t="shared" ref="L73:L76" si="26">M73+O73</f>
        <v>0</v>
      </c>
      <c r="M73" s="218"/>
      <c r="N73" s="218"/>
      <c r="O73" s="218"/>
      <c r="P73" s="218"/>
      <c r="Q73" s="203">
        <f t="shared" ref="Q73:Q76" si="27">R73+T73</f>
        <v>0</v>
      </c>
      <c r="R73" s="218"/>
      <c r="S73" s="218"/>
      <c r="T73" s="218"/>
      <c r="U73" s="218"/>
      <c r="V73" s="203" t="str">
        <f t="shared" ref="V73:V136" si="28">IFERROR(G73/L73-1,"")</f>
        <v/>
      </c>
      <c r="W73" s="203" t="str">
        <f t="shared" ref="W73:W136" si="29">IFERROR(H73/M73-1,"")</f>
        <v/>
      </c>
      <c r="X73" s="203" t="str">
        <f t="shared" ref="X73:X136" si="30">IFERROR(J73/O73-1,"")</f>
        <v/>
      </c>
      <c r="Y73" s="203" t="str">
        <f t="shared" si="23"/>
        <v/>
      </c>
      <c r="Z73" s="203" t="str">
        <f t="shared" si="24"/>
        <v/>
      </c>
      <c r="AA73" s="203" t="str">
        <f t="shared" si="25"/>
        <v/>
      </c>
    </row>
    <row r="74" spans="1:27">
      <c r="A74" s="204" t="str">
        <f t="shared" si="21"/>
        <v>理赔服务用车-路桥、停车费及其他理赔服务用车项目小计</v>
      </c>
      <c r="B74" s="233"/>
      <c r="C74" s="233"/>
      <c r="D74" s="259" t="s">
        <v>146</v>
      </c>
      <c r="E74" s="250" t="s">
        <v>152</v>
      </c>
      <c r="F74" s="237"/>
      <c r="G74" s="203">
        <f t="shared" si="22"/>
        <v>0</v>
      </c>
      <c r="H74" s="218"/>
      <c r="I74" s="218"/>
      <c r="J74" s="218"/>
      <c r="K74" s="218"/>
      <c r="L74" s="203">
        <f t="shared" si="26"/>
        <v>0</v>
      </c>
      <c r="M74" s="218"/>
      <c r="N74" s="218"/>
      <c r="O74" s="218"/>
      <c r="P74" s="218"/>
      <c r="Q74" s="203">
        <f t="shared" si="27"/>
        <v>0</v>
      </c>
      <c r="R74" s="218"/>
      <c r="S74" s="218"/>
      <c r="T74" s="218"/>
      <c r="U74" s="218"/>
      <c r="V74" s="203" t="str">
        <f t="shared" si="28"/>
        <v/>
      </c>
      <c r="W74" s="203" t="str">
        <f t="shared" si="29"/>
        <v/>
      </c>
      <c r="X74" s="203" t="str">
        <f t="shared" si="30"/>
        <v/>
      </c>
      <c r="Y74" s="203" t="str">
        <f t="shared" si="23"/>
        <v/>
      </c>
      <c r="Z74" s="203" t="str">
        <f t="shared" si="24"/>
        <v/>
      </c>
      <c r="AA74" s="203" t="str">
        <f t="shared" si="25"/>
        <v/>
      </c>
    </row>
    <row r="75" spans="1:27">
      <c r="A75" s="204" t="str">
        <f t="shared" si="21"/>
        <v>理赔服务用车-修理费理赔服务用车项目小计</v>
      </c>
      <c r="B75" s="233"/>
      <c r="C75" s="233"/>
      <c r="D75" s="250" t="s">
        <v>146</v>
      </c>
      <c r="E75" s="236" t="s">
        <v>153</v>
      </c>
      <c r="F75" s="237"/>
      <c r="G75" s="203">
        <f t="shared" si="22"/>
        <v>0</v>
      </c>
      <c r="H75" s="218"/>
      <c r="I75" s="218"/>
      <c r="J75" s="218"/>
      <c r="K75" s="218"/>
      <c r="L75" s="203">
        <f t="shared" si="26"/>
        <v>0</v>
      </c>
      <c r="M75" s="218"/>
      <c r="N75" s="218"/>
      <c r="O75" s="218"/>
      <c r="P75" s="218"/>
      <c r="Q75" s="203">
        <f t="shared" si="27"/>
        <v>0</v>
      </c>
      <c r="R75" s="218"/>
      <c r="S75" s="218"/>
      <c r="T75" s="218"/>
      <c r="U75" s="218"/>
      <c r="V75" s="203" t="str">
        <f t="shared" si="28"/>
        <v/>
      </c>
      <c r="W75" s="203" t="str">
        <f t="shared" si="29"/>
        <v/>
      </c>
      <c r="X75" s="203" t="str">
        <f t="shared" si="30"/>
        <v/>
      </c>
      <c r="Y75" s="203" t="str">
        <f t="shared" si="23"/>
        <v/>
      </c>
      <c r="Z75" s="203" t="str">
        <f t="shared" si="24"/>
        <v/>
      </c>
      <c r="AA75" s="203" t="str">
        <f t="shared" si="25"/>
        <v/>
      </c>
    </row>
    <row r="76" spans="1:27">
      <c r="A76" s="204" t="str">
        <f t="shared" si="21"/>
        <v>理赔服务用车-年检费理赔服务用车项目小计</v>
      </c>
      <c r="B76" s="233"/>
      <c r="C76" s="233"/>
      <c r="D76" s="259" t="s">
        <v>146</v>
      </c>
      <c r="E76" s="250" t="s">
        <v>154</v>
      </c>
      <c r="F76" s="237"/>
      <c r="G76" s="203">
        <f t="shared" si="22"/>
        <v>0</v>
      </c>
      <c r="H76" s="218"/>
      <c r="I76" s="218"/>
      <c r="J76" s="218"/>
      <c r="K76" s="218"/>
      <c r="L76" s="203">
        <f t="shared" si="26"/>
        <v>0</v>
      </c>
      <c r="M76" s="218"/>
      <c r="N76" s="218"/>
      <c r="O76" s="218"/>
      <c r="P76" s="218"/>
      <c r="Q76" s="203">
        <f t="shared" si="27"/>
        <v>0</v>
      </c>
      <c r="R76" s="218"/>
      <c r="S76" s="218"/>
      <c r="T76" s="218"/>
      <c r="U76" s="218"/>
      <c r="V76" s="203" t="str">
        <f t="shared" si="28"/>
        <v/>
      </c>
      <c r="W76" s="203" t="str">
        <f t="shared" si="29"/>
        <v/>
      </c>
      <c r="X76" s="203" t="str">
        <f t="shared" si="30"/>
        <v/>
      </c>
      <c r="Y76" s="203" t="str">
        <f t="shared" si="23"/>
        <v/>
      </c>
      <c r="Z76" s="203" t="str">
        <f t="shared" si="24"/>
        <v/>
      </c>
      <c r="AA76" s="203" t="str">
        <f t="shared" si="25"/>
        <v/>
      </c>
    </row>
    <row r="77" spans="1:27">
      <c r="A77" s="204" t="str">
        <f t="shared" si="21"/>
        <v>理赔服务用车-保险费理赔服务用车项目小计</v>
      </c>
      <c r="B77" s="233"/>
      <c r="C77" s="233"/>
      <c r="D77" s="250" t="s">
        <v>146</v>
      </c>
      <c r="E77" s="250" t="s">
        <v>155</v>
      </c>
      <c r="F77" s="237"/>
      <c r="G77" s="203">
        <f t="shared" si="22"/>
        <v>0</v>
      </c>
      <c r="H77" s="218"/>
      <c r="I77" s="218"/>
      <c r="J77" s="218"/>
      <c r="K77" s="218"/>
      <c r="L77" s="203">
        <f t="shared" ref="L77:L80" si="31">M77+O77</f>
        <v>0</v>
      </c>
      <c r="M77" s="218"/>
      <c r="N77" s="218"/>
      <c r="O77" s="218"/>
      <c r="P77" s="218"/>
      <c r="Q77" s="203">
        <f t="shared" ref="Q77:Q80" si="32">R77+T77</f>
        <v>0</v>
      </c>
      <c r="R77" s="218"/>
      <c r="S77" s="218"/>
      <c r="T77" s="218"/>
      <c r="U77" s="218"/>
      <c r="V77" s="203" t="str">
        <f t="shared" si="28"/>
        <v/>
      </c>
      <c r="W77" s="203" t="str">
        <f t="shared" si="29"/>
        <v/>
      </c>
      <c r="X77" s="203" t="str">
        <f t="shared" si="30"/>
        <v/>
      </c>
      <c r="Y77" s="203" t="str">
        <f t="shared" si="23"/>
        <v/>
      </c>
      <c r="Z77" s="203" t="str">
        <f t="shared" si="24"/>
        <v/>
      </c>
      <c r="AA77" s="203" t="str">
        <f t="shared" si="25"/>
        <v/>
      </c>
    </row>
    <row r="78" spans="1:27">
      <c r="A78" s="204" t="str">
        <f t="shared" si="21"/>
        <v>理赔服务用车-车船税理赔服务用车项目小计</v>
      </c>
      <c r="B78" s="233"/>
      <c r="C78" s="233"/>
      <c r="D78" s="250" t="s">
        <v>146</v>
      </c>
      <c r="E78" s="250" t="s">
        <v>156</v>
      </c>
      <c r="F78" s="250"/>
      <c r="G78" s="203">
        <f t="shared" si="22"/>
        <v>0</v>
      </c>
      <c r="H78" s="218"/>
      <c r="I78" s="218"/>
      <c r="J78" s="218"/>
      <c r="K78" s="218"/>
      <c r="L78" s="203">
        <f t="shared" si="31"/>
        <v>0</v>
      </c>
      <c r="M78" s="218"/>
      <c r="N78" s="218"/>
      <c r="O78" s="218"/>
      <c r="P78" s="218"/>
      <c r="Q78" s="203">
        <f t="shared" si="32"/>
        <v>0</v>
      </c>
      <c r="R78" s="218"/>
      <c r="S78" s="218"/>
      <c r="T78" s="218"/>
      <c r="U78" s="218"/>
      <c r="V78" s="203" t="str">
        <f t="shared" si="28"/>
        <v/>
      </c>
      <c r="W78" s="203" t="str">
        <f t="shared" si="29"/>
        <v/>
      </c>
      <c r="X78" s="203" t="str">
        <f t="shared" si="30"/>
        <v/>
      </c>
      <c r="Y78" s="203" t="str">
        <f t="shared" si="23"/>
        <v/>
      </c>
      <c r="Z78" s="203" t="str">
        <f t="shared" si="24"/>
        <v/>
      </c>
      <c r="AA78" s="203" t="str">
        <f t="shared" si="25"/>
        <v/>
      </c>
    </row>
    <row r="79" spans="1:27">
      <c r="A79" s="204" t="str">
        <f t="shared" si="21"/>
        <v>临时用车--一般租赁临时用车项目小计</v>
      </c>
      <c r="B79" s="233"/>
      <c r="C79" s="233"/>
      <c r="D79" s="250" t="s">
        <v>157</v>
      </c>
      <c r="E79" s="258" t="s">
        <v>158</v>
      </c>
      <c r="F79" s="258"/>
      <c r="G79" s="203">
        <f t="shared" si="22"/>
        <v>0</v>
      </c>
      <c r="H79" s="218"/>
      <c r="I79" s="218"/>
      <c r="J79" s="218"/>
      <c r="K79" s="218"/>
      <c r="L79" s="203">
        <f t="shared" si="31"/>
        <v>0</v>
      </c>
      <c r="M79" s="218"/>
      <c r="N79" s="218"/>
      <c r="O79" s="218"/>
      <c r="P79" s="218"/>
      <c r="Q79" s="203">
        <f t="shared" si="32"/>
        <v>0</v>
      </c>
      <c r="R79" s="218"/>
      <c r="S79" s="218"/>
      <c r="T79" s="218"/>
      <c r="U79" s="218"/>
      <c r="V79" s="203" t="str">
        <f t="shared" si="28"/>
        <v/>
      </c>
      <c r="W79" s="203" t="str">
        <f t="shared" si="29"/>
        <v/>
      </c>
      <c r="X79" s="203" t="str">
        <f t="shared" si="30"/>
        <v/>
      </c>
      <c r="Y79" s="203" t="str">
        <f t="shared" si="23"/>
        <v/>
      </c>
      <c r="Z79" s="203" t="str">
        <f t="shared" si="24"/>
        <v/>
      </c>
      <c r="AA79" s="203" t="str">
        <f t="shared" si="25"/>
        <v/>
      </c>
    </row>
    <row r="80" spans="1:27">
      <c r="A80" s="204" t="str">
        <f t="shared" si="21"/>
        <v>临时用车--短期或低价值租赁临时用车项目小计</v>
      </c>
      <c r="B80" s="233"/>
      <c r="C80" s="233"/>
      <c r="D80" s="250" t="s">
        <v>157</v>
      </c>
      <c r="E80" s="258" t="s">
        <v>159</v>
      </c>
      <c r="F80" s="237"/>
      <c r="G80" s="203">
        <f t="shared" si="22"/>
        <v>0</v>
      </c>
      <c r="H80" s="218"/>
      <c r="I80" s="218"/>
      <c r="J80" s="218"/>
      <c r="K80" s="218"/>
      <c r="L80" s="203">
        <f t="shared" si="31"/>
        <v>0</v>
      </c>
      <c r="M80" s="218"/>
      <c r="N80" s="218"/>
      <c r="O80" s="218"/>
      <c r="P80" s="218"/>
      <c r="Q80" s="203">
        <f t="shared" si="32"/>
        <v>0</v>
      </c>
      <c r="R80" s="218"/>
      <c r="S80" s="218"/>
      <c r="T80" s="218"/>
      <c r="U80" s="218"/>
      <c r="V80" s="203" t="str">
        <f t="shared" si="28"/>
        <v/>
      </c>
      <c r="W80" s="203" t="str">
        <f t="shared" si="29"/>
        <v/>
      </c>
      <c r="X80" s="203" t="str">
        <f t="shared" si="30"/>
        <v/>
      </c>
      <c r="Y80" s="203" t="str">
        <f t="shared" si="23"/>
        <v/>
      </c>
      <c r="Z80" s="203" t="str">
        <f t="shared" si="24"/>
        <v/>
      </c>
      <c r="AA80" s="203" t="str">
        <f t="shared" si="25"/>
        <v/>
      </c>
    </row>
    <row r="81" spans="1:27">
      <c r="A81" s="204" t="str">
        <f t="shared" si="21"/>
        <v>临时用车-车辆油费临时用车项目小计</v>
      </c>
      <c r="B81" s="233"/>
      <c r="C81" s="233"/>
      <c r="D81" s="259" t="s">
        <v>157</v>
      </c>
      <c r="E81" s="250" t="s">
        <v>160</v>
      </c>
      <c r="F81" s="237"/>
      <c r="G81" s="203">
        <f t="shared" si="22"/>
        <v>0</v>
      </c>
      <c r="H81" s="218"/>
      <c r="I81" s="218"/>
      <c r="J81" s="218"/>
      <c r="K81" s="218"/>
      <c r="L81" s="203">
        <f t="shared" ref="L81:L87" si="33">M81+O81</f>
        <v>0</v>
      </c>
      <c r="M81" s="218"/>
      <c r="N81" s="218"/>
      <c r="O81" s="218"/>
      <c r="P81" s="218"/>
      <c r="Q81" s="203">
        <f t="shared" ref="Q81:Q87" si="34">R81+T81</f>
        <v>0</v>
      </c>
      <c r="R81" s="218"/>
      <c r="S81" s="218"/>
      <c r="T81" s="218"/>
      <c r="U81" s="218"/>
      <c r="V81" s="203" t="str">
        <f t="shared" si="28"/>
        <v/>
      </c>
      <c r="W81" s="203" t="str">
        <f t="shared" si="29"/>
        <v/>
      </c>
      <c r="X81" s="203" t="str">
        <f t="shared" si="30"/>
        <v/>
      </c>
      <c r="Y81" s="203" t="str">
        <f t="shared" si="23"/>
        <v/>
      </c>
      <c r="Z81" s="203" t="str">
        <f t="shared" si="24"/>
        <v/>
      </c>
      <c r="AA81" s="203" t="str">
        <f t="shared" si="25"/>
        <v/>
      </c>
    </row>
    <row r="82" spans="1:27">
      <c r="A82" s="204" t="str">
        <f t="shared" si="21"/>
        <v>临时用车-车辆路桥、停车费及其他临时用车项目小计</v>
      </c>
      <c r="B82" s="233"/>
      <c r="C82" s="233"/>
      <c r="D82" s="259" t="s">
        <v>157</v>
      </c>
      <c r="E82" s="250" t="s">
        <v>161</v>
      </c>
      <c r="F82" s="237"/>
      <c r="G82" s="203">
        <f t="shared" si="22"/>
        <v>0</v>
      </c>
      <c r="H82" s="218"/>
      <c r="I82" s="218"/>
      <c r="J82" s="218"/>
      <c r="K82" s="218"/>
      <c r="L82" s="203">
        <f t="shared" si="33"/>
        <v>0</v>
      </c>
      <c r="M82" s="218"/>
      <c r="N82" s="218"/>
      <c r="O82" s="218"/>
      <c r="P82" s="218"/>
      <c r="Q82" s="203">
        <f t="shared" si="34"/>
        <v>0</v>
      </c>
      <c r="R82" s="218"/>
      <c r="S82" s="218"/>
      <c r="T82" s="218"/>
      <c r="U82" s="218"/>
      <c r="V82" s="203" t="str">
        <f t="shared" si="28"/>
        <v/>
      </c>
      <c r="W82" s="203" t="str">
        <f t="shared" si="29"/>
        <v/>
      </c>
      <c r="X82" s="203" t="str">
        <f t="shared" si="30"/>
        <v/>
      </c>
      <c r="Y82" s="203" t="str">
        <f t="shared" si="23"/>
        <v/>
      </c>
      <c r="Z82" s="203" t="str">
        <f t="shared" si="24"/>
        <v/>
      </c>
      <c r="AA82" s="203" t="str">
        <f t="shared" si="25"/>
        <v/>
      </c>
    </row>
    <row r="83" spans="1:27">
      <c r="A83" s="204" t="str">
        <f t="shared" si="21"/>
        <v>临时用车-车辆修理费临时用车项目小计</v>
      </c>
      <c r="B83" s="233"/>
      <c r="C83" s="233"/>
      <c r="D83" s="250" t="s">
        <v>157</v>
      </c>
      <c r="E83" s="236" t="s">
        <v>162</v>
      </c>
      <c r="F83" s="237"/>
      <c r="G83" s="203">
        <f t="shared" si="22"/>
        <v>0</v>
      </c>
      <c r="H83" s="218"/>
      <c r="I83" s="218"/>
      <c r="J83" s="218"/>
      <c r="K83" s="218"/>
      <c r="L83" s="203">
        <f t="shared" si="33"/>
        <v>0</v>
      </c>
      <c r="M83" s="218"/>
      <c r="N83" s="218"/>
      <c r="O83" s="218"/>
      <c r="P83" s="218"/>
      <c r="Q83" s="203">
        <f t="shared" si="34"/>
        <v>0</v>
      </c>
      <c r="R83" s="218"/>
      <c r="S83" s="218"/>
      <c r="T83" s="218"/>
      <c r="U83" s="218"/>
      <c r="V83" s="203" t="str">
        <f t="shared" si="28"/>
        <v/>
      </c>
      <c r="W83" s="203" t="str">
        <f t="shared" si="29"/>
        <v/>
      </c>
      <c r="X83" s="203" t="str">
        <f t="shared" si="30"/>
        <v/>
      </c>
      <c r="Y83" s="203" t="str">
        <f t="shared" si="23"/>
        <v/>
      </c>
      <c r="Z83" s="203" t="str">
        <f t="shared" si="24"/>
        <v/>
      </c>
      <c r="AA83" s="203" t="str">
        <f t="shared" si="25"/>
        <v/>
      </c>
    </row>
    <row r="84" spans="1:27">
      <c r="A84" s="204" t="str">
        <f t="shared" si="21"/>
        <v>三农服务车-油费三农服务车项目小计</v>
      </c>
      <c r="B84" s="233"/>
      <c r="C84" s="233"/>
      <c r="D84" s="259" t="s">
        <v>163</v>
      </c>
      <c r="E84" s="250" t="s">
        <v>164</v>
      </c>
      <c r="F84" s="237"/>
      <c r="G84" s="203">
        <f t="shared" si="22"/>
        <v>0</v>
      </c>
      <c r="H84" s="218"/>
      <c r="I84" s="218"/>
      <c r="J84" s="218"/>
      <c r="K84" s="218"/>
      <c r="L84" s="203">
        <f t="shared" si="33"/>
        <v>0</v>
      </c>
      <c r="M84" s="218"/>
      <c r="N84" s="218"/>
      <c r="O84" s="218"/>
      <c r="P84" s="218"/>
      <c r="Q84" s="203">
        <f t="shared" si="34"/>
        <v>0</v>
      </c>
      <c r="R84" s="218"/>
      <c r="S84" s="218"/>
      <c r="T84" s="218"/>
      <c r="U84" s="218"/>
      <c r="V84" s="203" t="str">
        <f t="shared" si="28"/>
        <v/>
      </c>
      <c r="W84" s="203" t="str">
        <f t="shared" si="29"/>
        <v/>
      </c>
      <c r="X84" s="203" t="str">
        <f t="shared" si="30"/>
        <v/>
      </c>
      <c r="Y84" s="203" t="str">
        <f t="shared" si="23"/>
        <v/>
      </c>
      <c r="Z84" s="203" t="str">
        <f t="shared" si="24"/>
        <v/>
      </c>
      <c r="AA84" s="203" t="str">
        <f t="shared" si="25"/>
        <v/>
      </c>
    </row>
    <row r="85" spans="1:27">
      <c r="A85" s="204" t="str">
        <f t="shared" si="21"/>
        <v>三农服务车-路桥、停车费及其他三农服务车项目小计</v>
      </c>
      <c r="B85" s="233"/>
      <c r="C85" s="233"/>
      <c r="D85" s="259" t="s">
        <v>163</v>
      </c>
      <c r="E85" s="250" t="s">
        <v>165</v>
      </c>
      <c r="F85" s="237"/>
      <c r="G85" s="203">
        <f t="shared" si="22"/>
        <v>0</v>
      </c>
      <c r="H85" s="218"/>
      <c r="I85" s="218"/>
      <c r="J85" s="218"/>
      <c r="K85" s="218"/>
      <c r="L85" s="203">
        <f t="shared" si="33"/>
        <v>0</v>
      </c>
      <c r="M85" s="218"/>
      <c r="N85" s="218"/>
      <c r="O85" s="218"/>
      <c r="P85" s="218"/>
      <c r="Q85" s="203">
        <f t="shared" si="34"/>
        <v>0</v>
      </c>
      <c r="R85" s="218"/>
      <c r="S85" s="218"/>
      <c r="T85" s="218"/>
      <c r="U85" s="218"/>
      <c r="V85" s="203" t="str">
        <f t="shared" si="28"/>
        <v/>
      </c>
      <c r="W85" s="203" t="str">
        <f t="shared" si="29"/>
        <v/>
      </c>
      <c r="X85" s="203" t="str">
        <f t="shared" si="30"/>
        <v/>
      </c>
      <c r="Y85" s="203" t="str">
        <f t="shared" si="23"/>
        <v/>
      </c>
      <c r="Z85" s="203" t="str">
        <f t="shared" si="24"/>
        <v/>
      </c>
      <c r="AA85" s="203" t="str">
        <f t="shared" si="25"/>
        <v/>
      </c>
    </row>
    <row r="86" spans="1:27">
      <c r="A86" s="204" t="str">
        <f t="shared" si="21"/>
        <v>三农服务车-修理费三农服务车项目小计</v>
      </c>
      <c r="B86" s="233"/>
      <c r="C86" s="233"/>
      <c r="D86" s="250" t="s">
        <v>163</v>
      </c>
      <c r="E86" s="236" t="s">
        <v>166</v>
      </c>
      <c r="F86" s="237"/>
      <c r="G86" s="203">
        <f t="shared" si="22"/>
        <v>0</v>
      </c>
      <c r="H86" s="218"/>
      <c r="I86" s="218"/>
      <c r="J86" s="218"/>
      <c r="K86" s="218"/>
      <c r="L86" s="203">
        <f t="shared" si="33"/>
        <v>0</v>
      </c>
      <c r="M86" s="218"/>
      <c r="N86" s="218"/>
      <c r="O86" s="218"/>
      <c r="P86" s="218"/>
      <c r="Q86" s="203">
        <f t="shared" si="34"/>
        <v>0</v>
      </c>
      <c r="R86" s="218"/>
      <c r="S86" s="218"/>
      <c r="T86" s="218"/>
      <c r="U86" s="218"/>
      <c r="V86" s="203" t="str">
        <f t="shared" si="28"/>
        <v/>
      </c>
      <c r="W86" s="203" t="str">
        <f t="shared" si="29"/>
        <v/>
      </c>
      <c r="X86" s="203" t="str">
        <f t="shared" si="30"/>
        <v/>
      </c>
      <c r="Y86" s="203" t="str">
        <f t="shared" si="23"/>
        <v/>
      </c>
      <c r="Z86" s="203" t="str">
        <f t="shared" si="24"/>
        <v/>
      </c>
      <c r="AA86" s="203" t="str">
        <f t="shared" si="25"/>
        <v/>
      </c>
    </row>
    <row r="87" spans="1:27">
      <c r="A87" s="204" t="str">
        <f t="shared" si="21"/>
        <v>三农服务车-年检费三农服务车项目小计</v>
      </c>
      <c r="B87" s="233"/>
      <c r="C87" s="233"/>
      <c r="D87" s="259" t="s">
        <v>163</v>
      </c>
      <c r="E87" s="250" t="s">
        <v>167</v>
      </c>
      <c r="F87" s="237"/>
      <c r="G87" s="203">
        <f t="shared" si="22"/>
        <v>0</v>
      </c>
      <c r="H87" s="218"/>
      <c r="I87" s="218"/>
      <c r="J87" s="218"/>
      <c r="K87" s="218"/>
      <c r="L87" s="203">
        <f t="shared" si="33"/>
        <v>0</v>
      </c>
      <c r="M87" s="218"/>
      <c r="N87" s="218"/>
      <c r="O87" s="218"/>
      <c r="P87" s="218"/>
      <c r="Q87" s="203">
        <f t="shared" si="34"/>
        <v>0</v>
      </c>
      <c r="R87" s="218"/>
      <c r="S87" s="218"/>
      <c r="T87" s="218"/>
      <c r="U87" s="218"/>
      <c r="V87" s="203" t="str">
        <f t="shared" si="28"/>
        <v/>
      </c>
      <c r="W87" s="203" t="str">
        <f t="shared" si="29"/>
        <v/>
      </c>
      <c r="X87" s="203" t="str">
        <f t="shared" si="30"/>
        <v/>
      </c>
      <c r="Y87" s="203" t="str">
        <f t="shared" si="23"/>
        <v/>
      </c>
      <c r="Z87" s="203" t="str">
        <f t="shared" si="24"/>
        <v/>
      </c>
      <c r="AA87" s="203" t="str">
        <f t="shared" si="25"/>
        <v/>
      </c>
    </row>
    <row r="88" spans="1:27">
      <c r="A88" s="204" t="str">
        <f t="shared" si="21"/>
        <v>三农服务车-保险费三农服务车项目小计</v>
      </c>
      <c r="B88" s="233"/>
      <c r="C88" s="233"/>
      <c r="D88" s="250" t="s">
        <v>163</v>
      </c>
      <c r="E88" s="250" t="s">
        <v>168</v>
      </c>
      <c r="F88" s="237"/>
      <c r="G88" s="203">
        <f t="shared" si="22"/>
        <v>0</v>
      </c>
      <c r="H88" s="218"/>
      <c r="I88" s="218"/>
      <c r="J88" s="218"/>
      <c r="K88" s="218"/>
      <c r="L88" s="203">
        <f t="shared" ref="L88:L151" si="35">M88+O88</f>
        <v>0</v>
      </c>
      <c r="M88" s="218"/>
      <c r="N88" s="218"/>
      <c r="O88" s="218"/>
      <c r="P88" s="218"/>
      <c r="Q88" s="203">
        <f t="shared" ref="Q88:Q151" si="36">R88+T88</f>
        <v>0</v>
      </c>
      <c r="R88" s="218"/>
      <c r="S88" s="218"/>
      <c r="T88" s="218"/>
      <c r="U88" s="218"/>
      <c r="V88" s="203" t="str">
        <f t="shared" si="28"/>
        <v/>
      </c>
      <c r="W88" s="203" t="str">
        <f t="shared" si="29"/>
        <v/>
      </c>
      <c r="X88" s="203" t="str">
        <f t="shared" si="30"/>
        <v/>
      </c>
      <c r="Y88" s="203" t="str">
        <f t="shared" si="23"/>
        <v/>
      </c>
      <c r="Z88" s="203" t="str">
        <f t="shared" si="24"/>
        <v/>
      </c>
      <c r="AA88" s="203" t="str">
        <f t="shared" si="25"/>
        <v/>
      </c>
    </row>
    <row r="89" spans="1:27">
      <c r="A89" s="204" t="str">
        <f t="shared" si="21"/>
        <v>三农服务车-车船税三农服务车项目小计</v>
      </c>
      <c r="B89" s="233"/>
      <c r="C89" s="260"/>
      <c r="D89" s="250" t="s">
        <v>163</v>
      </c>
      <c r="E89" s="250" t="s">
        <v>169</v>
      </c>
      <c r="F89" s="237"/>
      <c r="G89" s="203">
        <f t="shared" si="22"/>
        <v>0</v>
      </c>
      <c r="H89" s="218"/>
      <c r="I89" s="218"/>
      <c r="J89" s="218"/>
      <c r="K89" s="218"/>
      <c r="L89" s="203">
        <f t="shared" si="35"/>
        <v>0</v>
      </c>
      <c r="M89" s="218"/>
      <c r="N89" s="218"/>
      <c r="O89" s="218"/>
      <c r="P89" s="218"/>
      <c r="Q89" s="203">
        <f t="shared" si="36"/>
        <v>0</v>
      </c>
      <c r="R89" s="218"/>
      <c r="S89" s="218"/>
      <c r="T89" s="218"/>
      <c r="U89" s="218"/>
      <c r="V89" s="203" t="str">
        <f t="shared" si="28"/>
        <v/>
      </c>
      <c r="W89" s="203" t="str">
        <f t="shared" si="29"/>
        <v/>
      </c>
      <c r="X89" s="203" t="str">
        <f t="shared" si="30"/>
        <v/>
      </c>
      <c r="Y89" s="203" t="str">
        <f t="shared" si="23"/>
        <v/>
      </c>
      <c r="Z89" s="203" t="str">
        <f t="shared" si="24"/>
        <v/>
      </c>
      <c r="AA89" s="203" t="str">
        <f t="shared" si="25"/>
        <v/>
      </c>
    </row>
    <row r="90" spans="1:27">
      <c r="A90" s="204" t="str">
        <f t="shared" si="21"/>
        <v>电子设备类项目小计电子设备类项目小计</v>
      </c>
      <c r="B90" s="233"/>
      <c r="C90" s="229" t="s">
        <v>170</v>
      </c>
      <c r="D90" s="252" t="s">
        <v>170</v>
      </c>
      <c r="E90" s="252"/>
      <c r="F90" s="252"/>
      <c r="G90" s="203">
        <f t="shared" si="22"/>
        <v>0</v>
      </c>
      <c r="H90" s="203">
        <f>SUM(H91:H103)</f>
        <v>0</v>
      </c>
      <c r="I90" s="255" t="s">
        <v>53</v>
      </c>
      <c r="J90" s="203">
        <f>SUM(J91:J103)</f>
        <v>0</v>
      </c>
      <c r="K90" s="255" t="s">
        <v>53</v>
      </c>
      <c r="L90" s="203">
        <f t="shared" si="35"/>
        <v>0</v>
      </c>
      <c r="M90" s="203">
        <f>SUM(M91:M103)</f>
        <v>0</v>
      </c>
      <c r="N90" s="255" t="s">
        <v>53</v>
      </c>
      <c r="O90" s="203">
        <f>SUM(O91:O103)</f>
        <v>0</v>
      </c>
      <c r="P90" s="255" t="s">
        <v>53</v>
      </c>
      <c r="Q90" s="203">
        <f t="shared" si="36"/>
        <v>0</v>
      </c>
      <c r="R90" s="203">
        <f>SUM(R91:R103)</f>
        <v>0</v>
      </c>
      <c r="S90" s="255" t="s">
        <v>53</v>
      </c>
      <c r="T90" s="203">
        <f>SUM(T91:T103)</f>
        <v>0</v>
      </c>
      <c r="U90" s="255" t="s">
        <v>53</v>
      </c>
      <c r="V90" s="203" t="str">
        <f t="shared" si="28"/>
        <v/>
      </c>
      <c r="W90" s="203" t="str">
        <f t="shared" si="29"/>
        <v/>
      </c>
      <c r="X90" s="203" t="str">
        <f t="shared" si="30"/>
        <v/>
      </c>
      <c r="Y90" s="203" t="str">
        <f t="shared" si="23"/>
        <v/>
      </c>
      <c r="Z90" s="203" t="str">
        <f t="shared" si="24"/>
        <v/>
      </c>
      <c r="AA90" s="203" t="str">
        <f t="shared" si="25"/>
        <v/>
      </c>
    </row>
    <row r="91" spans="1:27">
      <c r="A91" s="204" t="str">
        <f t="shared" si="21"/>
        <v>电子设备折旧</v>
      </c>
      <c r="B91" s="233"/>
      <c r="C91" s="233"/>
      <c r="D91" s="250" t="s">
        <v>171</v>
      </c>
      <c r="E91" s="250"/>
      <c r="F91" s="237"/>
      <c r="G91" s="203">
        <f t="shared" si="22"/>
        <v>0</v>
      </c>
      <c r="H91" s="218"/>
      <c r="I91" s="218"/>
      <c r="J91" s="218"/>
      <c r="K91" s="218"/>
      <c r="L91" s="203">
        <f t="shared" si="35"/>
        <v>0</v>
      </c>
      <c r="M91" s="218"/>
      <c r="N91" s="218"/>
      <c r="O91" s="218"/>
      <c r="P91" s="218"/>
      <c r="Q91" s="203">
        <f t="shared" si="36"/>
        <v>0</v>
      </c>
      <c r="R91" s="218"/>
      <c r="S91" s="218"/>
      <c r="T91" s="218"/>
      <c r="U91" s="218"/>
      <c r="V91" s="203" t="str">
        <f t="shared" si="28"/>
        <v/>
      </c>
      <c r="W91" s="203" t="str">
        <f t="shared" si="29"/>
        <v/>
      </c>
      <c r="X91" s="203" t="str">
        <f t="shared" si="30"/>
        <v/>
      </c>
      <c r="Y91" s="203" t="str">
        <f t="shared" si="23"/>
        <v/>
      </c>
      <c r="Z91" s="203" t="str">
        <f t="shared" si="24"/>
        <v/>
      </c>
      <c r="AA91" s="203" t="str">
        <f t="shared" si="25"/>
        <v/>
      </c>
    </row>
    <row r="92" spans="1:27">
      <c r="A92" s="204" t="str">
        <f t="shared" si="21"/>
        <v>无形资产摊销-软件系统</v>
      </c>
      <c r="B92" s="233"/>
      <c r="C92" s="233"/>
      <c r="D92" s="250" t="s">
        <v>173</v>
      </c>
      <c r="E92" s="250"/>
      <c r="F92" s="237"/>
      <c r="G92" s="203">
        <f t="shared" si="22"/>
        <v>0</v>
      </c>
      <c r="H92" s="218"/>
      <c r="I92" s="218"/>
      <c r="J92" s="218"/>
      <c r="K92" s="218"/>
      <c r="L92" s="203">
        <f t="shared" si="35"/>
        <v>0</v>
      </c>
      <c r="M92" s="218"/>
      <c r="N92" s="218"/>
      <c r="O92" s="218"/>
      <c r="P92" s="218"/>
      <c r="Q92" s="203">
        <f t="shared" si="36"/>
        <v>0</v>
      </c>
      <c r="R92" s="218"/>
      <c r="S92" s="218"/>
      <c r="T92" s="218"/>
      <c r="U92" s="218"/>
      <c r="V92" s="203" t="str">
        <f t="shared" si="28"/>
        <v/>
      </c>
      <c r="W92" s="203" t="str">
        <f t="shared" si="29"/>
        <v/>
      </c>
      <c r="X92" s="203" t="str">
        <f t="shared" si="30"/>
        <v/>
      </c>
      <c r="Y92" s="203" t="str">
        <f t="shared" si="23"/>
        <v/>
      </c>
      <c r="Z92" s="203" t="str">
        <f t="shared" si="24"/>
        <v/>
      </c>
      <c r="AA92" s="203" t="str">
        <f t="shared" si="25"/>
        <v/>
      </c>
    </row>
    <row r="93" spans="1:27">
      <c r="A93" s="204" t="str">
        <f t="shared" si="21"/>
        <v>电子设备保险费</v>
      </c>
      <c r="B93" s="233"/>
      <c r="C93" s="233"/>
      <c r="D93" s="236" t="s">
        <v>174</v>
      </c>
      <c r="E93" s="250"/>
      <c r="F93" s="237"/>
      <c r="G93" s="203">
        <f t="shared" si="22"/>
        <v>0</v>
      </c>
      <c r="H93" s="218"/>
      <c r="I93" s="218"/>
      <c r="J93" s="218"/>
      <c r="K93" s="218"/>
      <c r="L93" s="203">
        <f t="shared" si="35"/>
        <v>0</v>
      </c>
      <c r="M93" s="218"/>
      <c r="N93" s="218"/>
      <c r="O93" s="218"/>
      <c r="P93" s="218"/>
      <c r="Q93" s="203">
        <f t="shared" si="36"/>
        <v>0</v>
      </c>
      <c r="R93" s="218"/>
      <c r="S93" s="218"/>
      <c r="T93" s="218"/>
      <c r="U93" s="218"/>
      <c r="V93" s="203" t="str">
        <f t="shared" si="28"/>
        <v/>
      </c>
      <c r="W93" s="203" t="str">
        <f t="shared" si="29"/>
        <v/>
      </c>
      <c r="X93" s="203" t="str">
        <f t="shared" si="30"/>
        <v/>
      </c>
      <c r="Y93" s="203" t="str">
        <f t="shared" si="23"/>
        <v/>
      </c>
      <c r="Z93" s="203" t="str">
        <f t="shared" si="24"/>
        <v/>
      </c>
      <c r="AA93" s="203" t="str">
        <f t="shared" si="25"/>
        <v/>
      </c>
    </row>
    <row r="94" spans="1:27">
      <c r="A94" s="204" t="str">
        <f t="shared" si="21"/>
        <v>电子设备维修费</v>
      </c>
      <c r="B94" s="233"/>
      <c r="C94" s="233"/>
      <c r="D94" s="236" t="s">
        <v>176</v>
      </c>
      <c r="E94" s="250"/>
      <c r="F94" s="237"/>
      <c r="G94" s="203">
        <f t="shared" si="22"/>
        <v>0</v>
      </c>
      <c r="H94" s="218"/>
      <c r="I94" s="218"/>
      <c r="J94" s="218"/>
      <c r="K94" s="218"/>
      <c r="L94" s="203">
        <f t="shared" si="35"/>
        <v>0</v>
      </c>
      <c r="M94" s="218"/>
      <c r="N94" s="218"/>
      <c r="O94" s="218"/>
      <c r="P94" s="218"/>
      <c r="Q94" s="203">
        <f t="shared" si="36"/>
        <v>0</v>
      </c>
      <c r="R94" s="218"/>
      <c r="S94" s="218"/>
      <c r="T94" s="218"/>
      <c r="U94" s="218"/>
      <c r="V94" s="203" t="str">
        <f t="shared" si="28"/>
        <v/>
      </c>
      <c r="W94" s="203" t="str">
        <f t="shared" si="29"/>
        <v/>
      </c>
      <c r="X94" s="203" t="str">
        <f t="shared" si="30"/>
        <v/>
      </c>
      <c r="Y94" s="203" t="str">
        <f t="shared" si="23"/>
        <v/>
      </c>
      <c r="Z94" s="203" t="str">
        <f t="shared" si="24"/>
        <v/>
      </c>
      <c r="AA94" s="203" t="str">
        <f t="shared" si="25"/>
        <v/>
      </c>
    </row>
    <row r="95" spans="1:27">
      <c r="A95" s="204" t="str">
        <f t="shared" si="21"/>
        <v>电子耗材-办公或生产终端的配件电子耗材项目小计电子设备运转费项目小计</v>
      </c>
      <c r="B95" s="233"/>
      <c r="C95" s="233"/>
      <c r="D95" s="261" t="s">
        <v>177</v>
      </c>
      <c r="E95" s="261" t="s">
        <v>178</v>
      </c>
      <c r="F95" s="262" t="s">
        <v>179</v>
      </c>
      <c r="G95" s="203">
        <f t="shared" si="22"/>
        <v>0</v>
      </c>
      <c r="H95" s="218"/>
      <c r="I95" s="218"/>
      <c r="J95" s="218"/>
      <c r="K95" s="218"/>
      <c r="L95" s="203">
        <f t="shared" si="35"/>
        <v>0</v>
      </c>
      <c r="M95" s="218"/>
      <c r="N95" s="218"/>
      <c r="O95" s="218"/>
      <c r="P95" s="218"/>
      <c r="Q95" s="203">
        <f t="shared" si="36"/>
        <v>0</v>
      </c>
      <c r="R95" s="218"/>
      <c r="S95" s="218"/>
      <c r="T95" s="218"/>
      <c r="U95" s="218"/>
      <c r="V95" s="203" t="str">
        <f t="shared" si="28"/>
        <v/>
      </c>
      <c r="W95" s="203" t="str">
        <f t="shared" si="29"/>
        <v/>
      </c>
      <c r="X95" s="203" t="str">
        <f t="shared" si="30"/>
        <v/>
      </c>
      <c r="Y95" s="203" t="str">
        <f t="shared" si="23"/>
        <v/>
      </c>
      <c r="Z95" s="203" t="str">
        <f t="shared" si="24"/>
        <v/>
      </c>
      <c r="AA95" s="203" t="str">
        <f t="shared" si="25"/>
        <v/>
      </c>
    </row>
    <row r="96" spans="1:27">
      <c r="A96" s="204" t="str">
        <f t="shared" si="21"/>
        <v>电子耗材-打印纸</v>
      </c>
      <c r="B96" s="233"/>
      <c r="C96" s="233"/>
      <c r="D96" s="263"/>
      <c r="E96" s="263"/>
      <c r="F96" s="262" t="s">
        <v>181</v>
      </c>
      <c r="G96" s="203">
        <f t="shared" si="22"/>
        <v>0</v>
      </c>
      <c r="H96" s="218"/>
      <c r="I96" s="218"/>
      <c r="J96" s="218"/>
      <c r="K96" s="218"/>
      <c r="L96" s="203">
        <f t="shared" si="35"/>
        <v>0</v>
      </c>
      <c r="M96" s="218"/>
      <c r="N96" s="218"/>
      <c r="O96" s="218"/>
      <c r="P96" s="218"/>
      <c r="Q96" s="203">
        <f t="shared" si="36"/>
        <v>0</v>
      </c>
      <c r="R96" s="218"/>
      <c r="S96" s="218"/>
      <c r="T96" s="218"/>
      <c r="U96" s="218"/>
      <c r="V96" s="203" t="str">
        <f t="shared" si="28"/>
        <v/>
      </c>
      <c r="W96" s="203" t="str">
        <f t="shared" si="29"/>
        <v/>
      </c>
      <c r="X96" s="203" t="str">
        <f t="shared" si="30"/>
        <v/>
      </c>
      <c r="Y96" s="203" t="str">
        <f t="shared" si="23"/>
        <v/>
      </c>
      <c r="Z96" s="203" t="str">
        <f t="shared" si="24"/>
        <v/>
      </c>
      <c r="AA96" s="203" t="str">
        <f t="shared" si="25"/>
        <v/>
      </c>
    </row>
    <row r="97" ht="82.5" spans="1:27">
      <c r="A97" s="204" t="str">
        <f t="shared" si="21"/>
        <v>电子耗材-硒鼓、墨盒、粉仓、色带及小额电子设备（VRCLicense、VRCUkey)</v>
      </c>
      <c r="B97" s="233"/>
      <c r="C97" s="233"/>
      <c r="D97" s="263"/>
      <c r="E97" s="264"/>
      <c r="F97" s="265" t="s">
        <v>182</v>
      </c>
      <c r="G97" s="203">
        <f t="shared" si="22"/>
        <v>0</v>
      </c>
      <c r="H97" s="218"/>
      <c r="I97" s="218"/>
      <c r="J97" s="218"/>
      <c r="K97" s="218"/>
      <c r="L97" s="203">
        <f t="shared" si="35"/>
        <v>0</v>
      </c>
      <c r="M97" s="218"/>
      <c r="N97" s="218"/>
      <c r="O97" s="218"/>
      <c r="P97" s="218"/>
      <c r="Q97" s="203">
        <f t="shared" si="36"/>
        <v>0</v>
      </c>
      <c r="R97" s="218"/>
      <c r="S97" s="218"/>
      <c r="T97" s="218"/>
      <c r="U97" s="218"/>
      <c r="V97" s="203" t="str">
        <f t="shared" si="28"/>
        <v/>
      </c>
      <c r="W97" s="203" t="str">
        <f t="shared" si="29"/>
        <v/>
      </c>
      <c r="X97" s="203" t="str">
        <f t="shared" si="30"/>
        <v/>
      </c>
      <c r="Y97" s="203" t="str">
        <f t="shared" si="23"/>
        <v/>
      </c>
      <c r="Z97" s="203" t="str">
        <f t="shared" si="24"/>
        <v/>
      </c>
      <c r="AA97" s="203" t="str">
        <f t="shared" si="25"/>
        <v/>
      </c>
    </row>
    <row r="98" spans="1:27">
      <c r="A98" s="204" t="str">
        <f t="shared" si="21"/>
        <v>硬件设备维护项目小计</v>
      </c>
      <c r="B98" s="233"/>
      <c r="C98" s="233"/>
      <c r="D98" s="263"/>
      <c r="E98" s="266" t="s">
        <v>183</v>
      </c>
      <c r="F98" s="262"/>
      <c r="G98" s="203">
        <f t="shared" si="22"/>
        <v>0</v>
      </c>
      <c r="H98" s="218"/>
      <c r="I98" s="218"/>
      <c r="J98" s="218"/>
      <c r="K98" s="218"/>
      <c r="L98" s="203">
        <f t="shared" si="35"/>
        <v>0</v>
      </c>
      <c r="M98" s="218"/>
      <c r="N98" s="218"/>
      <c r="O98" s="218"/>
      <c r="P98" s="218"/>
      <c r="Q98" s="203">
        <f t="shared" si="36"/>
        <v>0</v>
      </c>
      <c r="R98" s="218"/>
      <c r="S98" s="218"/>
      <c r="T98" s="218"/>
      <c r="U98" s="218"/>
      <c r="V98" s="203" t="str">
        <f t="shared" si="28"/>
        <v/>
      </c>
      <c r="W98" s="203" t="str">
        <f t="shared" si="29"/>
        <v/>
      </c>
      <c r="X98" s="203" t="str">
        <f t="shared" si="30"/>
        <v/>
      </c>
      <c r="Y98" s="203" t="str">
        <f t="shared" si="23"/>
        <v/>
      </c>
      <c r="Z98" s="203" t="str">
        <f t="shared" si="24"/>
        <v/>
      </c>
      <c r="AA98" s="203" t="str">
        <f t="shared" si="25"/>
        <v/>
      </c>
    </row>
    <row r="99" spans="1:27">
      <c r="A99" s="204" t="str">
        <f t="shared" si="21"/>
        <v>软件维护项目小计</v>
      </c>
      <c r="B99" s="233"/>
      <c r="C99" s="233"/>
      <c r="D99" s="263"/>
      <c r="E99" s="266" t="s">
        <v>185</v>
      </c>
      <c r="F99" s="262"/>
      <c r="G99" s="203">
        <f t="shared" si="22"/>
        <v>0</v>
      </c>
      <c r="H99" s="218"/>
      <c r="I99" s="218"/>
      <c r="J99" s="218"/>
      <c r="K99" s="218"/>
      <c r="L99" s="203">
        <f t="shared" si="35"/>
        <v>0</v>
      </c>
      <c r="M99" s="218"/>
      <c r="N99" s="218"/>
      <c r="O99" s="218"/>
      <c r="P99" s="218"/>
      <c r="Q99" s="203">
        <f t="shared" si="36"/>
        <v>0</v>
      </c>
      <c r="R99" s="218"/>
      <c r="S99" s="218"/>
      <c r="T99" s="218"/>
      <c r="U99" s="218"/>
      <c r="V99" s="203" t="str">
        <f t="shared" si="28"/>
        <v/>
      </c>
      <c r="W99" s="203" t="str">
        <f t="shared" si="29"/>
        <v/>
      </c>
      <c r="X99" s="203" t="str">
        <f t="shared" si="30"/>
        <v/>
      </c>
      <c r="Y99" s="203" t="str">
        <f t="shared" si="23"/>
        <v/>
      </c>
      <c r="Z99" s="203" t="str">
        <f t="shared" si="24"/>
        <v/>
      </c>
      <c r="AA99" s="203" t="str">
        <f t="shared" si="25"/>
        <v/>
      </c>
    </row>
    <row r="100" spans="1:27">
      <c r="A100" s="204" t="str">
        <f t="shared" si="21"/>
        <v>电子设备租赁1-机房租赁-一般租赁电子设备租赁费项目小计</v>
      </c>
      <c r="B100" s="233"/>
      <c r="C100" s="233"/>
      <c r="D100" s="261" t="s">
        <v>186</v>
      </c>
      <c r="E100" s="267" t="s">
        <v>187</v>
      </c>
      <c r="F100" s="237"/>
      <c r="G100" s="203">
        <f t="shared" si="22"/>
        <v>0</v>
      </c>
      <c r="H100" s="218"/>
      <c r="I100" s="218"/>
      <c r="J100" s="218"/>
      <c r="K100" s="218"/>
      <c r="L100" s="203">
        <f t="shared" si="35"/>
        <v>0</v>
      </c>
      <c r="M100" s="218"/>
      <c r="N100" s="218"/>
      <c r="O100" s="218"/>
      <c r="P100" s="218"/>
      <c r="Q100" s="203">
        <f t="shared" si="36"/>
        <v>0</v>
      </c>
      <c r="R100" s="218"/>
      <c r="S100" s="218"/>
      <c r="T100" s="218"/>
      <c r="U100" s="218"/>
      <c r="V100" s="203" t="str">
        <f t="shared" si="28"/>
        <v/>
      </c>
      <c r="W100" s="203" t="str">
        <f t="shared" si="29"/>
        <v/>
      </c>
      <c r="X100" s="203" t="str">
        <f t="shared" si="30"/>
        <v/>
      </c>
      <c r="Y100" s="203" t="str">
        <f t="shared" si="23"/>
        <v/>
      </c>
      <c r="Z100" s="203" t="str">
        <f t="shared" si="24"/>
        <v/>
      </c>
      <c r="AA100" s="203" t="str">
        <f t="shared" si="25"/>
        <v/>
      </c>
    </row>
    <row r="101" spans="1:27">
      <c r="A101" s="204" t="str">
        <f t="shared" si="21"/>
        <v>电子设备租赁2-设备租赁-一般租赁</v>
      </c>
      <c r="B101" s="233"/>
      <c r="C101" s="233"/>
      <c r="D101" s="263"/>
      <c r="E101" s="267" t="s">
        <v>188</v>
      </c>
      <c r="F101" s="237"/>
      <c r="G101" s="203">
        <f t="shared" si="22"/>
        <v>0</v>
      </c>
      <c r="H101" s="218"/>
      <c r="I101" s="218"/>
      <c r="J101" s="218"/>
      <c r="K101" s="218"/>
      <c r="L101" s="203">
        <f t="shared" si="35"/>
        <v>0</v>
      </c>
      <c r="M101" s="218"/>
      <c r="N101" s="218"/>
      <c r="O101" s="218"/>
      <c r="P101" s="218"/>
      <c r="Q101" s="203">
        <f t="shared" si="36"/>
        <v>0</v>
      </c>
      <c r="R101" s="218"/>
      <c r="S101" s="218"/>
      <c r="T101" s="218"/>
      <c r="U101" s="218"/>
      <c r="V101" s="203" t="str">
        <f t="shared" si="28"/>
        <v/>
      </c>
      <c r="W101" s="203" t="str">
        <f t="shared" si="29"/>
        <v/>
      </c>
      <c r="X101" s="203" t="str">
        <f t="shared" si="30"/>
        <v/>
      </c>
      <c r="Y101" s="203" t="str">
        <f t="shared" si="23"/>
        <v/>
      </c>
      <c r="Z101" s="203" t="str">
        <f t="shared" si="24"/>
        <v/>
      </c>
      <c r="AA101" s="203" t="str">
        <f t="shared" si="25"/>
        <v/>
      </c>
    </row>
    <row r="102" spans="1:27">
      <c r="A102" s="204" t="str">
        <f t="shared" si="21"/>
        <v>电子设备租赁1-机房租赁-短期或低价值租赁</v>
      </c>
      <c r="B102" s="233"/>
      <c r="C102" s="233"/>
      <c r="D102" s="263"/>
      <c r="E102" s="267" t="s">
        <v>189</v>
      </c>
      <c r="F102" s="237"/>
      <c r="G102" s="203">
        <f t="shared" si="22"/>
        <v>0</v>
      </c>
      <c r="H102" s="218"/>
      <c r="I102" s="218"/>
      <c r="J102" s="218"/>
      <c r="K102" s="218"/>
      <c r="L102" s="203">
        <f t="shared" si="35"/>
        <v>0</v>
      </c>
      <c r="M102" s="218"/>
      <c r="N102" s="218"/>
      <c r="O102" s="218"/>
      <c r="P102" s="218"/>
      <c r="Q102" s="203">
        <f t="shared" si="36"/>
        <v>0</v>
      </c>
      <c r="R102" s="218"/>
      <c r="S102" s="218"/>
      <c r="T102" s="218"/>
      <c r="U102" s="218"/>
      <c r="V102" s="203" t="str">
        <f t="shared" si="28"/>
        <v/>
      </c>
      <c r="W102" s="203" t="str">
        <f t="shared" si="29"/>
        <v/>
      </c>
      <c r="X102" s="203" t="str">
        <f t="shared" si="30"/>
        <v/>
      </c>
      <c r="Y102" s="203" t="str">
        <f t="shared" si="23"/>
        <v/>
      </c>
      <c r="Z102" s="203" t="str">
        <f t="shared" si="24"/>
        <v/>
      </c>
      <c r="AA102" s="203" t="str">
        <f t="shared" si="25"/>
        <v/>
      </c>
    </row>
    <row r="103" spans="1:27">
      <c r="A103" s="204" t="str">
        <f t="shared" si="21"/>
        <v>电子设备租赁2-设备租赁-短期或低价值租赁</v>
      </c>
      <c r="B103" s="233"/>
      <c r="C103" s="260"/>
      <c r="D103" s="264"/>
      <c r="E103" s="267" t="s">
        <v>190</v>
      </c>
      <c r="F103" s="237"/>
      <c r="G103" s="203">
        <f t="shared" si="22"/>
        <v>0</v>
      </c>
      <c r="H103" s="218"/>
      <c r="I103" s="218"/>
      <c r="J103" s="218"/>
      <c r="K103" s="218"/>
      <c r="L103" s="203">
        <f t="shared" si="35"/>
        <v>0</v>
      </c>
      <c r="M103" s="218"/>
      <c r="N103" s="218"/>
      <c r="O103" s="218"/>
      <c r="P103" s="218"/>
      <c r="Q103" s="203">
        <f t="shared" si="36"/>
        <v>0</v>
      </c>
      <c r="R103" s="218"/>
      <c r="S103" s="218"/>
      <c r="T103" s="218"/>
      <c r="U103" s="218"/>
      <c r="V103" s="203" t="str">
        <f t="shared" si="28"/>
        <v/>
      </c>
      <c r="W103" s="203" t="str">
        <f t="shared" si="29"/>
        <v/>
      </c>
      <c r="X103" s="203" t="str">
        <f t="shared" si="30"/>
        <v/>
      </c>
      <c r="Y103" s="203" t="str">
        <f t="shared" si="23"/>
        <v/>
      </c>
      <c r="Z103" s="203" t="str">
        <f t="shared" si="24"/>
        <v/>
      </c>
      <c r="AA103" s="203" t="str">
        <f t="shared" si="25"/>
        <v/>
      </c>
    </row>
    <row r="104" spans="1:27">
      <c r="A104" s="204" t="str">
        <f t="shared" si="21"/>
        <v>其他资产类（除房产、车辆、电子设备）项目小计其他资产类（除房产、车辆、电子设备）项目小计</v>
      </c>
      <c r="B104" s="233"/>
      <c r="C104" s="229" t="s">
        <v>191</v>
      </c>
      <c r="D104" s="252" t="s">
        <v>191</v>
      </c>
      <c r="E104" s="252"/>
      <c r="F104" s="252"/>
      <c r="G104" s="203">
        <f t="shared" si="22"/>
        <v>0</v>
      </c>
      <c r="H104" s="203">
        <f>SUM(H105:H112)</f>
        <v>0</v>
      </c>
      <c r="I104" s="255" t="s">
        <v>53</v>
      </c>
      <c r="J104" s="203">
        <f>SUM(J105:J112)</f>
        <v>0</v>
      </c>
      <c r="K104" s="255" t="s">
        <v>53</v>
      </c>
      <c r="L104" s="203">
        <f t="shared" si="35"/>
        <v>0</v>
      </c>
      <c r="M104" s="203">
        <f>SUM(M105:M112)</f>
        <v>0</v>
      </c>
      <c r="N104" s="255" t="s">
        <v>53</v>
      </c>
      <c r="O104" s="203">
        <f>SUM(O105:O112)</f>
        <v>0</v>
      </c>
      <c r="P104" s="255" t="s">
        <v>53</v>
      </c>
      <c r="Q104" s="203">
        <f t="shared" si="36"/>
        <v>0</v>
      </c>
      <c r="R104" s="203">
        <f>SUM(R105:R112)</f>
        <v>0</v>
      </c>
      <c r="S104" s="255" t="s">
        <v>53</v>
      </c>
      <c r="T104" s="203">
        <f>SUM(T105:T112)</f>
        <v>0</v>
      </c>
      <c r="U104" s="255" t="s">
        <v>53</v>
      </c>
      <c r="V104" s="203" t="str">
        <f t="shared" si="28"/>
        <v/>
      </c>
      <c r="W104" s="203" t="str">
        <f t="shared" si="29"/>
        <v/>
      </c>
      <c r="X104" s="203" t="str">
        <f t="shared" si="30"/>
        <v/>
      </c>
      <c r="Y104" s="203" t="str">
        <f t="shared" si="23"/>
        <v/>
      </c>
      <c r="Z104" s="203" t="str">
        <f t="shared" si="24"/>
        <v/>
      </c>
      <c r="AA104" s="203" t="str">
        <f t="shared" si="25"/>
        <v/>
      </c>
    </row>
    <row r="105" spans="1:27">
      <c r="A105" s="204" t="str">
        <f t="shared" si="21"/>
        <v>低值易耗品其他资产折旧及摊销项目小计</v>
      </c>
      <c r="B105" s="233"/>
      <c r="C105" s="233"/>
      <c r="D105" s="250" t="s">
        <v>192</v>
      </c>
      <c r="E105" s="250" t="s">
        <v>193</v>
      </c>
      <c r="F105" s="237"/>
      <c r="G105" s="203">
        <f t="shared" si="22"/>
        <v>0</v>
      </c>
      <c r="H105" s="218"/>
      <c r="I105" s="218"/>
      <c r="J105" s="218"/>
      <c r="K105" s="218"/>
      <c r="L105" s="203">
        <f t="shared" si="35"/>
        <v>0</v>
      </c>
      <c r="M105" s="218"/>
      <c r="N105" s="218"/>
      <c r="O105" s="218"/>
      <c r="P105" s="218"/>
      <c r="Q105" s="203">
        <f t="shared" si="36"/>
        <v>0</v>
      </c>
      <c r="R105" s="218"/>
      <c r="S105" s="218"/>
      <c r="T105" s="218"/>
      <c r="U105" s="218"/>
      <c r="V105" s="203" t="str">
        <f t="shared" si="28"/>
        <v/>
      </c>
      <c r="W105" s="203" t="str">
        <f t="shared" si="29"/>
        <v/>
      </c>
      <c r="X105" s="203" t="str">
        <f t="shared" si="30"/>
        <v/>
      </c>
      <c r="Y105" s="203" t="str">
        <f t="shared" si="23"/>
        <v/>
      </c>
      <c r="Z105" s="203" t="str">
        <f t="shared" si="24"/>
        <v/>
      </c>
      <c r="AA105" s="203" t="str">
        <f t="shared" si="25"/>
        <v/>
      </c>
    </row>
    <row r="106" spans="1:27">
      <c r="A106" s="204" t="str">
        <f t="shared" si="21"/>
        <v>其他资产折旧</v>
      </c>
      <c r="B106" s="233"/>
      <c r="C106" s="233"/>
      <c r="D106" s="250"/>
      <c r="E106" s="250" t="s">
        <v>195</v>
      </c>
      <c r="F106" s="237"/>
      <c r="G106" s="203">
        <f t="shared" si="22"/>
        <v>0</v>
      </c>
      <c r="H106" s="218"/>
      <c r="I106" s="218"/>
      <c r="J106" s="218"/>
      <c r="K106" s="218"/>
      <c r="L106" s="203">
        <f t="shared" si="35"/>
        <v>0</v>
      </c>
      <c r="M106" s="218"/>
      <c r="N106" s="218"/>
      <c r="O106" s="218"/>
      <c r="P106" s="218"/>
      <c r="Q106" s="203">
        <f t="shared" si="36"/>
        <v>0</v>
      </c>
      <c r="R106" s="218"/>
      <c r="S106" s="218"/>
      <c r="T106" s="218"/>
      <c r="U106" s="218"/>
      <c r="V106" s="203" t="str">
        <f t="shared" si="28"/>
        <v/>
      </c>
      <c r="W106" s="203" t="str">
        <f t="shared" si="29"/>
        <v/>
      </c>
      <c r="X106" s="203" t="str">
        <f t="shared" si="30"/>
        <v/>
      </c>
      <c r="Y106" s="203" t="str">
        <f t="shared" si="23"/>
        <v/>
      </c>
      <c r="Z106" s="203" t="str">
        <f t="shared" si="24"/>
        <v/>
      </c>
      <c r="AA106" s="203" t="str">
        <f t="shared" si="25"/>
        <v/>
      </c>
    </row>
    <row r="107" spans="1:27">
      <c r="A107" s="204" t="str">
        <f t="shared" si="21"/>
        <v>其他资产摊销</v>
      </c>
      <c r="B107" s="233"/>
      <c r="C107" s="233"/>
      <c r="D107" s="250"/>
      <c r="E107" s="250" t="s">
        <v>196</v>
      </c>
      <c r="F107" s="237"/>
      <c r="G107" s="203">
        <f t="shared" si="22"/>
        <v>0</v>
      </c>
      <c r="H107" s="218"/>
      <c r="I107" s="218"/>
      <c r="J107" s="218"/>
      <c r="K107" s="218"/>
      <c r="L107" s="203">
        <f t="shared" si="35"/>
        <v>0</v>
      </c>
      <c r="M107" s="218"/>
      <c r="N107" s="218"/>
      <c r="O107" s="218"/>
      <c r="P107" s="218"/>
      <c r="Q107" s="203">
        <f t="shared" si="36"/>
        <v>0</v>
      </c>
      <c r="R107" s="218"/>
      <c r="S107" s="218"/>
      <c r="T107" s="218"/>
      <c r="U107" s="218"/>
      <c r="V107" s="203" t="str">
        <f t="shared" si="28"/>
        <v/>
      </c>
      <c r="W107" s="203" t="str">
        <f t="shared" si="29"/>
        <v/>
      </c>
      <c r="X107" s="203" t="str">
        <f t="shared" si="30"/>
        <v/>
      </c>
      <c r="Y107" s="203" t="str">
        <f t="shared" si="23"/>
        <v/>
      </c>
      <c r="Z107" s="203" t="str">
        <f t="shared" si="24"/>
        <v/>
      </c>
      <c r="AA107" s="203" t="str">
        <f t="shared" si="25"/>
        <v/>
      </c>
    </row>
    <row r="108" spans="1:27">
      <c r="A108" s="204" t="str">
        <f t="shared" si="21"/>
        <v>无形资产摊销-其他无形资产</v>
      </c>
      <c r="B108" s="233"/>
      <c r="C108" s="233"/>
      <c r="D108" s="250"/>
      <c r="E108" s="250" t="s">
        <v>197</v>
      </c>
      <c r="F108" s="237"/>
      <c r="G108" s="203">
        <f t="shared" si="22"/>
        <v>0</v>
      </c>
      <c r="H108" s="218"/>
      <c r="I108" s="218"/>
      <c r="J108" s="218"/>
      <c r="K108" s="218"/>
      <c r="L108" s="203">
        <f t="shared" si="35"/>
        <v>0</v>
      </c>
      <c r="M108" s="218"/>
      <c r="N108" s="218"/>
      <c r="O108" s="218"/>
      <c r="P108" s="218"/>
      <c r="Q108" s="203">
        <f t="shared" si="36"/>
        <v>0</v>
      </c>
      <c r="R108" s="218"/>
      <c r="S108" s="218"/>
      <c r="T108" s="218"/>
      <c r="U108" s="218"/>
      <c r="V108" s="203" t="str">
        <f t="shared" si="28"/>
        <v/>
      </c>
      <c r="W108" s="203" t="str">
        <f t="shared" si="29"/>
        <v/>
      </c>
      <c r="X108" s="203" t="str">
        <f t="shared" si="30"/>
        <v/>
      </c>
      <c r="Y108" s="203" t="str">
        <f t="shared" si="23"/>
        <v/>
      </c>
      <c r="Z108" s="203" t="str">
        <f t="shared" si="24"/>
        <v/>
      </c>
      <c r="AA108" s="203" t="str">
        <f t="shared" si="25"/>
        <v/>
      </c>
    </row>
    <row r="109" spans="1:27">
      <c r="A109" s="204" t="str">
        <f t="shared" si="21"/>
        <v>其他资产保险费</v>
      </c>
      <c r="B109" s="233"/>
      <c r="C109" s="233"/>
      <c r="D109" s="250" t="s">
        <v>198</v>
      </c>
      <c r="E109" s="250"/>
      <c r="F109" s="237"/>
      <c r="G109" s="203">
        <f t="shared" si="22"/>
        <v>0</v>
      </c>
      <c r="H109" s="218"/>
      <c r="I109" s="218"/>
      <c r="J109" s="218"/>
      <c r="K109" s="218"/>
      <c r="L109" s="203">
        <f t="shared" si="35"/>
        <v>0</v>
      </c>
      <c r="M109" s="218"/>
      <c r="N109" s="218"/>
      <c r="O109" s="218"/>
      <c r="P109" s="218"/>
      <c r="Q109" s="203">
        <f t="shared" si="36"/>
        <v>0</v>
      </c>
      <c r="R109" s="218"/>
      <c r="S109" s="218"/>
      <c r="T109" s="218"/>
      <c r="U109" s="218"/>
      <c r="V109" s="203" t="str">
        <f t="shared" si="28"/>
        <v/>
      </c>
      <c r="W109" s="203" t="str">
        <f t="shared" si="29"/>
        <v/>
      </c>
      <c r="X109" s="203" t="str">
        <f t="shared" si="30"/>
        <v/>
      </c>
      <c r="Y109" s="203" t="str">
        <f t="shared" si="23"/>
        <v/>
      </c>
      <c r="Z109" s="203" t="str">
        <f t="shared" si="24"/>
        <v/>
      </c>
      <c r="AA109" s="203" t="str">
        <f t="shared" si="25"/>
        <v/>
      </c>
    </row>
    <row r="110" spans="1:27">
      <c r="A110" s="204" t="str">
        <f t="shared" si="21"/>
        <v>其他资产维修费</v>
      </c>
      <c r="B110" s="233"/>
      <c r="C110" s="233"/>
      <c r="D110" s="236" t="s">
        <v>200</v>
      </c>
      <c r="E110" s="236"/>
      <c r="F110" s="250"/>
      <c r="G110" s="203">
        <f t="shared" si="22"/>
        <v>0</v>
      </c>
      <c r="H110" s="218"/>
      <c r="I110" s="218"/>
      <c r="J110" s="218"/>
      <c r="K110" s="218"/>
      <c r="L110" s="203">
        <f t="shared" si="35"/>
        <v>0</v>
      </c>
      <c r="M110" s="218"/>
      <c r="N110" s="218"/>
      <c r="O110" s="218"/>
      <c r="P110" s="218"/>
      <c r="Q110" s="203">
        <f t="shared" si="36"/>
        <v>0</v>
      </c>
      <c r="R110" s="218"/>
      <c r="S110" s="218"/>
      <c r="T110" s="218"/>
      <c r="U110" s="218"/>
      <c r="V110" s="203" t="str">
        <f t="shared" si="28"/>
        <v/>
      </c>
      <c r="W110" s="203" t="str">
        <f t="shared" si="29"/>
        <v/>
      </c>
      <c r="X110" s="203" t="str">
        <f t="shared" si="30"/>
        <v/>
      </c>
      <c r="Y110" s="203" t="str">
        <f t="shared" si="23"/>
        <v/>
      </c>
      <c r="Z110" s="203" t="str">
        <f t="shared" si="24"/>
        <v/>
      </c>
      <c r="AA110" s="203" t="str">
        <f t="shared" si="25"/>
        <v/>
      </c>
    </row>
    <row r="111" spans="1:27">
      <c r="A111" s="204" t="str">
        <f t="shared" si="21"/>
        <v>其他资产租赁费-一般租赁</v>
      </c>
      <c r="B111" s="233"/>
      <c r="C111" s="233"/>
      <c r="D111" s="267" t="s">
        <v>201</v>
      </c>
      <c r="E111" s="267"/>
      <c r="F111" s="250"/>
      <c r="G111" s="203">
        <f t="shared" si="22"/>
        <v>0</v>
      </c>
      <c r="H111" s="218"/>
      <c r="I111" s="218"/>
      <c r="J111" s="218"/>
      <c r="K111" s="218"/>
      <c r="L111" s="203">
        <f t="shared" si="35"/>
        <v>0</v>
      </c>
      <c r="M111" s="218"/>
      <c r="N111" s="218"/>
      <c r="O111" s="218"/>
      <c r="P111" s="218"/>
      <c r="Q111" s="203">
        <f t="shared" si="36"/>
        <v>0</v>
      </c>
      <c r="R111" s="218"/>
      <c r="S111" s="218"/>
      <c r="T111" s="218"/>
      <c r="U111" s="218"/>
      <c r="V111" s="203" t="str">
        <f t="shared" si="28"/>
        <v/>
      </c>
      <c r="W111" s="203" t="str">
        <f t="shared" si="29"/>
        <v/>
      </c>
      <c r="X111" s="203" t="str">
        <f t="shared" si="30"/>
        <v/>
      </c>
      <c r="Y111" s="203" t="str">
        <f t="shared" si="23"/>
        <v/>
      </c>
      <c r="Z111" s="203" t="str">
        <f t="shared" si="24"/>
        <v/>
      </c>
      <c r="AA111" s="203" t="str">
        <f t="shared" si="25"/>
        <v/>
      </c>
    </row>
    <row r="112" spans="1:27">
      <c r="A112" s="204" t="str">
        <f t="shared" si="21"/>
        <v>其他资产租赁费-短期或低价值租赁</v>
      </c>
      <c r="B112" s="260"/>
      <c r="C112" s="260"/>
      <c r="D112" s="267" t="s">
        <v>202</v>
      </c>
      <c r="E112" s="267"/>
      <c r="F112" s="250"/>
      <c r="G112" s="203">
        <f t="shared" si="22"/>
        <v>0</v>
      </c>
      <c r="H112" s="218"/>
      <c r="I112" s="218"/>
      <c r="J112" s="218"/>
      <c r="K112" s="218"/>
      <c r="L112" s="203">
        <f t="shared" si="35"/>
        <v>0</v>
      </c>
      <c r="M112" s="218"/>
      <c r="N112" s="218"/>
      <c r="O112" s="218"/>
      <c r="P112" s="218"/>
      <c r="Q112" s="203">
        <f t="shared" si="36"/>
        <v>0</v>
      </c>
      <c r="R112" s="218"/>
      <c r="S112" s="218"/>
      <c r="T112" s="218"/>
      <c r="U112" s="218"/>
      <c r="V112" s="203" t="str">
        <f t="shared" si="28"/>
        <v/>
      </c>
      <c r="W112" s="203" t="str">
        <f t="shared" si="29"/>
        <v/>
      </c>
      <c r="X112" s="203" t="str">
        <f t="shared" si="30"/>
        <v/>
      </c>
      <c r="Y112" s="203" t="str">
        <f t="shared" si="23"/>
        <v/>
      </c>
      <c r="Z112" s="203" t="str">
        <f t="shared" si="24"/>
        <v/>
      </c>
      <c r="AA112" s="203" t="str">
        <f t="shared" si="25"/>
        <v/>
      </c>
    </row>
    <row r="113" spans="1:27">
      <c r="A113" s="204" t="str">
        <f t="shared" si="21"/>
        <v>业务相关类项目合计</v>
      </c>
      <c r="B113" s="268" t="s">
        <v>203</v>
      </c>
      <c r="C113" s="269" t="s">
        <v>203</v>
      </c>
      <c r="D113" s="269"/>
      <c r="E113" s="269"/>
      <c r="F113" s="269"/>
      <c r="G113" s="203">
        <f t="shared" si="22"/>
        <v>0</v>
      </c>
      <c r="H113" s="203">
        <f>SUM(H114:H129)</f>
        <v>0</v>
      </c>
      <c r="I113" s="255" t="s">
        <v>53</v>
      </c>
      <c r="J113" s="203">
        <f>SUM(J114:J129)</f>
        <v>0</v>
      </c>
      <c r="K113" s="255" t="s">
        <v>53</v>
      </c>
      <c r="L113" s="203">
        <f t="shared" si="35"/>
        <v>0</v>
      </c>
      <c r="M113" s="203">
        <f>SUM(M114:M129)</f>
        <v>0</v>
      </c>
      <c r="N113" s="255" t="s">
        <v>53</v>
      </c>
      <c r="O113" s="203">
        <f>SUM(O114:O129)</f>
        <v>0</v>
      </c>
      <c r="P113" s="255" t="s">
        <v>53</v>
      </c>
      <c r="Q113" s="203">
        <f t="shared" si="36"/>
        <v>0</v>
      </c>
      <c r="R113" s="203">
        <f>SUM(R114:R129)</f>
        <v>0</v>
      </c>
      <c r="S113" s="255" t="s">
        <v>53</v>
      </c>
      <c r="T113" s="203">
        <f>SUM(T114:T129)</f>
        <v>0</v>
      </c>
      <c r="U113" s="255" t="s">
        <v>53</v>
      </c>
      <c r="V113" s="203" t="str">
        <f t="shared" si="28"/>
        <v/>
      </c>
      <c r="W113" s="203" t="str">
        <f t="shared" si="29"/>
        <v/>
      </c>
      <c r="X113" s="203" t="str">
        <f t="shared" si="30"/>
        <v/>
      </c>
      <c r="Y113" s="203" t="str">
        <f t="shared" si="23"/>
        <v/>
      </c>
      <c r="Z113" s="203" t="str">
        <f t="shared" si="24"/>
        <v/>
      </c>
      <c r="AA113" s="203" t="str">
        <f t="shared" si="25"/>
        <v/>
      </c>
    </row>
    <row r="114" spans="1:27">
      <c r="A114" s="204" t="str">
        <f t="shared" si="21"/>
        <v>防预费用项目小计</v>
      </c>
      <c r="B114" s="209"/>
      <c r="C114" s="216" t="s">
        <v>204</v>
      </c>
      <c r="D114" s="216"/>
      <c r="E114" s="216"/>
      <c r="F114" s="217"/>
      <c r="G114" s="203">
        <f t="shared" si="22"/>
        <v>0</v>
      </c>
      <c r="H114" s="218"/>
      <c r="I114" s="218"/>
      <c r="J114" s="218"/>
      <c r="K114" s="218"/>
      <c r="L114" s="203">
        <f t="shared" si="35"/>
        <v>0</v>
      </c>
      <c r="M114" s="218"/>
      <c r="N114" s="218"/>
      <c r="O114" s="218"/>
      <c r="P114" s="218"/>
      <c r="Q114" s="203">
        <f t="shared" si="36"/>
        <v>0</v>
      </c>
      <c r="R114" s="218"/>
      <c r="S114" s="218"/>
      <c r="T114" s="218"/>
      <c r="U114" s="218"/>
      <c r="V114" s="203" t="str">
        <f t="shared" si="28"/>
        <v/>
      </c>
      <c r="W114" s="203" t="str">
        <f t="shared" si="29"/>
        <v/>
      </c>
      <c r="X114" s="203" t="str">
        <f t="shared" si="30"/>
        <v/>
      </c>
      <c r="Y114" s="203" t="str">
        <f t="shared" si="23"/>
        <v/>
      </c>
      <c r="Z114" s="203" t="str">
        <f t="shared" si="24"/>
        <v/>
      </c>
      <c r="AA114" s="203" t="str">
        <f t="shared" si="25"/>
        <v/>
      </c>
    </row>
    <row r="115" spans="1:27">
      <c r="A115" s="204" t="str">
        <f t="shared" si="21"/>
        <v>报刊杂志广告广告费项目小计</v>
      </c>
      <c r="B115" s="209"/>
      <c r="C115" s="221" t="s">
        <v>206</v>
      </c>
      <c r="D115" s="215" t="s">
        <v>207</v>
      </c>
      <c r="E115" s="216"/>
      <c r="F115" s="217"/>
      <c r="G115" s="203">
        <f t="shared" si="22"/>
        <v>0</v>
      </c>
      <c r="H115" s="218"/>
      <c r="I115" s="218"/>
      <c r="J115" s="218"/>
      <c r="K115" s="218"/>
      <c r="L115" s="203">
        <f t="shared" si="35"/>
        <v>0</v>
      </c>
      <c r="M115" s="218"/>
      <c r="N115" s="218"/>
      <c r="O115" s="218"/>
      <c r="P115" s="218"/>
      <c r="Q115" s="203">
        <f t="shared" si="36"/>
        <v>0</v>
      </c>
      <c r="R115" s="218"/>
      <c r="S115" s="218"/>
      <c r="T115" s="218"/>
      <c r="U115" s="218"/>
      <c r="V115" s="203" t="str">
        <f t="shared" si="28"/>
        <v/>
      </c>
      <c r="W115" s="203" t="str">
        <f t="shared" si="29"/>
        <v/>
      </c>
      <c r="X115" s="203" t="str">
        <f t="shared" si="30"/>
        <v/>
      </c>
      <c r="Y115" s="203" t="str">
        <f t="shared" si="23"/>
        <v/>
      </c>
      <c r="Z115" s="203" t="str">
        <f t="shared" si="24"/>
        <v/>
      </c>
      <c r="AA115" s="203" t="str">
        <f t="shared" si="25"/>
        <v/>
      </c>
    </row>
    <row r="116" spans="1:27">
      <c r="A116" s="204" t="str">
        <f t="shared" si="21"/>
        <v>广播电视广告</v>
      </c>
      <c r="B116" s="209"/>
      <c r="C116" s="270"/>
      <c r="D116" s="215" t="s">
        <v>209</v>
      </c>
      <c r="E116" s="216"/>
      <c r="F116" s="217"/>
      <c r="G116" s="203">
        <f t="shared" si="22"/>
        <v>0</v>
      </c>
      <c r="H116" s="218"/>
      <c r="I116" s="218"/>
      <c r="J116" s="218"/>
      <c r="K116" s="218"/>
      <c r="L116" s="203">
        <f t="shared" si="35"/>
        <v>0</v>
      </c>
      <c r="M116" s="218"/>
      <c r="N116" s="218"/>
      <c r="O116" s="218"/>
      <c r="P116" s="218"/>
      <c r="Q116" s="203">
        <f t="shared" si="36"/>
        <v>0</v>
      </c>
      <c r="R116" s="218"/>
      <c r="S116" s="218"/>
      <c r="T116" s="218"/>
      <c r="U116" s="218"/>
      <c r="V116" s="203" t="str">
        <f t="shared" si="28"/>
        <v/>
      </c>
      <c r="W116" s="203" t="str">
        <f t="shared" si="29"/>
        <v/>
      </c>
      <c r="X116" s="203" t="str">
        <f t="shared" si="30"/>
        <v/>
      </c>
      <c r="Y116" s="203" t="str">
        <f t="shared" si="23"/>
        <v/>
      </c>
      <c r="Z116" s="203" t="str">
        <f t="shared" si="24"/>
        <v/>
      </c>
      <c r="AA116" s="203" t="str">
        <f t="shared" si="25"/>
        <v/>
      </c>
    </row>
    <row r="117" spans="1:27">
      <c r="A117" s="204" t="str">
        <f t="shared" si="21"/>
        <v>其他广告事项</v>
      </c>
      <c r="B117" s="209"/>
      <c r="C117" s="222"/>
      <c r="D117" s="215" t="s">
        <v>210</v>
      </c>
      <c r="E117" s="216"/>
      <c r="F117" s="217"/>
      <c r="G117" s="203">
        <f t="shared" si="22"/>
        <v>0</v>
      </c>
      <c r="H117" s="218"/>
      <c r="I117" s="218"/>
      <c r="J117" s="218"/>
      <c r="K117" s="218"/>
      <c r="L117" s="203">
        <f t="shared" si="35"/>
        <v>0</v>
      </c>
      <c r="M117" s="218"/>
      <c r="N117" s="218"/>
      <c r="O117" s="218"/>
      <c r="P117" s="218"/>
      <c r="Q117" s="203">
        <f t="shared" si="36"/>
        <v>0</v>
      </c>
      <c r="R117" s="218"/>
      <c r="S117" s="218"/>
      <c r="T117" s="218"/>
      <c r="U117" s="218"/>
      <c r="V117" s="203" t="str">
        <f t="shared" si="28"/>
        <v/>
      </c>
      <c r="W117" s="203" t="str">
        <f t="shared" si="29"/>
        <v/>
      </c>
      <c r="X117" s="203" t="str">
        <f t="shared" si="30"/>
        <v/>
      </c>
      <c r="Y117" s="203" t="str">
        <f t="shared" si="23"/>
        <v/>
      </c>
      <c r="Z117" s="203" t="str">
        <f t="shared" si="24"/>
        <v/>
      </c>
      <c r="AA117" s="203" t="str">
        <f t="shared" si="25"/>
        <v/>
      </c>
    </row>
    <row r="118" spans="1:27">
      <c r="A118" s="204" t="str">
        <f t="shared" si="21"/>
        <v>客户互动类项目客户服务费项目小计</v>
      </c>
      <c r="B118" s="209"/>
      <c r="C118" s="271" t="s">
        <v>211</v>
      </c>
      <c r="D118" s="219" t="s">
        <v>212</v>
      </c>
      <c r="E118" s="216"/>
      <c r="F118" s="217"/>
      <c r="G118" s="203">
        <f t="shared" si="22"/>
        <v>0</v>
      </c>
      <c r="H118" s="218"/>
      <c r="I118" s="218"/>
      <c r="J118" s="218"/>
      <c r="K118" s="218"/>
      <c r="L118" s="203">
        <f t="shared" si="35"/>
        <v>0</v>
      </c>
      <c r="M118" s="218"/>
      <c r="N118" s="218"/>
      <c r="O118" s="218"/>
      <c r="P118" s="218"/>
      <c r="Q118" s="203">
        <f t="shared" si="36"/>
        <v>0</v>
      </c>
      <c r="R118" s="218"/>
      <c r="S118" s="218"/>
      <c r="T118" s="218"/>
      <c r="U118" s="218"/>
      <c r="V118" s="203" t="str">
        <f t="shared" si="28"/>
        <v/>
      </c>
      <c r="W118" s="203" t="str">
        <f t="shared" si="29"/>
        <v/>
      </c>
      <c r="X118" s="203" t="str">
        <f t="shared" si="30"/>
        <v/>
      </c>
      <c r="Y118" s="203" t="str">
        <f t="shared" si="23"/>
        <v/>
      </c>
      <c r="Z118" s="203" t="str">
        <f t="shared" si="24"/>
        <v/>
      </c>
      <c r="AA118" s="203" t="str">
        <f t="shared" si="25"/>
        <v/>
      </c>
    </row>
    <row r="119" spans="1:27">
      <c r="A119" s="204" t="str">
        <f t="shared" si="21"/>
        <v>宣传礼品类项目</v>
      </c>
      <c r="B119" s="209"/>
      <c r="C119" s="272"/>
      <c r="D119" s="215" t="s">
        <v>214</v>
      </c>
      <c r="E119" s="216"/>
      <c r="F119" s="217"/>
      <c r="G119" s="203">
        <f t="shared" si="22"/>
        <v>0</v>
      </c>
      <c r="H119" s="218"/>
      <c r="I119" s="218"/>
      <c r="J119" s="218"/>
      <c r="K119" s="218"/>
      <c r="L119" s="203">
        <f t="shared" si="35"/>
        <v>0</v>
      </c>
      <c r="M119" s="218"/>
      <c r="N119" s="218"/>
      <c r="O119" s="218"/>
      <c r="P119" s="218"/>
      <c r="Q119" s="203">
        <f t="shared" si="36"/>
        <v>0</v>
      </c>
      <c r="R119" s="218"/>
      <c r="S119" s="218"/>
      <c r="T119" s="218"/>
      <c r="U119" s="218"/>
      <c r="V119" s="203" t="str">
        <f t="shared" si="28"/>
        <v/>
      </c>
      <c r="W119" s="203" t="str">
        <f t="shared" si="29"/>
        <v/>
      </c>
      <c r="X119" s="203" t="str">
        <f t="shared" si="30"/>
        <v/>
      </c>
      <c r="Y119" s="203" t="str">
        <f t="shared" si="23"/>
        <v/>
      </c>
      <c r="Z119" s="203" t="str">
        <f t="shared" si="24"/>
        <v/>
      </c>
      <c r="AA119" s="203" t="str">
        <f t="shared" si="25"/>
        <v/>
      </c>
    </row>
    <row r="120" spans="1:27">
      <c r="A120" s="204" t="str">
        <f t="shared" si="21"/>
        <v>咨询服务类项目</v>
      </c>
      <c r="B120" s="209"/>
      <c r="C120" s="273"/>
      <c r="D120" s="215" t="s">
        <v>215</v>
      </c>
      <c r="E120" s="216"/>
      <c r="F120" s="217"/>
      <c r="G120" s="203">
        <f t="shared" si="22"/>
        <v>0</v>
      </c>
      <c r="H120" s="218"/>
      <c r="I120" s="218"/>
      <c r="J120" s="218"/>
      <c r="K120" s="218"/>
      <c r="L120" s="203">
        <f t="shared" si="35"/>
        <v>0</v>
      </c>
      <c r="M120" s="218"/>
      <c r="N120" s="218"/>
      <c r="O120" s="218"/>
      <c r="P120" s="218"/>
      <c r="Q120" s="203">
        <f t="shared" si="36"/>
        <v>0</v>
      </c>
      <c r="R120" s="218"/>
      <c r="S120" s="218"/>
      <c r="T120" s="218"/>
      <c r="U120" s="218"/>
      <c r="V120" s="203" t="str">
        <f t="shared" si="28"/>
        <v/>
      </c>
      <c r="W120" s="203" t="str">
        <f t="shared" si="29"/>
        <v/>
      </c>
      <c r="X120" s="203" t="str">
        <f t="shared" si="30"/>
        <v/>
      </c>
      <c r="Y120" s="203" t="str">
        <f t="shared" si="23"/>
        <v/>
      </c>
      <c r="Z120" s="203" t="str">
        <f t="shared" si="24"/>
        <v/>
      </c>
      <c r="AA120" s="203" t="str">
        <f t="shared" si="25"/>
        <v/>
      </c>
    </row>
    <row r="121" spans="1:27">
      <c r="A121" s="204" t="str">
        <f t="shared" si="21"/>
        <v>宣传品业务宣传费项目小计</v>
      </c>
      <c r="B121" s="209"/>
      <c r="C121" s="221" t="s">
        <v>216</v>
      </c>
      <c r="D121" s="215" t="s">
        <v>217</v>
      </c>
      <c r="E121" s="216"/>
      <c r="F121" s="217"/>
      <c r="G121" s="203">
        <f t="shared" si="22"/>
        <v>0</v>
      </c>
      <c r="H121" s="218"/>
      <c r="I121" s="218"/>
      <c r="J121" s="218"/>
      <c r="K121" s="218"/>
      <c r="L121" s="203">
        <f t="shared" si="35"/>
        <v>0</v>
      </c>
      <c r="M121" s="218"/>
      <c r="N121" s="218"/>
      <c r="O121" s="218"/>
      <c r="P121" s="218"/>
      <c r="Q121" s="203">
        <f t="shared" si="36"/>
        <v>0</v>
      </c>
      <c r="R121" s="218"/>
      <c r="S121" s="218"/>
      <c r="T121" s="218"/>
      <c r="U121" s="218"/>
      <c r="V121" s="203" t="str">
        <f t="shared" si="28"/>
        <v/>
      </c>
      <c r="W121" s="203" t="str">
        <f t="shared" si="29"/>
        <v/>
      </c>
      <c r="X121" s="203" t="str">
        <f t="shared" si="30"/>
        <v/>
      </c>
      <c r="Y121" s="203" t="str">
        <f t="shared" si="23"/>
        <v/>
      </c>
      <c r="Z121" s="203" t="str">
        <f t="shared" si="24"/>
        <v/>
      </c>
      <c r="AA121" s="203" t="str">
        <f t="shared" si="25"/>
        <v/>
      </c>
    </row>
    <row r="122" spans="1:27">
      <c r="A122" s="204" t="str">
        <f t="shared" si="21"/>
        <v>宣传事项</v>
      </c>
      <c r="B122" s="209"/>
      <c r="C122" s="222"/>
      <c r="D122" s="215" t="s">
        <v>218</v>
      </c>
      <c r="E122" s="216"/>
      <c r="F122" s="217"/>
      <c r="G122" s="203">
        <f t="shared" si="22"/>
        <v>0</v>
      </c>
      <c r="H122" s="218"/>
      <c r="I122" s="218"/>
      <c r="J122" s="218"/>
      <c r="K122" s="218"/>
      <c r="L122" s="203">
        <f t="shared" si="35"/>
        <v>0</v>
      </c>
      <c r="M122" s="218"/>
      <c r="N122" s="218"/>
      <c r="O122" s="218"/>
      <c r="P122" s="218"/>
      <c r="Q122" s="203">
        <f t="shared" si="36"/>
        <v>0</v>
      </c>
      <c r="R122" s="218"/>
      <c r="S122" s="218"/>
      <c r="T122" s="218"/>
      <c r="U122" s="218"/>
      <c r="V122" s="203" t="str">
        <f t="shared" si="28"/>
        <v/>
      </c>
      <c r="W122" s="203" t="str">
        <f t="shared" si="29"/>
        <v/>
      </c>
      <c r="X122" s="203" t="str">
        <f t="shared" si="30"/>
        <v/>
      </c>
      <c r="Y122" s="203" t="str">
        <f t="shared" si="23"/>
        <v/>
      </c>
      <c r="Z122" s="203" t="str">
        <f t="shared" si="24"/>
        <v/>
      </c>
      <c r="AA122" s="203" t="str">
        <f t="shared" si="25"/>
        <v/>
      </c>
    </row>
    <row r="123" spans="1:27">
      <c r="A123" s="204" t="str">
        <f t="shared" si="21"/>
        <v>业务招待费用</v>
      </c>
      <c r="B123" s="209"/>
      <c r="C123" s="215" t="s">
        <v>219</v>
      </c>
      <c r="D123" s="216"/>
      <c r="E123" s="216"/>
      <c r="F123" s="217"/>
      <c r="G123" s="203">
        <f t="shared" si="22"/>
        <v>0</v>
      </c>
      <c r="H123" s="218"/>
      <c r="I123" s="218"/>
      <c r="J123" s="218"/>
      <c r="K123" s="218"/>
      <c r="L123" s="203">
        <f t="shared" si="35"/>
        <v>0</v>
      </c>
      <c r="M123" s="218"/>
      <c r="N123" s="218"/>
      <c r="O123" s="218"/>
      <c r="P123" s="218"/>
      <c r="Q123" s="203">
        <f t="shared" si="36"/>
        <v>0</v>
      </c>
      <c r="R123" s="218"/>
      <c r="S123" s="218"/>
      <c r="T123" s="218"/>
      <c r="U123" s="218"/>
      <c r="V123" s="203" t="str">
        <f t="shared" si="28"/>
        <v/>
      </c>
      <c r="W123" s="203" t="str">
        <f t="shared" si="29"/>
        <v/>
      </c>
      <c r="X123" s="203" t="str">
        <f t="shared" si="30"/>
        <v/>
      </c>
      <c r="Y123" s="203" t="str">
        <f t="shared" si="23"/>
        <v/>
      </c>
      <c r="Z123" s="203" t="str">
        <f t="shared" si="24"/>
        <v/>
      </c>
      <c r="AA123" s="203" t="str">
        <f t="shared" si="25"/>
        <v/>
      </c>
    </row>
    <row r="124" spans="1:27">
      <c r="A124" s="204" t="str">
        <f t="shared" si="21"/>
        <v>劳务费</v>
      </c>
      <c r="B124" s="209"/>
      <c r="C124" s="274" t="s">
        <v>221</v>
      </c>
      <c r="D124" s="274"/>
      <c r="E124" s="274"/>
      <c r="F124" s="275"/>
      <c r="G124" s="203">
        <f t="shared" si="22"/>
        <v>0</v>
      </c>
      <c r="H124" s="218"/>
      <c r="I124" s="218"/>
      <c r="J124" s="218"/>
      <c r="K124" s="218"/>
      <c r="L124" s="203">
        <f t="shared" si="35"/>
        <v>0</v>
      </c>
      <c r="M124" s="218"/>
      <c r="N124" s="218"/>
      <c r="O124" s="218"/>
      <c r="P124" s="218"/>
      <c r="Q124" s="203">
        <f t="shared" si="36"/>
        <v>0</v>
      </c>
      <c r="R124" s="218"/>
      <c r="S124" s="218"/>
      <c r="T124" s="218"/>
      <c r="U124" s="218"/>
      <c r="V124" s="203" t="str">
        <f t="shared" si="28"/>
        <v/>
      </c>
      <c r="W124" s="203" t="str">
        <f t="shared" si="29"/>
        <v/>
      </c>
      <c r="X124" s="203" t="str">
        <f t="shared" si="30"/>
        <v/>
      </c>
      <c r="Y124" s="203" t="str">
        <f t="shared" si="23"/>
        <v/>
      </c>
      <c r="Z124" s="203" t="str">
        <f t="shared" si="24"/>
        <v/>
      </c>
      <c r="AA124" s="203" t="str">
        <f t="shared" si="25"/>
        <v/>
      </c>
    </row>
    <row r="125" spans="1:27">
      <c r="A125" s="204" t="str">
        <f t="shared" si="21"/>
        <v>银行结算费-总公司结算银行结算费项目小计</v>
      </c>
      <c r="B125" s="209"/>
      <c r="C125" s="276" t="s">
        <v>222</v>
      </c>
      <c r="D125" s="224" t="s">
        <v>223</v>
      </c>
      <c r="E125" s="274"/>
      <c r="F125" s="275"/>
      <c r="G125" s="203">
        <f t="shared" si="22"/>
        <v>0</v>
      </c>
      <c r="H125" s="218"/>
      <c r="I125" s="218"/>
      <c r="J125" s="218"/>
      <c r="K125" s="218"/>
      <c r="L125" s="203">
        <f t="shared" si="35"/>
        <v>0</v>
      </c>
      <c r="M125" s="218"/>
      <c r="N125" s="218"/>
      <c r="O125" s="218"/>
      <c r="P125" s="218"/>
      <c r="Q125" s="203">
        <f t="shared" si="36"/>
        <v>0</v>
      </c>
      <c r="R125" s="218"/>
      <c r="S125" s="218"/>
      <c r="T125" s="218"/>
      <c r="U125" s="218"/>
      <c r="V125" s="203" t="str">
        <f t="shared" si="28"/>
        <v/>
      </c>
      <c r="W125" s="203" t="str">
        <f t="shared" si="29"/>
        <v/>
      </c>
      <c r="X125" s="203" t="str">
        <f t="shared" si="30"/>
        <v/>
      </c>
      <c r="Y125" s="203" t="str">
        <f t="shared" si="23"/>
        <v/>
      </c>
      <c r="Z125" s="203" t="str">
        <f t="shared" si="24"/>
        <v/>
      </c>
      <c r="AA125" s="203" t="str">
        <f t="shared" si="25"/>
        <v/>
      </c>
    </row>
    <row r="126" spans="1:27">
      <c r="A126" s="204" t="str">
        <f t="shared" si="21"/>
        <v>银行结算费-分公司结算</v>
      </c>
      <c r="B126" s="209"/>
      <c r="C126" s="277"/>
      <c r="D126" s="224" t="s">
        <v>225</v>
      </c>
      <c r="E126" s="274"/>
      <c r="F126" s="275"/>
      <c r="G126" s="203">
        <f t="shared" si="22"/>
        <v>0</v>
      </c>
      <c r="H126" s="218"/>
      <c r="I126" s="218"/>
      <c r="J126" s="218"/>
      <c r="K126" s="218"/>
      <c r="L126" s="203">
        <f t="shared" si="35"/>
        <v>0</v>
      </c>
      <c r="M126" s="218"/>
      <c r="N126" s="218"/>
      <c r="O126" s="218"/>
      <c r="P126" s="218"/>
      <c r="Q126" s="203">
        <f t="shared" si="36"/>
        <v>0</v>
      </c>
      <c r="R126" s="218"/>
      <c r="S126" s="218"/>
      <c r="T126" s="218"/>
      <c r="U126" s="218"/>
      <c r="V126" s="203" t="str">
        <f t="shared" si="28"/>
        <v/>
      </c>
      <c r="W126" s="203" t="str">
        <f t="shared" si="29"/>
        <v/>
      </c>
      <c r="X126" s="203" t="str">
        <f t="shared" si="30"/>
        <v/>
      </c>
      <c r="Y126" s="203" t="str">
        <f t="shared" si="23"/>
        <v/>
      </c>
      <c r="Z126" s="203" t="str">
        <f t="shared" si="24"/>
        <v/>
      </c>
      <c r="AA126" s="203" t="str">
        <f t="shared" si="25"/>
        <v/>
      </c>
    </row>
    <row r="127" spans="1:27">
      <c r="A127" s="204" t="str">
        <f t="shared" si="21"/>
        <v>软件开发费</v>
      </c>
      <c r="B127" s="209"/>
      <c r="C127" s="274" t="s">
        <v>226</v>
      </c>
      <c r="D127" s="274"/>
      <c r="E127" s="274"/>
      <c r="F127" s="274"/>
      <c r="G127" s="203">
        <f t="shared" si="22"/>
        <v>0</v>
      </c>
      <c r="H127" s="218"/>
      <c r="I127" s="218"/>
      <c r="J127" s="218"/>
      <c r="K127" s="218"/>
      <c r="L127" s="203">
        <f t="shared" si="35"/>
        <v>0</v>
      </c>
      <c r="M127" s="218"/>
      <c r="N127" s="218"/>
      <c r="O127" s="218"/>
      <c r="P127" s="218"/>
      <c r="Q127" s="203">
        <f t="shared" si="36"/>
        <v>0</v>
      </c>
      <c r="R127" s="218"/>
      <c r="S127" s="218"/>
      <c r="T127" s="218"/>
      <c r="U127" s="218"/>
      <c r="V127" s="203" t="str">
        <f t="shared" si="28"/>
        <v/>
      </c>
      <c r="W127" s="203" t="str">
        <f t="shared" si="29"/>
        <v/>
      </c>
      <c r="X127" s="203" t="str">
        <f t="shared" si="30"/>
        <v/>
      </c>
      <c r="Y127" s="203" t="str">
        <f t="shared" si="23"/>
        <v/>
      </c>
      <c r="Z127" s="203" t="str">
        <f t="shared" si="24"/>
        <v/>
      </c>
      <c r="AA127" s="203" t="str">
        <f t="shared" si="25"/>
        <v/>
      </c>
    </row>
    <row r="128" spans="1:27">
      <c r="A128" s="204" t="str">
        <f t="shared" si="21"/>
        <v>产品开发费</v>
      </c>
      <c r="B128" s="209"/>
      <c r="C128" s="274" t="s">
        <v>227</v>
      </c>
      <c r="D128" s="274"/>
      <c r="E128" s="274"/>
      <c r="F128" s="274"/>
      <c r="G128" s="203">
        <f t="shared" si="22"/>
        <v>0</v>
      </c>
      <c r="H128" s="218"/>
      <c r="I128" s="218"/>
      <c r="J128" s="218"/>
      <c r="K128" s="218"/>
      <c r="L128" s="203">
        <f t="shared" si="35"/>
        <v>0</v>
      </c>
      <c r="M128" s="218"/>
      <c r="N128" s="218"/>
      <c r="O128" s="218"/>
      <c r="P128" s="218"/>
      <c r="Q128" s="203">
        <f t="shared" si="36"/>
        <v>0</v>
      </c>
      <c r="R128" s="218"/>
      <c r="S128" s="218"/>
      <c r="T128" s="218"/>
      <c r="U128" s="218"/>
      <c r="V128" s="203" t="str">
        <f t="shared" si="28"/>
        <v/>
      </c>
      <c r="W128" s="203" t="str">
        <f t="shared" si="29"/>
        <v/>
      </c>
      <c r="X128" s="203" t="str">
        <f t="shared" si="30"/>
        <v/>
      </c>
      <c r="Y128" s="203" t="str">
        <f t="shared" si="23"/>
        <v/>
      </c>
      <c r="Z128" s="203" t="str">
        <f t="shared" si="24"/>
        <v/>
      </c>
      <c r="AA128" s="203" t="str">
        <f t="shared" si="25"/>
        <v/>
      </c>
    </row>
    <row r="129" spans="1:27">
      <c r="A129" s="204" t="str">
        <f t="shared" si="21"/>
        <v>技术转让费</v>
      </c>
      <c r="B129" s="228"/>
      <c r="C129" s="274" t="s">
        <v>228</v>
      </c>
      <c r="D129" s="274"/>
      <c r="E129" s="274"/>
      <c r="F129" s="274"/>
      <c r="G129" s="203">
        <f t="shared" si="22"/>
        <v>0</v>
      </c>
      <c r="H129" s="218"/>
      <c r="I129" s="218"/>
      <c r="J129" s="218"/>
      <c r="K129" s="218"/>
      <c r="L129" s="203">
        <f t="shared" si="35"/>
        <v>0</v>
      </c>
      <c r="M129" s="218"/>
      <c r="N129" s="218"/>
      <c r="O129" s="218"/>
      <c r="P129" s="218"/>
      <c r="Q129" s="203">
        <f t="shared" si="36"/>
        <v>0</v>
      </c>
      <c r="R129" s="218"/>
      <c r="S129" s="218"/>
      <c r="T129" s="218"/>
      <c r="U129" s="218"/>
      <c r="V129" s="203" t="str">
        <f t="shared" si="28"/>
        <v/>
      </c>
      <c r="W129" s="203" t="str">
        <f t="shared" si="29"/>
        <v/>
      </c>
      <c r="X129" s="203" t="str">
        <f t="shared" si="30"/>
        <v/>
      </c>
      <c r="Y129" s="203" t="str">
        <f t="shared" si="23"/>
        <v/>
      </c>
      <c r="Z129" s="203" t="str">
        <f t="shared" si="24"/>
        <v/>
      </c>
      <c r="AA129" s="203" t="str">
        <f t="shared" si="25"/>
        <v/>
      </c>
    </row>
    <row r="130" spans="1:27">
      <c r="A130" s="204" t="str">
        <f t="shared" si="21"/>
        <v>办公管理类项目合计</v>
      </c>
      <c r="B130" s="278" t="s">
        <v>229</v>
      </c>
      <c r="C130" s="279" t="s">
        <v>229</v>
      </c>
      <c r="D130" s="280"/>
      <c r="E130" s="280"/>
      <c r="F130" s="281"/>
      <c r="G130" s="203">
        <f t="shared" si="22"/>
        <v>0</v>
      </c>
      <c r="H130" s="203">
        <f>SUM(H131:H154)</f>
        <v>0</v>
      </c>
      <c r="I130" s="255" t="s">
        <v>53</v>
      </c>
      <c r="J130" s="203">
        <f>SUM(J131:J154)</f>
        <v>0</v>
      </c>
      <c r="K130" s="255" t="s">
        <v>53</v>
      </c>
      <c r="L130" s="203">
        <f t="shared" si="35"/>
        <v>0</v>
      </c>
      <c r="M130" s="203">
        <f>SUM(M131:M154)</f>
        <v>0</v>
      </c>
      <c r="N130" s="255" t="s">
        <v>53</v>
      </c>
      <c r="O130" s="203">
        <f>SUM(O131:O154)</f>
        <v>0</v>
      </c>
      <c r="P130" s="255" t="s">
        <v>53</v>
      </c>
      <c r="Q130" s="203">
        <f t="shared" si="36"/>
        <v>0</v>
      </c>
      <c r="R130" s="203">
        <f>SUM(R131:R154)</f>
        <v>0</v>
      </c>
      <c r="S130" s="255" t="s">
        <v>53</v>
      </c>
      <c r="T130" s="203">
        <f>SUM(T131:T154)</f>
        <v>0</v>
      </c>
      <c r="U130" s="255" t="s">
        <v>53</v>
      </c>
      <c r="V130" s="203" t="str">
        <f t="shared" si="28"/>
        <v/>
      </c>
      <c r="W130" s="203" t="str">
        <f t="shared" si="29"/>
        <v/>
      </c>
      <c r="X130" s="203" t="str">
        <f t="shared" si="30"/>
        <v/>
      </c>
      <c r="Y130" s="203" t="str">
        <f t="shared" si="23"/>
        <v/>
      </c>
      <c r="Z130" s="203" t="str">
        <f t="shared" si="24"/>
        <v/>
      </c>
      <c r="AA130" s="203" t="str">
        <f t="shared" si="25"/>
        <v/>
      </c>
    </row>
    <row r="131" spans="1:27">
      <c r="A131" s="204" t="str">
        <f t="shared" si="21"/>
        <v>出访外事费用项目小计</v>
      </c>
      <c r="B131" s="282"/>
      <c r="C131" s="283" t="s">
        <v>230</v>
      </c>
      <c r="D131" s="284" t="s">
        <v>231</v>
      </c>
      <c r="E131" s="285"/>
      <c r="F131" s="286"/>
      <c r="G131" s="203">
        <f t="shared" si="22"/>
        <v>0</v>
      </c>
      <c r="H131" s="218"/>
      <c r="I131" s="218"/>
      <c r="J131" s="218"/>
      <c r="K131" s="218"/>
      <c r="L131" s="203">
        <f t="shared" si="35"/>
        <v>0</v>
      </c>
      <c r="M131" s="218"/>
      <c r="N131" s="218"/>
      <c r="O131" s="218"/>
      <c r="P131" s="218"/>
      <c r="Q131" s="203">
        <f t="shared" si="36"/>
        <v>0</v>
      </c>
      <c r="R131" s="218"/>
      <c r="S131" s="218"/>
      <c r="T131" s="218"/>
      <c r="U131" s="218"/>
      <c r="V131" s="203" t="str">
        <f t="shared" si="28"/>
        <v/>
      </c>
      <c r="W131" s="203" t="str">
        <f t="shared" si="29"/>
        <v/>
      </c>
      <c r="X131" s="203" t="str">
        <f t="shared" si="30"/>
        <v/>
      </c>
      <c r="Y131" s="203" t="str">
        <f t="shared" si="23"/>
        <v/>
      </c>
      <c r="Z131" s="203" t="str">
        <f t="shared" si="24"/>
        <v/>
      </c>
      <c r="AA131" s="203" t="str">
        <f t="shared" si="25"/>
        <v/>
      </c>
    </row>
    <row r="132" spans="1:27">
      <c r="A132" s="204" t="str">
        <f t="shared" si="21"/>
        <v>来访</v>
      </c>
      <c r="B132" s="282"/>
      <c r="C132" s="287"/>
      <c r="D132" s="284" t="s">
        <v>233</v>
      </c>
      <c r="E132" s="285"/>
      <c r="F132" s="286"/>
      <c r="G132" s="203">
        <f t="shared" si="22"/>
        <v>0</v>
      </c>
      <c r="H132" s="218"/>
      <c r="I132" s="218"/>
      <c r="J132" s="218"/>
      <c r="K132" s="218"/>
      <c r="L132" s="203">
        <f t="shared" si="35"/>
        <v>0</v>
      </c>
      <c r="M132" s="218"/>
      <c r="N132" s="218"/>
      <c r="O132" s="218"/>
      <c r="P132" s="218"/>
      <c r="Q132" s="203">
        <f t="shared" si="36"/>
        <v>0</v>
      </c>
      <c r="R132" s="218"/>
      <c r="S132" s="218"/>
      <c r="T132" s="218"/>
      <c r="U132" s="218"/>
      <c r="V132" s="203" t="str">
        <f t="shared" si="28"/>
        <v/>
      </c>
      <c r="W132" s="203" t="str">
        <f t="shared" si="29"/>
        <v/>
      </c>
      <c r="X132" s="203" t="str">
        <f t="shared" si="30"/>
        <v/>
      </c>
      <c r="Y132" s="203" t="str">
        <f t="shared" si="23"/>
        <v/>
      </c>
      <c r="Z132" s="203" t="str">
        <f t="shared" si="24"/>
        <v/>
      </c>
      <c r="AA132" s="203" t="str">
        <f t="shared" si="25"/>
        <v/>
      </c>
    </row>
    <row r="133" spans="1:27">
      <c r="A133" s="204" t="str">
        <f t="shared" si="21"/>
        <v>会议费</v>
      </c>
      <c r="B133" s="282"/>
      <c r="C133" s="284" t="s">
        <v>234</v>
      </c>
      <c r="D133" s="285"/>
      <c r="E133" s="285"/>
      <c r="F133" s="286"/>
      <c r="G133" s="203">
        <f t="shared" si="22"/>
        <v>0</v>
      </c>
      <c r="H133" s="218"/>
      <c r="I133" s="218"/>
      <c r="J133" s="218"/>
      <c r="K133" s="218"/>
      <c r="L133" s="203">
        <f t="shared" si="35"/>
        <v>0</v>
      </c>
      <c r="M133" s="218"/>
      <c r="N133" s="218"/>
      <c r="O133" s="218"/>
      <c r="P133" s="218"/>
      <c r="Q133" s="203">
        <f t="shared" si="36"/>
        <v>0</v>
      </c>
      <c r="R133" s="218"/>
      <c r="S133" s="218"/>
      <c r="T133" s="218"/>
      <c r="U133" s="218"/>
      <c r="V133" s="203" t="str">
        <f t="shared" si="28"/>
        <v/>
      </c>
      <c r="W133" s="203" t="str">
        <f t="shared" si="29"/>
        <v/>
      </c>
      <c r="X133" s="203" t="str">
        <f t="shared" si="30"/>
        <v/>
      </c>
      <c r="Y133" s="203" t="str">
        <f t="shared" si="23"/>
        <v/>
      </c>
      <c r="Z133" s="203" t="str">
        <f t="shared" si="24"/>
        <v/>
      </c>
      <c r="AA133" s="203" t="str">
        <f t="shared" si="25"/>
        <v/>
      </c>
    </row>
    <row r="134" spans="1:27">
      <c r="A134" s="204" t="str">
        <f t="shared" ref="A134:A170" si="37">F134&amp;E134&amp;D134&amp;C134</f>
        <v>差旅费</v>
      </c>
      <c r="B134" s="282"/>
      <c r="C134" s="285" t="s">
        <v>235</v>
      </c>
      <c r="D134" s="285"/>
      <c r="E134" s="285"/>
      <c r="F134" s="286"/>
      <c r="G134" s="203">
        <f t="shared" ref="G134:G171" si="38">H134+J134</f>
        <v>0</v>
      </c>
      <c r="H134" s="218"/>
      <c r="I134" s="218"/>
      <c r="J134" s="218"/>
      <c r="K134" s="218"/>
      <c r="L134" s="203">
        <f t="shared" si="35"/>
        <v>0</v>
      </c>
      <c r="M134" s="218"/>
      <c r="N134" s="218"/>
      <c r="O134" s="218"/>
      <c r="P134" s="218"/>
      <c r="Q134" s="203">
        <f t="shared" si="36"/>
        <v>0</v>
      </c>
      <c r="R134" s="218"/>
      <c r="S134" s="218"/>
      <c r="T134" s="218"/>
      <c r="U134" s="218"/>
      <c r="V134" s="203" t="str">
        <f t="shared" si="28"/>
        <v/>
      </c>
      <c r="W134" s="203" t="str">
        <f t="shared" si="29"/>
        <v/>
      </c>
      <c r="X134" s="203" t="str">
        <f t="shared" si="30"/>
        <v/>
      </c>
      <c r="Y134" s="203" t="str">
        <f t="shared" ref="Y134:Y171" si="39">IFERROR(G134/Q134-1,"")</f>
        <v/>
      </c>
      <c r="Z134" s="203" t="str">
        <f t="shared" ref="Z134:Z171" si="40">IFERROR(H134/R134-1,"")</f>
        <v/>
      </c>
      <c r="AA134" s="203" t="str">
        <f t="shared" ref="AA134:AA171" si="41">IFERROR(J134/T134-1,"")</f>
        <v/>
      </c>
    </row>
    <row r="135" spans="1:27">
      <c r="A135" s="204" t="str">
        <f t="shared" si="37"/>
        <v>境内培训项目小计内部培训费项目小计</v>
      </c>
      <c r="B135" s="282"/>
      <c r="C135" s="288" t="s">
        <v>236</v>
      </c>
      <c r="D135" s="289" t="s">
        <v>237</v>
      </c>
      <c r="E135" s="290"/>
      <c r="F135" s="291"/>
      <c r="G135" s="203">
        <f t="shared" si="38"/>
        <v>0</v>
      </c>
      <c r="H135" s="218"/>
      <c r="I135" s="218"/>
      <c r="J135" s="218"/>
      <c r="K135" s="218"/>
      <c r="L135" s="203">
        <f t="shared" si="35"/>
        <v>0</v>
      </c>
      <c r="M135" s="218"/>
      <c r="N135" s="218"/>
      <c r="O135" s="218"/>
      <c r="P135" s="218"/>
      <c r="Q135" s="203">
        <f t="shared" si="36"/>
        <v>0</v>
      </c>
      <c r="R135" s="218"/>
      <c r="S135" s="218"/>
      <c r="T135" s="218"/>
      <c r="U135" s="218"/>
      <c r="V135" s="203" t="str">
        <f t="shared" si="28"/>
        <v/>
      </c>
      <c r="W135" s="203" t="str">
        <f t="shared" si="29"/>
        <v/>
      </c>
      <c r="X135" s="203" t="str">
        <f t="shared" si="30"/>
        <v/>
      </c>
      <c r="Y135" s="203" t="str">
        <f t="shared" si="39"/>
        <v/>
      </c>
      <c r="Z135" s="203" t="str">
        <f t="shared" si="40"/>
        <v/>
      </c>
      <c r="AA135" s="203" t="str">
        <f t="shared" si="41"/>
        <v/>
      </c>
    </row>
    <row r="136" spans="1:27">
      <c r="A136" s="204" t="str">
        <f t="shared" si="37"/>
        <v>境外培训项目小计</v>
      </c>
      <c r="B136" s="282"/>
      <c r="C136" s="292"/>
      <c r="D136" s="290" t="s">
        <v>239</v>
      </c>
      <c r="E136" s="293"/>
      <c r="F136" s="291"/>
      <c r="G136" s="203">
        <f t="shared" si="38"/>
        <v>0</v>
      </c>
      <c r="H136" s="218"/>
      <c r="I136" s="218"/>
      <c r="J136" s="218"/>
      <c r="K136" s="218"/>
      <c r="L136" s="203">
        <f t="shared" si="35"/>
        <v>0</v>
      </c>
      <c r="M136" s="218"/>
      <c r="N136" s="218"/>
      <c r="O136" s="218"/>
      <c r="P136" s="218"/>
      <c r="Q136" s="203">
        <f t="shared" si="36"/>
        <v>0</v>
      </c>
      <c r="R136" s="218"/>
      <c r="S136" s="218"/>
      <c r="T136" s="218"/>
      <c r="U136" s="218"/>
      <c r="V136" s="203" t="str">
        <f t="shared" si="28"/>
        <v/>
      </c>
      <c r="W136" s="203" t="str">
        <f t="shared" si="29"/>
        <v/>
      </c>
      <c r="X136" s="203" t="str">
        <f t="shared" si="30"/>
        <v/>
      </c>
      <c r="Y136" s="203" t="str">
        <f t="shared" si="39"/>
        <v/>
      </c>
      <c r="Z136" s="203" t="str">
        <f t="shared" si="40"/>
        <v/>
      </c>
      <c r="AA136" s="203" t="str">
        <f t="shared" si="41"/>
        <v/>
      </c>
    </row>
    <row r="137" spans="1:27">
      <c r="A137" s="204" t="str">
        <f t="shared" si="37"/>
        <v>外部培训费项目小计</v>
      </c>
      <c r="B137" s="282"/>
      <c r="C137" s="288" t="s">
        <v>241</v>
      </c>
      <c r="D137" s="294"/>
      <c r="E137" s="290"/>
      <c r="F137" s="291"/>
      <c r="G137" s="203">
        <f t="shared" si="38"/>
        <v>0</v>
      </c>
      <c r="H137" s="218"/>
      <c r="I137" s="218"/>
      <c r="J137" s="218"/>
      <c r="K137" s="218"/>
      <c r="L137" s="203">
        <f t="shared" si="35"/>
        <v>0</v>
      </c>
      <c r="M137" s="218"/>
      <c r="N137" s="218"/>
      <c r="O137" s="218"/>
      <c r="P137" s="218"/>
      <c r="Q137" s="203">
        <f t="shared" si="36"/>
        <v>0</v>
      </c>
      <c r="R137" s="218"/>
      <c r="S137" s="218"/>
      <c r="T137" s="218"/>
      <c r="U137" s="218"/>
      <c r="V137" s="203" t="str">
        <f t="shared" ref="V137:V171" si="42">IFERROR(G137/L137-1,"")</f>
        <v/>
      </c>
      <c r="W137" s="203" t="str">
        <f t="shared" ref="W137:W171" si="43">IFERROR(H137/M137-1,"")</f>
        <v/>
      </c>
      <c r="X137" s="203" t="str">
        <f t="shared" ref="X137:X171" si="44">IFERROR(J137/O137-1,"")</f>
        <v/>
      </c>
      <c r="Y137" s="203" t="str">
        <f t="shared" si="39"/>
        <v/>
      </c>
      <c r="Z137" s="203" t="str">
        <f t="shared" si="40"/>
        <v/>
      </c>
      <c r="AA137" s="203" t="str">
        <f t="shared" si="41"/>
        <v/>
      </c>
    </row>
    <row r="138" spans="1:27">
      <c r="A138" s="204" t="str">
        <f t="shared" si="37"/>
        <v>固定电话支出通讯费项目小计邮电费项目小计</v>
      </c>
      <c r="B138" s="282"/>
      <c r="C138" s="283" t="s">
        <v>242</v>
      </c>
      <c r="D138" s="283" t="s">
        <v>243</v>
      </c>
      <c r="E138" s="295" t="s">
        <v>244</v>
      </c>
      <c r="F138" s="286"/>
      <c r="G138" s="203">
        <f t="shared" si="38"/>
        <v>0</v>
      </c>
      <c r="H138" s="218"/>
      <c r="I138" s="218"/>
      <c r="J138" s="218"/>
      <c r="K138" s="218"/>
      <c r="L138" s="203">
        <f t="shared" si="35"/>
        <v>0</v>
      </c>
      <c r="M138" s="218"/>
      <c r="N138" s="218"/>
      <c r="O138" s="218"/>
      <c r="P138" s="218"/>
      <c r="Q138" s="203">
        <f t="shared" si="36"/>
        <v>0</v>
      </c>
      <c r="R138" s="218"/>
      <c r="S138" s="218"/>
      <c r="T138" s="218"/>
      <c r="U138" s="218"/>
      <c r="V138" s="203" t="str">
        <f t="shared" si="42"/>
        <v/>
      </c>
      <c r="W138" s="203" t="str">
        <f t="shared" si="43"/>
        <v/>
      </c>
      <c r="X138" s="203" t="str">
        <f t="shared" si="44"/>
        <v/>
      </c>
      <c r="Y138" s="203" t="str">
        <f t="shared" si="39"/>
        <v/>
      </c>
      <c r="Z138" s="203" t="str">
        <f t="shared" si="40"/>
        <v/>
      </c>
      <c r="AA138" s="203" t="str">
        <f t="shared" si="41"/>
        <v/>
      </c>
    </row>
    <row r="139" spans="1:27">
      <c r="A139" s="204" t="str">
        <f t="shared" si="37"/>
        <v>移动电话支出</v>
      </c>
      <c r="B139" s="282"/>
      <c r="C139" s="296"/>
      <c r="D139" s="287"/>
      <c r="E139" s="295" t="s">
        <v>246</v>
      </c>
      <c r="F139" s="286"/>
      <c r="G139" s="203">
        <f t="shared" si="38"/>
        <v>0</v>
      </c>
      <c r="H139" s="218"/>
      <c r="I139" s="218"/>
      <c r="J139" s="218"/>
      <c r="K139" s="218"/>
      <c r="L139" s="203">
        <f t="shared" si="35"/>
        <v>0</v>
      </c>
      <c r="M139" s="218"/>
      <c r="N139" s="218"/>
      <c r="O139" s="218"/>
      <c r="P139" s="218"/>
      <c r="Q139" s="203">
        <f t="shared" si="36"/>
        <v>0</v>
      </c>
      <c r="R139" s="218"/>
      <c r="S139" s="218"/>
      <c r="T139" s="218"/>
      <c r="U139" s="218"/>
      <c r="V139" s="203" t="str">
        <f t="shared" si="42"/>
        <v/>
      </c>
      <c r="W139" s="203" t="str">
        <f t="shared" si="43"/>
        <v/>
      </c>
      <c r="X139" s="203" t="str">
        <f t="shared" si="44"/>
        <v/>
      </c>
      <c r="Y139" s="203" t="str">
        <f t="shared" si="39"/>
        <v/>
      </c>
      <c r="Z139" s="203" t="str">
        <f t="shared" si="40"/>
        <v/>
      </c>
      <c r="AA139" s="203" t="str">
        <f t="shared" si="41"/>
        <v/>
      </c>
    </row>
    <row r="140" spans="1:27">
      <c r="A140" s="204" t="str">
        <f t="shared" si="37"/>
        <v>邮寄费</v>
      </c>
      <c r="B140" s="282"/>
      <c r="C140" s="296"/>
      <c r="D140" s="284" t="s">
        <v>247</v>
      </c>
      <c r="E140" s="285"/>
      <c r="F140" s="286"/>
      <c r="G140" s="203">
        <f t="shared" si="38"/>
        <v>0</v>
      </c>
      <c r="H140" s="218"/>
      <c r="I140" s="218"/>
      <c r="J140" s="218"/>
      <c r="K140" s="218"/>
      <c r="L140" s="203">
        <f t="shared" si="35"/>
        <v>0</v>
      </c>
      <c r="M140" s="218"/>
      <c r="N140" s="218"/>
      <c r="O140" s="218"/>
      <c r="P140" s="218"/>
      <c r="Q140" s="203">
        <f t="shared" si="36"/>
        <v>0</v>
      </c>
      <c r="R140" s="218"/>
      <c r="S140" s="218"/>
      <c r="T140" s="218"/>
      <c r="U140" s="218"/>
      <c r="V140" s="203" t="str">
        <f t="shared" si="42"/>
        <v/>
      </c>
      <c r="W140" s="203" t="str">
        <f t="shared" si="43"/>
        <v/>
      </c>
      <c r="X140" s="203" t="str">
        <f t="shared" si="44"/>
        <v/>
      </c>
      <c r="Y140" s="203" t="str">
        <f t="shared" si="39"/>
        <v/>
      </c>
      <c r="Z140" s="203" t="str">
        <f t="shared" si="40"/>
        <v/>
      </c>
      <c r="AA140" s="203" t="str">
        <f t="shared" si="41"/>
        <v/>
      </c>
    </row>
    <row r="141" spans="1:27">
      <c r="A141" s="204" t="str">
        <f t="shared" si="37"/>
        <v>线路租赁</v>
      </c>
      <c r="B141" s="282"/>
      <c r="C141" s="296"/>
      <c r="D141" s="284" t="s">
        <v>249</v>
      </c>
      <c r="E141" s="285"/>
      <c r="F141" s="286"/>
      <c r="G141" s="203">
        <f t="shared" si="38"/>
        <v>0</v>
      </c>
      <c r="H141" s="218"/>
      <c r="I141" s="218"/>
      <c r="J141" s="218"/>
      <c r="K141" s="218"/>
      <c r="L141" s="203">
        <f t="shared" si="35"/>
        <v>0</v>
      </c>
      <c r="M141" s="218"/>
      <c r="N141" s="218"/>
      <c r="O141" s="218"/>
      <c r="P141" s="218"/>
      <c r="Q141" s="203">
        <f t="shared" si="36"/>
        <v>0</v>
      </c>
      <c r="R141" s="218"/>
      <c r="S141" s="218"/>
      <c r="T141" s="218"/>
      <c r="U141" s="218"/>
      <c r="V141" s="203" t="str">
        <f t="shared" si="42"/>
        <v/>
      </c>
      <c r="W141" s="203" t="str">
        <f t="shared" si="43"/>
        <v/>
      </c>
      <c r="X141" s="203" t="str">
        <f t="shared" si="44"/>
        <v/>
      </c>
      <c r="Y141" s="203" t="str">
        <f t="shared" si="39"/>
        <v/>
      </c>
      <c r="Z141" s="203" t="str">
        <f t="shared" si="40"/>
        <v/>
      </c>
      <c r="AA141" s="203" t="str">
        <f t="shared" si="41"/>
        <v/>
      </c>
    </row>
    <row r="142" spans="1:27">
      <c r="A142" s="204" t="str">
        <f t="shared" si="37"/>
        <v>其他邮电费</v>
      </c>
      <c r="B142" s="282"/>
      <c r="C142" s="287"/>
      <c r="D142" s="284" t="s">
        <v>250</v>
      </c>
      <c r="E142" s="285"/>
      <c r="F142" s="286"/>
      <c r="G142" s="203">
        <f t="shared" si="38"/>
        <v>0</v>
      </c>
      <c r="H142" s="218"/>
      <c r="I142" s="218"/>
      <c r="J142" s="218"/>
      <c r="K142" s="218"/>
      <c r="L142" s="203">
        <f t="shared" si="35"/>
        <v>0</v>
      </c>
      <c r="M142" s="218"/>
      <c r="N142" s="218"/>
      <c r="O142" s="218"/>
      <c r="P142" s="218"/>
      <c r="Q142" s="203">
        <f t="shared" si="36"/>
        <v>0</v>
      </c>
      <c r="R142" s="218"/>
      <c r="S142" s="218"/>
      <c r="T142" s="218"/>
      <c r="U142" s="218"/>
      <c r="V142" s="203" t="str">
        <f t="shared" si="42"/>
        <v/>
      </c>
      <c r="W142" s="203" t="str">
        <f t="shared" si="43"/>
        <v/>
      </c>
      <c r="X142" s="203" t="str">
        <f t="shared" si="44"/>
        <v/>
      </c>
      <c r="Y142" s="203" t="str">
        <f t="shared" si="39"/>
        <v/>
      </c>
      <c r="Z142" s="203" t="str">
        <f t="shared" si="40"/>
        <v/>
      </c>
      <c r="AA142" s="203" t="str">
        <f t="shared" si="41"/>
        <v/>
      </c>
    </row>
    <row r="143" spans="1:27">
      <c r="A143" s="204" t="str">
        <f t="shared" si="37"/>
        <v>单证印刷费项目小计</v>
      </c>
      <c r="B143" s="282"/>
      <c r="C143" s="283" t="s">
        <v>251</v>
      </c>
      <c r="D143" s="284" t="s">
        <v>252</v>
      </c>
      <c r="E143" s="285"/>
      <c r="F143" s="286"/>
      <c r="G143" s="203">
        <f t="shared" si="38"/>
        <v>0</v>
      </c>
      <c r="H143" s="218"/>
      <c r="I143" s="218"/>
      <c r="J143" s="218"/>
      <c r="K143" s="218"/>
      <c r="L143" s="203">
        <f t="shared" si="35"/>
        <v>0</v>
      </c>
      <c r="M143" s="218"/>
      <c r="N143" s="218"/>
      <c r="O143" s="218"/>
      <c r="P143" s="218"/>
      <c r="Q143" s="203">
        <f t="shared" si="36"/>
        <v>0</v>
      </c>
      <c r="R143" s="218"/>
      <c r="S143" s="218"/>
      <c r="T143" s="218"/>
      <c r="U143" s="218"/>
      <c r="V143" s="203" t="str">
        <f t="shared" si="42"/>
        <v/>
      </c>
      <c r="W143" s="203" t="str">
        <f t="shared" si="43"/>
        <v/>
      </c>
      <c r="X143" s="203" t="str">
        <f t="shared" si="44"/>
        <v/>
      </c>
      <c r="Y143" s="203" t="str">
        <f t="shared" si="39"/>
        <v/>
      </c>
      <c r="Z143" s="203" t="str">
        <f t="shared" si="40"/>
        <v/>
      </c>
      <c r="AA143" s="203" t="str">
        <f t="shared" si="41"/>
        <v/>
      </c>
    </row>
    <row r="144" spans="1:27">
      <c r="A144" s="204" t="str">
        <f t="shared" si="37"/>
        <v>名片</v>
      </c>
      <c r="B144" s="282"/>
      <c r="C144" s="296"/>
      <c r="D144" s="284" t="s">
        <v>254</v>
      </c>
      <c r="E144" s="285"/>
      <c r="F144" s="286"/>
      <c r="G144" s="203">
        <f t="shared" si="38"/>
        <v>0</v>
      </c>
      <c r="H144" s="218"/>
      <c r="I144" s="218"/>
      <c r="J144" s="218"/>
      <c r="K144" s="218"/>
      <c r="L144" s="203">
        <f t="shared" si="35"/>
        <v>0</v>
      </c>
      <c r="M144" s="218"/>
      <c r="N144" s="218"/>
      <c r="O144" s="218"/>
      <c r="P144" s="218"/>
      <c r="Q144" s="203">
        <f t="shared" si="36"/>
        <v>0</v>
      </c>
      <c r="R144" s="218"/>
      <c r="S144" s="218"/>
      <c r="T144" s="218"/>
      <c r="U144" s="218"/>
      <c r="V144" s="203" t="str">
        <f t="shared" si="42"/>
        <v/>
      </c>
      <c r="W144" s="203" t="str">
        <f t="shared" si="43"/>
        <v/>
      </c>
      <c r="X144" s="203" t="str">
        <f t="shared" si="44"/>
        <v/>
      </c>
      <c r="Y144" s="203" t="str">
        <f t="shared" si="39"/>
        <v/>
      </c>
      <c r="Z144" s="203" t="str">
        <f t="shared" si="40"/>
        <v/>
      </c>
      <c r="AA144" s="203" t="str">
        <f t="shared" si="41"/>
        <v/>
      </c>
    </row>
    <row r="145" spans="1:27">
      <c r="A145" s="204" t="str">
        <f t="shared" si="37"/>
        <v>文件</v>
      </c>
      <c r="B145" s="282"/>
      <c r="C145" s="296"/>
      <c r="D145" s="284" t="s">
        <v>255</v>
      </c>
      <c r="E145" s="285"/>
      <c r="F145" s="286"/>
      <c r="G145" s="203">
        <f t="shared" si="38"/>
        <v>0</v>
      </c>
      <c r="H145" s="218"/>
      <c r="I145" s="218"/>
      <c r="J145" s="218"/>
      <c r="K145" s="218"/>
      <c r="L145" s="203">
        <f t="shared" si="35"/>
        <v>0</v>
      </c>
      <c r="M145" s="218"/>
      <c r="N145" s="218"/>
      <c r="O145" s="218"/>
      <c r="P145" s="218"/>
      <c r="Q145" s="203">
        <f t="shared" si="36"/>
        <v>0</v>
      </c>
      <c r="R145" s="218"/>
      <c r="S145" s="218"/>
      <c r="T145" s="218"/>
      <c r="U145" s="218"/>
      <c r="V145" s="203" t="str">
        <f t="shared" si="42"/>
        <v/>
      </c>
      <c r="W145" s="203" t="str">
        <f t="shared" si="43"/>
        <v/>
      </c>
      <c r="X145" s="203" t="str">
        <f t="shared" si="44"/>
        <v/>
      </c>
      <c r="Y145" s="203" t="str">
        <f t="shared" si="39"/>
        <v/>
      </c>
      <c r="Z145" s="203" t="str">
        <f t="shared" si="40"/>
        <v/>
      </c>
      <c r="AA145" s="203" t="str">
        <f t="shared" si="41"/>
        <v/>
      </c>
    </row>
    <row r="146" spans="1:27">
      <c r="A146" s="204" t="str">
        <f t="shared" si="37"/>
        <v>其他印刷费</v>
      </c>
      <c r="B146" s="282"/>
      <c r="C146" s="287"/>
      <c r="D146" s="284" t="s">
        <v>256</v>
      </c>
      <c r="E146" s="285"/>
      <c r="F146" s="286"/>
      <c r="G146" s="203">
        <f t="shared" si="38"/>
        <v>0</v>
      </c>
      <c r="H146" s="218"/>
      <c r="I146" s="218"/>
      <c r="J146" s="218"/>
      <c r="K146" s="218"/>
      <c r="L146" s="203">
        <f t="shared" si="35"/>
        <v>0</v>
      </c>
      <c r="M146" s="218"/>
      <c r="N146" s="218"/>
      <c r="O146" s="218"/>
      <c r="P146" s="218"/>
      <c r="Q146" s="203">
        <f t="shared" si="36"/>
        <v>0</v>
      </c>
      <c r="R146" s="218"/>
      <c r="S146" s="218"/>
      <c r="T146" s="218"/>
      <c r="U146" s="218"/>
      <c r="V146" s="203" t="str">
        <f t="shared" si="42"/>
        <v/>
      </c>
      <c r="W146" s="203" t="str">
        <f t="shared" si="43"/>
        <v/>
      </c>
      <c r="X146" s="203" t="str">
        <f t="shared" si="44"/>
        <v/>
      </c>
      <c r="Y146" s="203" t="str">
        <f t="shared" si="39"/>
        <v/>
      </c>
      <c r="Z146" s="203" t="str">
        <f t="shared" si="40"/>
        <v/>
      </c>
      <c r="AA146" s="203" t="str">
        <f t="shared" si="41"/>
        <v/>
      </c>
    </row>
    <row r="147" spans="1:27">
      <c r="A147" s="204" t="str">
        <f t="shared" si="37"/>
        <v>营业办公用品公杂费项目小计</v>
      </c>
      <c r="B147" s="282"/>
      <c r="C147" s="283" t="s">
        <v>257</v>
      </c>
      <c r="D147" s="284" t="s">
        <v>258</v>
      </c>
      <c r="E147" s="285"/>
      <c r="F147" s="286"/>
      <c r="G147" s="203">
        <f t="shared" si="38"/>
        <v>0</v>
      </c>
      <c r="H147" s="218"/>
      <c r="I147" s="218"/>
      <c r="J147" s="218"/>
      <c r="K147" s="218"/>
      <c r="L147" s="203">
        <f t="shared" si="35"/>
        <v>0</v>
      </c>
      <c r="M147" s="218"/>
      <c r="N147" s="218"/>
      <c r="O147" s="218"/>
      <c r="P147" s="218"/>
      <c r="Q147" s="203">
        <f t="shared" si="36"/>
        <v>0</v>
      </c>
      <c r="R147" s="218"/>
      <c r="S147" s="218"/>
      <c r="T147" s="218"/>
      <c r="U147" s="218"/>
      <c r="V147" s="203" t="str">
        <f t="shared" si="42"/>
        <v/>
      </c>
      <c r="W147" s="203" t="str">
        <f t="shared" si="43"/>
        <v/>
      </c>
      <c r="X147" s="203" t="str">
        <f t="shared" si="44"/>
        <v/>
      </c>
      <c r="Y147" s="203" t="str">
        <f t="shared" si="39"/>
        <v/>
      </c>
      <c r="Z147" s="203" t="str">
        <f t="shared" si="40"/>
        <v/>
      </c>
      <c r="AA147" s="203" t="str">
        <f t="shared" si="41"/>
        <v/>
      </c>
    </row>
    <row r="148" spans="1:27">
      <c r="A148" s="204" t="str">
        <f t="shared" si="37"/>
        <v>清洁卫生用品</v>
      </c>
      <c r="B148" s="282"/>
      <c r="C148" s="296"/>
      <c r="D148" s="284" t="s">
        <v>260</v>
      </c>
      <c r="E148" s="285"/>
      <c r="F148" s="286"/>
      <c r="G148" s="203">
        <f t="shared" si="38"/>
        <v>0</v>
      </c>
      <c r="H148" s="218"/>
      <c r="I148" s="218"/>
      <c r="J148" s="218"/>
      <c r="K148" s="218"/>
      <c r="L148" s="203">
        <f t="shared" si="35"/>
        <v>0</v>
      </c>
      <c r="M148" s="218"/>
      <c r="N148" s="218"/>
      <c r="O148" s="218"/>
      <c r="P148" s="218"/>
      <c r="Q148" s="203">
        <f t="shared" si="36"/>
        <v>0</v>
      </c>
      <c r="R148" s="218"/>
      <c r="S148" s="218"/>
      <c r="T148" s="218"/>
      <c r="U148" s="218"/>
      <c r="V148" s="203" t="str">
        <f t="shared" si="42"/>
        <v/>
      </c>
      <c r="W148" s="203" t="str">
        <f t="shared" si="43"/>
        <v/>
      </c>
      <c r="X148" s="203" t="str">
        <f t="shared" si="44"/>
        <v/>
      </c>
      <c r="Y148" s="203" t="str">
        <f t="shared" si="39"/>
        <v/>
      </c>
      <c r="Z148" s="203" t="str">
        <f t="shared" si="40"/>
        <v/>
      </c>
      <c r="AA148" s="203" t="str">
        <f t="shared" si="41"/>
        <v/>
      </c>
    </row>
    <row r="149" spans="1:27">
      <c r="A149" s="204" t="str">
        <f t="shared" si="37"/>
        <v>饮水及器具</v>
      </c>
      <c r="B149" s="282"/>
      <c r="C149" s="296"/>
      <c r="D149" s="284" t="s">
        <v>261</v>
      </c>
      <c r="E149" s="285"/>
      <c r="F149" s="286"/>
      <c r="G149" s="203">
        <f t="shared" si="38"/>
        <v>0</v>
      </c>
      <c r="H149" s="218"/>
      <c r="I149" s="218"/>
      <c r="J149" s="218"/>
      <c r="K149" s="218"/>
      <c r="L149" s="203">
        <f t="shared" si="35"/>
        <v>0</v>
      </c>
      <c r="M149" s="218"/>
      <c r="N149" s="218"/>
      <c r="O149" s="218"/>
      <c r="P149" s="218"/>
      <c r="Q149" s="203">
        <f t="shared" si="36"/>
        <v>0</v>
      </c>
      <c r="R149" s="218"/>
      <c r="S149" s="218"/>
      <c r="T149" s="218"/>
      <c r="U149" s="218"/>
      <c r="V149" s="203" t="str">
        <f t="shared" si="42"/>
        <v/>
      </c>
      <c r="W149" s="203" t="str">
        <f t="shared" si="43"/>
        <v/>
      </c>
      <c r="X149" s="203" t="str">
        <f t="shared" si="44"/>
        <v/>
      </c>
      <c r="Y149" s="203" t="str">
        <f t="shared" si="39"/>
        <v/>
      </c>
      <c r="Z149" s="203" t="str">
        <f t="shared" si="40"/>
        <v/>
      </c>
      <c r="AA149" s="203" t="str">
        <f t="shared" si="41"/>
        <v/>
      </c>
    </row>
    <row r="150" spans="1:27">
      <c r="A150" s="204" t="str">
        <f t="shared" si="37"/>
        <v>其他小额零星开支</v>
      </c>
      <c r="B150" s="282"/>
      <c r="C150" s="287"/>
      <c r="D150" s="284" t="s">
        <v>262</v>
      </c>
      <c r="E150" s="285"/>
      <c r="F150" s="286"/>
      <c r="G150" s="203">
        <f t="shared" si="38"/>
        <v>0</v>
      </c>
      <c r="H150" s="218"/>
      <c r="I150" s="218"/>
      <c r="J150" s="218"/>
      <c r="K150" s="218"/>
      <c r="L150" s="203">
        <f t="shared" si="35"/>
        <v>0</v>
      </c>
      <c r="M150" s="218"/>
      <c r="N150" s="218"/>
      <c r="O150" s="218"/>
      <c r="P150" s="218"/>
      <c r="Q150" s="203">
        <f t="shared" si="36"/>
        <v>0</v>
      </c>
      <c r="R150" s="218"/>
      <c r="S150" s="218"/>
      <c r="T150" s="218"/>
      <c r="U150" s="218"/>
      <c r="V150" s="203" t="str">
        <f t="shared" si="42"/>
        <v/>
      </c>
      <c r="W150" s="203" t="str">
        <f t="shared" si="43"/>
        <v/>
      </c>
      <c r="X150" s="203" t="str">
        <f t="shared" si="44"/>
        <v/>
      </c>
      <c r="Y150" s="203" t="str">
        <f t="shared" si="39"/>
        <v/>
      </c>
      <c r="Z150" s="203" t="str">
        <f t="shared" si="40"/>
        <v/>
      </c>
      <c r="AA150" s="203" t="str">
        <f t="shared" si="41"/>
        <v/>
      </c>
    </row>
    <row r="151" spans="1:27">
      <c r="A151" s="204" t="str">
        <f t="shared" si="37"/>
        <v>报刊杂志订阅</v>
      </c>
      <c r="B151" s="282"/>
      <c r="C151" s="285" t="s">
        <v>263</v>
      </c>
      <c r="D151" s="285"/>
      <c r="E151" s="285"/>
      <c r="F151" s="286"/>
      <c r="G151" s="203">
        <f t="shared" si="38"/>
        <v>0</v>
      </c>
      <c r="H151" s="218"/>
      <c r="I151" s="218"/>
      <c r="J151" s="218"/>
      <c r="K151" s="218"/>
      <c r="L151" s="203">
        <f t="shared" si="35"/>
        <v>0</v>
      </c>
      <c r="M151" s="218"/>
      <c r="N151" s="218"/>
      <c r="O151" s="218"/>
      <c r="P151" s="218"/>
      <c r="Q151" s="203">
        <f t="shared" si="36"/>
        <v>0</v>
      </c>
      <c r="R151" s="218"/>
      <c r="S151" s="218"/>
      <c r="T151" s="218"/>
      <c r="U151" s="218"/>
      <c r="V151" s="203" t="str">
        <f t="shared" si="42"/>
        <v/>
      </c>
      <c r="W151" s="203" t="str">
        <f t="shared" si="43"/>
        <v/>
      </c>
      <c r="X151" s="203" t="str">
        <f t="shared" si="44"/>
        <v/>
      </c>
      <c r="Y151" s="203" t="str">
        <f t="shared" si="39"/>
        <v/>
      </c>
      <c r="Z151" s="203" t="str">
        <f t="shared" si="40"/>
        <v/>
      </c>
      <c r="AA151" s="203" t="str">
        <f t="shared" si="41"/>
        <v/>
      </c>
    </row>
    <row r="152" spans="1:27">
      <c r="A152" s="204" t="str">
        <f t="shared" si="37"/>
        <v>派遣人员管理费</v>
      </c>
      <c r="B152" s="282"/>
      <c r="C152" s="285" t="s">
        <v>264</v>
      </c>
      <c r="D152" s="285"/>
      <c r="E152" s="285"/>
      <c r="F152" s="286"/>
      <c r="G152" s="203">
        <f t="shared" si="38"/>
        <v>0</v>
      </c>
      <c r="H152" s="218"/>
      <c r="I152" s="218"/>
      <c r="J152" s="218"/>
      <c r="K152" s="218"/>
      <c r="L152" s="203">
        <f t="shared" ref="L152:L171" si="45">M152+O152</f>
        <v>0</v>
      </c>
      <c r="M152" s="218"/>
      <c r="N152" s="218"/>
      <c r="O152" s="218"/>
      <c r="P152" s="218"/>
      <c r="Q152" s="203">
        <f t="shared" ref="Q152:Q171" si="46">R152+T152</f>
        <v>0</v>
      </c>
      <c r="R152" s="218"/>
      <c r="S152" s="218"/>
      <c r="T152" s="218"/>
      <c r="U152" s="218"/>
      <c r="V152" s="203" t="str">
        <f t="shared" si="42"/>
        <v/>
      </c>
      <c r="W152" s="203" t="str">
        <f t="shared" si="43"/>
        <v/>
      </c>
      <c r="X152" s="203" t="str">
        <f t="shared" si="44"/>
        <v/>
      </c>
      <c r="Y152" s="203" t="str">
        <f t="shared" si="39"/>
        <v/>
      </c>
      <c r="Z152" s="203" t="str">
        <f t="shared" si="40"/>
        <v/>
      </c>
      <c r="AA152" s="203" t="str">
        <f t="shared" si="41"/>
        <v/>
      </c>
    </row>
    <row r="153" spans="1:27">
      <c r="A153" s="204" t="str">
        <f t="shared" si="37"/>
        <v>其他保险费</v>
      </c>
      <c r="B153" s="282"/>
      <c r="C153" s="285" t="s">
        <v>265</v>
      </c>
      <c r="D153" s="285"/>
      <c r="E153" s="285"/>
      <c r="F153" s="286"/>
      <c r="G153" s="203">
        <f t="shared" si="38"/>
        <v>0</v>
      </c>
      <c r="H153" s="218"/>
      <c r="I153" s="218"/>
      <c r="J153" s="218"/>
      <c r="K153" s="218"/>
      <c r="L153" s="203">
        <f t="shared" si="45"/>
        <v>0</v>
      </c>
      <c r="M153" s="218"/>
      <c r="N153" s="218"/>
      <c r="O153" s="218"/>
      <c r="P153" s="218"/>
      <c r="Q153" s="203">
        <f t="shared" si="46"/>
        <v>0</v>
      </c>
      <c r="R153" s="218"/>
      <c r="S153" s="218"/>
      <c r="T153" s="218"/>
      <c r="U153" s="218"/>
      <c r="V153" s="203" t="str">
        <f t="shared" si="42"/>
        <v/>
      </c>
      <c r="W153" s="203" t="str">
        <f t="shared" si="43"/>
        <v/>
      </c>
      <c r="X153" s="203" t="str">
        <f t="shared" si="44"/>
        <v/>
      </c>
      <c r="Y153" s="203" t="str">
        <f t="shared" si="39"/>
        <v/>
      </c>
      <c r="Z153" s="203" t="str">
        <f t="shared" si="40"/>
        <v/>
      </c>
      <c r="AA153" s="203" t="str">
        <f t="shared" si="41"/>
        <v/>
      </c>
    </row>
    <row r="154" spans="1:27">
      <c r="A154" s="204" t="str">
        <f t="shared" si="37"/>
        <v>其他费用</v>
      </c>
      <c r="B154" s="297"/>
      <c r="C154" s="285" t="s">
        <v>266</v>
      </c>
      <c r="D154" s="285"/>
      <c r="E154" s="285"/>
      <c r="F154" s="286"/>
      <c r="G154" s="203">
        <f t="shared" si="38"/>
        <v>0</v>
      </c>
      <c r="H154" s="218"/>
      <c r="I154" s="218"/>
      <c r="J154" s="218"/>
      <c r="K154" s="218"/>
      <c r="L154" s="203">
        <f t="shared" si="45"/>
        <v>0</v>
      </c>
      <c r="M154" s="218"/>
      <c r="N154" s="218"/>
      <c r="O154" s="218"/>
      <c r="P154" s="218"/>
      <c r="Q154" s="203">
        <f t="shared" si="46"/>
        <v>0</v>
      </c>
      <c r="R154" s="218"/>
      <c r="S154" s="218"/>
      <c r="T154" s="218"/>
      <c r="U154" s="218"/>
      <c r="V154" s="203" t="str">
        <f t="shared" si="42"/>
        <v/>
      </c>
      <c r="W154" s="203" t="str">
        <f t="shared" si="43"/>
        <v/>
      </c>
      <c r="X154" s="203" t="str">
        <f t="shared" si="44"/>
        <v/>
      </c>
      <c r="Y154" s="203" t="str">
        <f t="shared" si="39"/>
        <v/>
      </c>
      <c r="Z154" s="203" t="str">
        <f t="shared" si="40"/>
        <v/>
      </c>
      <c r="AA154" s="203" t="str">
        <f t="shared" si="41"/>
        <v/>
      </c>
    </row>
    <row r="155" spans="1:27">
      <c r="A155" s="204" t="str">
        <f t="shared" si="37"/>
        <v>监管中介类项目合计</v>
      </c>
      <c r="B155" s="268" t="s">
        <v>267</v>
      </c>
      <c r="C155" s="206" t="s">
        <v>267</v>
      </c>
      <c r="D155" s="207"/>
      <c r="E155" s="207"/>
      <c r="F155" s="208"/>
      <c r="G155" s="203">
        <f t="shared" si="38"/>
        <v>8.95</v>
      </c>
      <c r="H155" s="203">
        <f>SUM(H156:H170)</f>
        <v>0</v>
      </c>
      <c r="I155" s="255" t="s">
        <v>53</v>
      </c>
      <c r="J155" s="203">
        <f>SUM(J156:J170)</f>
        <v>8.95</v>
      </c>
      <c r="K155" s="255" t="s">
        <v>53</v>
      </c>
      <c r="L155" s="203">
        <f t="shared" si="45"/>
        <v>2.94</v>
      </c>
      <c r="M155" s="203">
        <f>SUM(M156:M170)</f>
        <v>0</v>
      </c>
      <c r="N155" s="255" t="s">
        <v>53</v>
      </c>
      <c r="O155" s="203">
        <f>SUM(O156:O170)</f>
        <v>2.94</v>
      </c>
      <c r="P155" s="255" t="s">
        <v>53</v>
      </c>
      <c r="Q155" s="203">
        <f t="shared" si="46"/>
        <v>3.471192</v>
      </c>
      <c r="R155" s="203">
        <f>SUM(R156:R170)</f>
        <v>0</v>
      </c>
      <c r="S155" s="255" t="s">
        <v>53</v>
      </c>
      <c r="T155" s="203">
        <f>SUM(T156:T170)</f>
        <v>3.471192</v>
      </c>
      <c r="U155" s="255" t="s">
        <v>53</v>
      </c>
      <c r="V155" s="203">
        <f t="shared" si="42"/>
        <v>2.04421768707483</v>
      </c>
      <c r="W155" s="203" t="str">
        <f t="shared" si="43"/>
        <v/>
      </c>
      <c r="X155" s="203">
        <f t="shared" si="44"/>
        <v>2.04421768707483</v>
      </c>
      <c r="Y155" s="203">
        <f t="shared" si="39"/>
        <v>1.57836501121229</v>
      </c>
      <c r="Z155" s="203" t="str">
        <f t="shared" si="40"/>
        <v/>
      </c>
      <c r="AA155" s="203">
        <f t="shared" si="41"/>
        <v>1.57836501121229</v>
      </c>
    </row>
    <row r="156" spans="1:27">
      <c r="A156" s="204" t="str">
        <f t="shared" si="37"/>
        <v>审计费</v>
      </c>
      <c r="B156" s="209"/>
      <c r="C156" s="215" t="s">
        <v>268</v>
      </c>
      <c r="D156" s="216"/>
      <c r="E156" s="216"/>
      <c r="F156" s="217"/>
      <c r="G156" s="203">
        <f t="shared" si="38"/>
        <v>0</v>
      </c>
      <c r="H156" s="218"/>
      <c r="I156" s="218"/>
      <c r="J156" s="218"/>
      <c r="K156" s="218"/>
      <c r="L156" s="203">
        <f t="shared" si="45"/>
        <v>0</v>
      </c>
      <c r="M156" s="218"/>
      <c r="N156" s="218"/>
      <c r="O156" s="218"/>
      <c r="P156" s="218"/>
      <c r="Q156" s="203">
        <f t="shared" si="46"/>
        <v>0</v>
      </c>
      <c r="R156" s="218"/>
      <c r="S156" s="218"/>
      <c r="T156" s="218"/>
      <c r="U156" s="218"/>
      <c r="V156" s="203" t="str">
        <f t="shared" si="42"/>
        <v/>
      </c>
      <c r="W156" s="203" t="str">
        <f t="shared" si="43"/>
        <v/>
      </c>
      <c r="X156" s="203" t="str">
        <f t="shared" si="44"/>
        <v/>
      </c>
      <c r="Y156" s="203" t="str">
        <f t="shared" si="39"/>
        <v/>
      </c>
      <c r="Z156" s="203" t="str">
        <f t="shared" si="40"/>
        <v/>
      </c>
      <c r="AA156" s="203" t="str">
        <f t="shared" si="41"/>
        <v/>
      </c>
    </row>
    <row r="157" spans="1:27">
      <c r="A157" s="204" t="str">
        <f t="shared" si="37"/>
        <v>精算费</v>
      </c>
      <c r="B157" s="209"/>
      <c r="C157" s="215" t="s">
        <v>269</v>
      </c>
      <c r="D157" s="216"/>
      <c r="E157" s="216"/>
      <c r="F157" s="217"/>
      <c r="G157" s="203">
        <f t="shared" si="38"/>
        <v>0</v>
      </c>
      <c r="H157" s="218"/>
      <c r="I157" s="218"/>
      <c r="J157" s="218"/>
      <c r="K157" s="218"/>
      <c r="L157" s="203">
        <f t="shared" si="45"/>
        <v>0</v>
      </c>
      <c r="M157" s="218"/>
      <c r="N157" s="218"/>
      <c r="O157" s="218"/>
      <c r="P157" s="218"/>
      <c r="Q157" s="203">
        <f t="shared" si="46"/>
        <v>0</v>
      </c>
      <c r="R157" s="218"/>
      <c r="S157" s="218"/>
      <c r="T157" s="218"/>
      <c r="U157" s="218"/>
      <c r="V157" s="203" t="str">
        <f t="shared" si="42"/>
        <v/>
      </c>
      <c r="W157" s="203" t="str">
        <f t="shared" si="43"/>
        <v/>
      </c>
      <c r="X157" s="203" t="str">
        <f t="shared" si="44"/>
        <v/>
      </c>
      <c r="Y157" s="203" t="str">
        <f t="shared" si="39"/>
        <v/>
      </c>
      <c r="Z157" s="203" t="str">
        <f t="shared" si="40"/>
        <v/>
      </c>
      <c r="AA157" s="203" t="str">
        <f t="shared" si="41"/>
        <v/>
      </c>
    </row>
    <row r="158" spans="1:27">
      <c r="A158" s="204" t="str">
        <f t="shared" si="37"/>
        <v>诉讼费</v>
      </c>
      <c r="B158" s="209"/>
      <c r="C158" s="215" t="s">
        <v>270</v>
      </c>
      <c r="D158" s="216"/>
      <c r="E158" s="216"/>
      <c r="F158" s="217"/>
      <c r="G158" s="203">
        <f t="shared" si="38"/>
        <v>0</v>
      </c>
      <c r="H158" s="218"/>
      <c r="I158" s="218"/>
      <c r="J158" s="218"/>
      <c r="K158" s="218"/>
      <c r="L158" s="203">
        <f t="shared" si="45"/>
        <v>0</v>
      </c>
      <c r="M158" s="218"/>
      <c r="N158" s="218"/>
      <c r="O158" s="218"/>
      <c r="P158" s="218"/>
      <c r="Q158" s="203">
        <f t="shared" si="46"/>
        <v>0</v>
      </c>
      <c r="R158" s="218"/>
      <c r="S158" s="218"/>
      <c r="T158" s="218"/>
      <c r="U158" s="218"/>
      <c r="V158" s="203" t="str">
        <f t="shared" si="42"/>
        <v/>
      </c>
      <c r="W158" s="203" t="str">
        <f t="shared" si="43"/>
        <v/>
      </c>
      <c r="X158" s="203" t="str">
        <f t="shared" si="44"/>
        <v/>
      </c>
      <c r="Y158" s="203" t="str">
        <f t="shared" si="39"/>
        <v/>
      </c>
      <c r="Z158" s="203" t="str">
        <f t="shared" si="40"/>
        <v/>
      </c>
      <c r="AA158" s="203" t="str">
        <f t="shared" si="41"/>
        <v/>
      </c>
    </row>
    <row r="159" spans="1:27">
      <c r="A159" s="204" t="str">
        <f t="shared" si="37"/>
        <v>公证费</v>
      </c>
      <c r="B159" s="209"/>
      <c r="C159" s="215" t="s">
        <v>272</v>
      </c>
      <c r="D159" s="216"/>
      <c r="E159" s="216"/>
      <c r="F159" s="217"/>
      <c r="G159" s="203">
        <f t="shared" si="38"/>
        <v>0</v>
      </c>
      <c r="H159" s="218"/>
      <c r="I159" s="218"/>
      <c r="J159" s="218"/>
      <c r="K159" s="218"/>
      <c r="L159" s="203">
        <f t="shared" si="45"/>
        <v>0</v>
      </c>
      <c r="M159" s="218"/>
      <c r="N159" s="218"/>
      <c r="O159" s="218"/>
      <c r="P159" s="218"/>
      <c r="Q159" s="203">
        <f t="shared" si="46"/>
        <v>0</v>
      </c>
      <c r="R159" s="218"/>
      <c r="S159" s="218"/>
      <c r="T159" s="218"/>
      <c r="U159" s="218"/>
      <c r="V159" s="203" t="str">
        <f t="shared" si="42"/>
        <v/>
      </c>
      <c r="W159" s="203" t="str">
        <f t="shared" si="43"/>
        <v/>
      </c>
      <c r="X159" s="203" t="str">
        <f t="shared" si="44"/>
        <v/>
      </c>
      <c r="Y159" s="203" t="str">
        <f t="shared" si="39"/>
        <v/>
      </c>
      <c r="Z159" s="203" t="str">
        <f t="shared" si="40"/>
        <v/>
      </c>
      <c r="AA159" s="203" t="str">
        <f t="shared" si="41"/>
        <v/>
      </c>
    </row>
    <row r="160" spans="1:27">
      <c r="A160" s="204" t="str">
        <f t="shared" si="37"/>
        <v>席位费</v>
      </c>
      <c r="B160" s="209"/>
      <c r="C160" s="215" t="s">
        <v>274</v>
      </c>
      <c r="D160" s="216"/>
      <c r="E160" s="216"/>
      <c r="F160" s="217"/>
      <c r="G160" s="203">
        <f t="shared" si="38"/>
        <v>0</v>
      </c>
      <c r="H160" s="218"/>
      <c r="I160" s="218"/>
      <c r="J160" s="218"/>
      <c r="K160" s="218"/>
      <c r="L160" s="203">
        <f t="shared" si="45"/>
        <v>0</v>
      </c>
      <c r="M160" s="218"/>
      <c r="N160" s="218"/>
      <c r="O160" s="218"/>
      <c r="P160" s="218"/>
      <c r="Q160" s="203">
        <f t="shared" si="46"/>
        <v>0</v>
      </c>
      <c r="R160" s="218"/>
      <c r="S160" s="218"/>
      <c r="T160" s="218"/>
      <c r="U160" s="218"/>
      <c r="V160" s="203" t="str">
        <f t="shared" si="42"/>
        <v/>
      </c>
      <c r="W160" s="203" t="str">
        <f t="shared" si="43"/>
        <v/>
      </c>
      <c r="X160" s="203" t="str">
        <f t="shared" si="44"/>
        <v/>
      </c>
      <c r="Y160" s="203" t="str">
        <f t="shared" si="39"/>
        <v/>
      </c>
      <c r="Z160" s="203" t="str">
        <f t="shared" si="40"/>
        <v/>
      </c>
      <c r="AA160" s="203" t="str">
        <f t="shared" si="41"/>
        <v/>
      </c>
    </row>
    <row r="161" spans="1:27">
      <c r="A161" s="204" t="str">
        <f t="shared" si="37"/>
        <v>检验费</v>
      </c>
      <c r="B161" s="209"/>
      <c r="C161" s="215" t="s">
        <v>275</v>
      </c>
      <c r="D161" s="216"/>
      <c r="E161" s="216"/>
      <c r="F161" s="217"/>
      <c r="G161" s="203">
        <f t="shared" si="38"/>
        <v>0</v>
      </c>
      <c r="H161" s="218"/>
      <c r="I161" s="218"/>
      <c r="J161" s="218"/>
      <c r="K161" s="218"/>
      <c r="L161" s="203">
        <f t="shared" si="45"/>
        <v>0</v>
      </c>
      <c r="M161" s="218"/>
      <c r="N161" s="218"/>
      <c r="O161" s="218"/>
      <c r="P161" s="218"/>
      <c r="Q161" s="203">
        <f t="shared" si="46"/>
        <v>0</v>
      </c>
      <c r="R161" s="218"/>
      <c r="S161" s="218"/>
      <c r="T161" s="218"/>
      <c r="U161" s="218"/>
      <c r="V161" s="203" t="str">
        <f t="shared" si="42"/>
        <v/>
      </c>
      <c r="W161" s="203" t="str">
        <f t="shared" si="43"/>
        <v/>
      </c>
      <c r="X161" s="203" t="str">
        <f t="shared" si="44"/>
        <v/>
      </c>
      <c r="Y161" s="203" t="str">
        <f t="shared" si="39"/>
        <v/>
      </c>
      <c r="Z161" s="203" t="str">
        <f t="shared" si="40"/>
        <v/>
      </c>
      <c r="AA161" s="203" t="str">
        <f t="shared" si="41"/>
        <v/>
      </c>
    </row>
    <row r="162" spans="1:27">
      <c r="A162" s="204" t="str">
        <f t="shared" si="37"/>
        <v>同业公会会费</v>
      </c>
      <c r="B162" s="209"/>
      <c r="C162" s="215" t="s">
        <v>276</v>
      </c>
      <c r="D162" s="216"/>
      <c r="E162" s="216"/>
      <c r="F162" s="217"/>
      <c r="G162" s="203">
        <f t="shared" si="38"/>
        <v>0</v>
      </c>
      <c r="H162" s="218"/>
      <c r="I162" s="218"/>
      <c r="J162" s="218"/>
      <c r="K162" s="218"/>
      <c r="L162" s="203">
        <f t="shared" si="45"/>
        <v>0</v>
      </c>
      <c r="M162" s="218"/>
      <c r="N162" s="218"/>
      <c r="O162" s="218"/>
      <c r="P162" s="218"/>
      <c r="Q162" s="203">
        <f t="shared" si="46"/>
        <v>0</v>
      </c>
      <c r="R162" s="218"/>
      <c r="S162" s="218"/>
      <c r="T162" s="218"/>
      <c r="U162" s="218"/>
      <c r="V162" s="203" t="str">
        <f t="shared" si="42"/>
        <v/>
      </c>
      <c r="W162" s="203" t="str">
        <f t="shared" si="43"/>
        <v/>
      </c>
      <c r="X162" s="203" t="str">
        <f t="shared" si="44"/>
        <v/>
      </c>
      <c r="Y162" s="203" t="str">
        <f t="shared" si="39"/>
        <v/>
      </c>
      <c r="Z162" s="203" t="str">
        <f t="shared" si="40"/>
        <v/>
      </c>
      <c r="AA162" s="203" t="str">
        <f t="shared" si="41"/>
        <v/>
      </c>
    </row>
    <row r="163" spans="1:27">
      <c r="A163" s="204" t="str">
        <f t="shared" si="37"/>
        <v>保险学会学会会费项目小计</v>
      </c>
      <c r="B163" s="209"/>
      <c r="C163" s="221" t="s">
        <v>278</v>
      </c>
      <c r="D163" s="215" t="s">
        <v>279</v>
      </c>
      <c r="E163" s="216"/>
      <c r="F163" s="217"/>
      <c r="G163" s="203">
        <f t="shared" si="38"/>
        <v>0</v>
      </c>
      <c r="H163" s="218"/>
      <c r="I163" s="218"/>
      <c r="J163" s="218"/>
      <c r="K163" s="218"/>
      <c r="L163" s="203">
        <f t="shared" si="45"/>
        <v>0</v>
      </c>
      <c r="M163" s="218"/>
      <c r="N163" s="218"/>
      <c r="O163" s="218"/>
      <c r="P163" s="218"/>
      <c r="Q163" s="203">
        <f t="shared" si="46"/>
        <v>0</v>
      </c>
      <c r="R163" s="218"/>
      <c r="S163" s="218"/>
      <c r="T163" s="218"/>
      <c r="U163" s="218"/>
      <c r="V163" s="203" t="str">
        <f t="shared" si="42"/>
        <v/>
      </c>
      <c r="W163" s="203" t="str">
        <f t="shared" si="43"/>
        <v/>
      </c>
      <c r="X163" s="203" t="str">
        <f t="shared" si="44"/>
        <v/>
      </c>
      <c r="Y163" s="203" t="str">
        <f t="shared" si="39"/>
        <v/>
      </c>
      <c r="Z163" s="203" t="str">
        <f t="shared" si="40"/>
        <v/>
      </c>
      <c r="AA163" s="203" t="str">
        <f t="shared" si="41"/>
        <v/>
      </c>
    </row>
    <row r="164" spans="1:27">
      <c r="A164" s="204" t="str">
        <f t="shared" si="37"/>
        <v>审计学会</v>
      </c>
      <c r="B164" s="209"/>
      <c r="C164" s="270"/>
      <c r="D164" s="215" t="s">
        <v>280</v>
      </c>
      <c r="E164" s="216"/>
      <c r="F164" s="217"/>
      <c r="G164" s="203">
        <f t="shared" si="38"/>
        <v>0</v>
      </c>
      <c r="H164" s="218"/>
      <c r="I164" s="218"/>
      <c r="J164" s="218"/>
      <c r="K164" s="218"/>
      <c r="L164" s="203">
        <f t="shared" si="45"/>
        <v>0</v>
      </c>
      <c r="M164" s="218"/>
      <c r="N164" s="218"/>
      <c r="O164" s="218"/>
      <c r="P164" s="218"/>
      <c r="Q164" s="203">
        <f t="shared" si="46"/>
        <v>0</v>
      </c>
      <c r="R164" s="218"/>
      <c r="S164" s="218"/>
      <c r="T164" s="218"/>
      <c r="U164" s="218"/>
      <c r="V164" s="203" t="str">
        <f t="shared" si="42"/>
        <v/>
      </c>
      <c r="W164" s="203" t="str">
        <f t="shared" si="43"/>
        <v/>
      </c>
      <c r="X164" s="203" t="str">
        <f t="shared" si="44"/>
        <v/>
      </c>
      <c r="Y164" s="203" t="str">
        <f t="shared" si="39"/>
        <v/>
      </c>
      <c r="Z164" s="203" t="str">
        <f t="shared" si="40"/>
        <v/>
      </c>
      <c r="AA164" s="203" t="str">
        <f t="shared" si="41"/>
        <v/>
      </c>
    </row>
    <row r="165" spans="1:27">
      <c r="A165" s="204" t="str">
        <f t="shared" si="37"/>
        <v>金融学会</v>
      </c>
      <c r="B165" s="209"/>
      <c r="C165" s="270"/>
      <c r="D165" s="215" t="s">
        <v>281</v>
      </c>
      <c r="E165" s="216"/>
      <c r="F165" s="217"/>
      <c r="G165" s="203">
        <f t="shared" si="38"/>
        <v>0</v>
      </c>
      <c r="H165" s="218"/>
      <c r="I165" s="218"/>
      <c r="J165" s="218"/>
      <c r="K165" s="218"/>
      <c r="L165" s="203">
        <f t="shared" si="45"/>
        <v>0</v>
      </c>
      <c r="M165" s="218"/>
      <c r="N165" s="218"/>
      <c r="O165" s="218"/>
      <c r="P165" s="218"/>
      <c r="Q165" s="203">
        <f t="shared" si="46"/>
        <v>0</v>
      </c>
      <c r="R165" s="218"/>
      <c r="S165" s="218"/>
      <c r="T165" s="218"/>
      <c r="U165" s="218"/>
      <c r="V165" s="203" t="str">
        <f t="shared" si="42"/>
        <v/>
      </c>
      <c r="W165" s="203" t="str">
        <f t="shared" si="43"/>
        <v/>
      </c>
      <c r="X165" s="203" t="str">
        <f t="shared" si="44"/>
        <v/>
      </c>
      <c r="Y165" s="203" t="str">
        <f t="shared" si="39"/>
        <v/>
      </c>
      <c r="Z165" s="203" t="str">
        <f t="shared" si="40"/>
        <v/>
      </c>
      <c r="AA165" s="203" t="str">
        <f t="shared" si="41"/>
        <v/>
      </c>
    </row>
    <row r="166" spans="1:27">
      <c r="A166" s="204" t="str">
        <f t="shared" si="37"/>
        <v>律师学会</v>
      </c>
      <c r="B166" s="209"/>
      <c r="C166" s="270"/>
      <c r="D166" s="215" t="s">
        <v>282</v>
      </c>
      <c r="E166" s="216"/>
      <c r="F166" s="217"/>
      <c r="G166" s="203">
        <f t="shared" si="38"/>
        <v>0</v>
      </c>
      <c r="H166" s="218"/>
      <c r="I166" s="218"/>
      <c r="J166" s="218"/>
      <c r="K166" s="218"/>
      <c r="L166" s="203">
        <f t="shared" si="45"/>
        <v>0</v>
      </c>
      <c r="M166" s="218"/>
      <c r="N166" s="218"/>
      <c r="O166" s="218"/>
      <c r="P166" s="218"/>
      <c r="Q166" s="203">
        <f t="shared" si="46"/>
        <v>0</v>
      </c>
      <c r="R166" s="218"/>
      <c r="S166" s="218"/>
      <c r="T166" s="218"/>
      <c r="U166" s="218"/>
      <c r="V166" s="203" t="str">
        <f t="shared" si="42"/>
        <v/>
      </c>
      <c r="W166" s="203" t="str">
        <f t="shared" si="43"/>
        <v/>
      </c>
      <c r="X166" s="203" t="str">
        <f t="shared" si="44"/>
        <v/>
      </c>
      <c r="Y166" s="203" t="str">
        <f t="shared" si="39"/>
        <v/>
      </c>
      <c r="Z166" s="203" t="str">
        <f t="shared" si="40"/>
        <v/>
      </c>
      <c r="AA166" s="203" t="str">
        <f t="shared" si="41"/>
        <v/>
      </c>
    </row>
    <row r="167" spans="1:27">
      <c r="A167" s="204" t="str">
        <f t="shared" si="37"/>
        <v>精算学会</v>
      </c>
      <c r="B167" s="209"/>
      <c r="C167" s="270"/>
      <c r="D167" s="215" t="s">
        <v>283</v>
      </c>
      <c r="E167" s="216"/>
      <c r="F167" s="217"/>
      <c r="G167" s="203">
        <f t="shared" si="38"/>
        <v>0</v>
      </c>
      <c r="H167" s="218"/>
      <c r="I167" s="218"/>
      <c r="J167" s="218"/>
      <c r="K167" s="218"/>
      <c r="L167" s="203">
        <f t="shared" si="45"/>
        <v>0</v>
      </c>
      <c r="M167" s="218"/>
      <c r="N167" s="218"/>
      <c r="O167" s="218"/>
      <c r="P167" s="218"/>
      <c r="Q167" s="203">
        <f t="shared" si="46"/>
        <v>0</v>
      </c>
      <c r="R167" s="218"/>
      <c r="S167" s="218"/>
      <c r="T167" s="218"/>
      <c r="U167" s="218"/>
      <c r="V167" s="203" t="str">
        <f t="shared" si="42"/>
        <v/>
      </c>
      <c r="W167" s="203" t="str">
        <f t="shared" si="43"/>
        <v/>
      </c>
      <c r="X167" s="203" t="str">
        <f t="shared" si="44"/>
        <v/>
      </c>
      <c r="Y167" s="203" t="str">
        <f t="shared" si="39"/>
        <v/>
      </c>
      <c r="Z167" s="203" t="str">
        <f t="shared" si="40"/>
        <v/>
      </c>
      <c r="AA167" s="203" t="str">
        <f t="shared" si="41"/>
        <v/>
      </c>
    </row>
    <row r="168" spans="1:27">
      <c r="A168" s="204" t="str">
        <f t="shared" si="37"/>
        <v>其它学会</v>
      </c>
      <c r="B168" s="209"/>
      <c r="C168" s="222"/>
      <c r="D168" s="215" t="s">
        <v>284</v>
      </c>
      <c r="E168" s="216"/>
      <c r="F168" s="217"/>
      <c r="G168" s="203">
        <f t="shared" si="38"/>
        <v>0</v>
      </c>
      <c r="H168" s="218"/>
      <c r="I168" s="218"/>
      <c r="J168" s="218"/>
      <c r="K168" s="218"/>
      <c r="L168" s="203">
        <f t="shared" si="45"/>
        <v>0</v>
      </c>
      <c r="M168" s="218"/>
      <c r="N168" s="218"/>
      <c r="O168" s="218"/>
      <c r="P168" s="218"/>
      <c r="Q168" s="203">
        <f t="shared" si="46"/>
        <v>0</v>
      </c>
      <c r="R168" s="218"/>
      <c r="S168" s="218"/>
      <c r="T168" s="218"/>
      <c r="U168" s="218"/>
      <c r="V168" s="203" t="str">
        <f t="shared" si="42"/>
        <v/>
      </c>
      <c r="W168" s="203" t="str">
        <f t="shared" si="43"/>
        <v/>
      </c>
      <c r="X168" s="203" t="str">
        <f t="shared" si="44"/>
        <v/>
      </c>
      <c r="Y168" s="203" t="str">
        <f t="shared" si="39"/>
        <v/>
      </c>
      <c r="Z168" s="203" t="str">
        <f t="shared" si="40"/>
        <v/>
      </c>
      <c r="AA168" s="203" t="str">
        <f t="shared" si="41"/>
        <v/>
      </c>
    </row>
    <row r="169" spans="1:27">
      <c r="A169" s="204" t="str">
        <f t="shared" si="37"/>
        <v>法律顾问费咨询费项目小计</v>
      </c>
      <c r="B169" s="209"/>
      <c r="C169" s="298" t="s">
        <v>285</v>
      </c>
      <c r="D169" s="299" t="s">
        <v>286</v>
      </c>
      <c r="E169" s="216"/>
      <c r="F169" s="217"/>
      <c r="G169" s="203">
        <f t="shared" si="38"/>
        <v>0</v>
      </c>
      <c r="H169" s="218"/>
      <c r="I169" s="218"/>
      <c r="J169" s="218"/>
      <c r="K169" s="218"/>
      <c r="L169" s="203">
        <f t="shared" si="45"/>
        <v>0</v>
      </c>
      <c r="M169" s="218"/>
      <c r="N169" s="218"/>
      <c r="O169" s="218"/>
      <c r="P169" s="218"/>
      <c r="Q169" s="203">
        <f t="shared" si="46"/>
        <v>0</v>
      </c>
      <c r="R169" s="218"/>
      <c r="S169" s="218"/>
      <c r="T169" s="218"/>
      <c r="U169" s="218"/>
      <c r="V169" s="203" t="str">
        <f t="shared" si="42"/>
        <v/>
      </c>
      <c r="W169" s="203" t="str">
        <f t="shared" si="43"/>
        <v/>
      </c>
      <c r="X169" s="203" t="str">
        <f t="shared" si="44"/>
        <v/>
      </c>
      <c r="Y169" s="203" t="str">
        <f t="shared" si="39"/>
        <v/>
      </c>
      <c r="Z169" s="203" t="str">
        <f t="shared" si="40"/>
        <v/>
      </c>
      <c r="AA169" s="203" t="str">
        <f t="shared" si="41"/>
        <v/>
      </c>
    </row>
    <row r="170" spans="1:27">
      <c r="A170" s="204" t="str">
        <f t="shared" si="37"/>
        <v>其他咨询费</v>
      </c>
      <c r="B170" s="228"/>
      <c r="C170" s="300"/>
      <c r="D170" s="299" t="s">
        <v>288</v>
      </c>
      <c r="E170" s="216"/>
      <c r="F170" s="217"/>
      <c r="G170" s="203">
        <f t="shared" si="38"/>
        <v>8.95</v>
      </c>
      <c r="H170" s="218"/>
      <c r="I170" s="218"/>
      <c r="J170" s="218">
        <v>8.95</v>
      </c>
      <c r="K170" s="218" t="s">
        <v>300</v>
      </c>
      <c r="L170" s="203">
        <f t="shared" si="45"/>
        <v>2.94</v>
      </c>
      <c r="M170" s="218"/>
      <c r="N170" s="218"/>
      <c r="O170" s="218">
        <v>2.94</v>
      </c>
      <c r="P170" s="218" t="s">
        <v>301</v>
      </c>
      <c r="Q170" s="203">
        <f t="shared" si="46"/>
        <v>3.471192</v>
      </c>
      <c r="R170" s="218"/>
      <c r="S170" s="218"/>
      <c r="T170" s="218">
        <v>3.471192</v>
      </c>
      <c r="U170" s="218" t="s">
        <v>302</v>
      </c>
      <c r="V170" s="203">
        <f t="shared" si="42"/>
        <v>2.04421768707483</v>
      </c>
      <c r="W170" s="203" t="str">
        <f t="shared" si="43"/>
        <v/>
      </c>
      <c r="X170" s="203">
        <f t="shared" si="44"/>
        <v>2.04421768707483</v>
      </c>
      <c r="Y170" s="203">
        <f t="shared" si="39"/>
        <v>1.57836501121229</v>
      </c>
      <c r="Z170" s="203" t="str">
        <f t="shared" si="40"/>
        <v/>
      </c>
      <c r="AA170" s="203">
        <f t="shared" si="41"/>
        <v>1.57836501121229</v>
      </c>
    </row>
    <row r="171" spans="1:27">
      <c r="A171" s="301"/>
      <c r="B171" s="211" t="s">
        <v>289</v>
      </c>
      <c r="C171" s="212"/>
      <c r="D171" s="212"/>
      <c r="E171" s="212"/>
      <c r="F171" s="213"/>
      <c r="G171" s="203">
        <f t="shared" si="38"/>
        <v>0</v>
      </c>
      <c r="H171" s="302"/>
      <c r="I171" s="302"/>
      <c r="J171" s="302"/>
      <c r="K171" s="302"/>
      <c r="L171" s="203">
        <f t="shared" si="45"/>
        <v>0</v>
      </c>
      <c r="M171" s="302"/>
      <c r="N171" s="302"/>
      <c r="O171" s="302"/>
      <c r="P171" s="302"/>
      <c r="Q171" s="203">
        <f t="shared" si="46"/>
        <v>0</v>
      </c>
      <c r="R171" s="302"/>
      <c r="S171" s="302"/>
      <c r="T171" s="302"/>
      <c r="U171" s="302"/>
      <c r="V171" s="203" t="str">
        <f t="shared" si="42"/>
        <v/>
      </c>
      <c r="W171" s="203" t="str">
        <f t="shared" si="43"/>
        <v/>
      </c>
      <c r="X171" s="203" t="str">
        <f t="shared" si="44"/>
        <v/>
      </c>
      <c r="Y171" s="203" t="str">
        <f t="shared" si="39"/>
        <v/>
      </c>
      <c r="Z171" s="203" t="str">
        <f t="shared" si="40"/>
        <v/>
      </c>
      <c r="AA171" s="203" t="str">
        <f t="shared" si="41"/>
        <v/>
      </c>
    </row>
  </sheetData>
  <sheetProtection autoFilter="0"/>
  <mergeCells count="79">
    <mergeCell ref="B2:F2"/>
    <mergeCell ref="G2:K2"/>
    <mergeCell ref="L2:P2"/>
    <mergeCell ref="Q2:U2"/>
    <mergeCell ref="V2:X2"/>
    <mergeCell ref="Y2:AA2"/>
    <mergeCell ref="H3:I3"/>
    <mergeCell ref="J3:K3"/>
    <mergeCell ref="M3:N3"/>
    <mergeCell ref="O3:P3"/>
    <mergeCell ref="R3:S3"/>
    <mergeCell ref="T3:U3"/>
    <mergeCell ref="B5:F5"/>
    <mergeCell ref="C6:F6"/>
    <mergeCell ref="D7:F7"/>
    <mergeCell ref="D18:F18"/>
    <mergeCell ref="C41:F41"/>
    <mergeCell ref="D42:F42"/>
    <mergeCell ref="D62:F62"/>
    <mergeCell ref="D90:F90"/>
    <mergeCell ref="D104:F104"/>
    <mergeCell ref="C113:F113"/>
    <mergeCell ref="C130:F130"/>
    <mergeCell ref="C155:F155"/>
    <mergeCell ref="B171:F171"/>
    <mergeCell ref="B3:B4"/>
    <mergeCell ref="B6:B40"/>
    <mergeCell ref="B41:B112"/>
    <mergeCell ref="B113:B129"/>
    <mergeCell ref="B130:B154"/>
    <mergeCell ref="B155:B170"/>
    <mergeCell ref="C3:C4"/>
    <mergeCell ref="C7:C17"/>
    <mergeCell ref="C18:C29"/>
    <mergeCell ref="C42:C61"/>
    <mergeCell ref="C62:C89"/>
    <mergeCell ref="C90:C103"/>
    <mergeCell ref="C104:C112"/>
    <mergeCell ref="C115:C117"/>
    <mergeCell ref="C118:C120"/>
    <mergeCell ref="C121:C122"/>
    <mergeCell ref="C125:C126"/>
    <mergeCell ref="C131:C132"/>
    <mergeCell ref="C135:C136"/>
    <mergeCell ref="C138:C142"/>
    <mergeCell ref="C143:C146"/>
    <mergeCell ref="C147:C150"/>
    <mergeCell ref="C163:C168"/>
    <mergeCell ref="C169:C170"/>
    <mergeCell ref="D3:D4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D138:D139"/>
    <mergeCell ref="E3:E4"/>
    <mergeCell ref="E47:E49"/>
    <mergeCell ref="E50:E52"/>
    <mergeCell ref="E95:E97"/>
    <mergeCell ref="F3:F4"/>
    <mergeCell ref="G3:G4"/>
    <mergeCell ref="L3:L4"/>
    <mergeCell ref="Q3:Q4"/>
    <mergeCell ref="V3:V4"/>
    <mergeCell ref="W3:W4"/>
    <mergeCell ref="X3:X4"/>
    <mergeCell ref="Y3:Y4"/>
    <mergeCell ref="Z3:Z4"/>
    <mergeCell ref="AA3:AA4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45"/>
  <sheetViews>
    <sheetView showGridLines="0" zoomScale="90" zoomScaleNormal="90" workbookViewId="0">
      <pane xSplit="3" ySplit="5" topLeftCell="D6" activePane="bottomRight" state="frozen"/>
      <selection/>
      <selection pane="topRight"/>
      <selection pane="bottomLeft"/>
      <selection pane="bottomRight" activeCell="I25" sqref="I25"/>
    </sheetView>
  </sheetViews>
  <sheetFormatPr defaultColWidth="8.875" defaultRowHeight="16.5"/>
  <cols>
    <col min="1" max="1" width="3.5" style="151" customWidth="1"/>
    <col min="2" max="2" width="8.875" style="152"/>
    <col min="3" max="3" width="12.25" style="151" customWidth="1"/>
    <col min="4" max="4" width="32.25" style="151" customWidth="1"/>
    <col min="5" max="5" width="44.125" style="151" customWidth="1"/>
    <col min="6" max="6" width="8.875" style="151"/>
    <col min="7" max="7" width="22.125" style="151" customWidth="1"/>
    <col min="8" max="8" width="26" style="151" customWidth="1"/>
    <col min="9" max="10" width="23" style="151" customWidth="1"/>
    <col min="11" max="11" width="15.875" style="150" customWidth="1"/>
    <col min="12" max="12" width="34.5" style="151" customWidth="1"/>
    <col min="13" max="13" width="39.5" style="151" customWidth="1"/>
    <col min="14" max="14" width="16.75" style="151" customWidth="1"/>
    <col min="15" max="15" width="12.75" style="151" customWidth="1"/>
    <col min="16" max="16" width="25.625" style="151" customWidth="1"/>
    <col min="17" max="17" width="28.5" style="151" customWidth="1"/>
    <col min="18" max="18" width="23.625" style="151" customWidth="1"/>
    <col min="19" max="21" width="21.875" style="151" customWidth="1"/>
    <col min="22" max="22" width="21.5" style="151" customWidth="1"/>
    <col min="23" max="27" width="8.875" style="151" customWidth="1"/>
    <col min="28" max="28" width="28.75" style="151" hidden="1" customWidth="1"/>
    <col min="29" max="33" width="8.875" style="151" hidden="1" customWidth="1"/>
    <col min="34" max="16384" width="8.875" style="151"/>
  </cols>
  <sheetData>
    <row r="1" spans="2:2">
      <c r="B1" s="153" t="s">
        <v>303</v>
      </c>
    </row>
    <row r="2" ht="17.25" spans="2:2">
      <c r="B2" s="153" t="s">
        <v>30</v>
      </c>
    </row>
    <row r="3" spans="2:22">
      <c r="B3" s="154" t="s">
        <v>304</v>
      </c>
      <c r="C3" s="155" t="s">
        <v>305</v>
      </c>
      <c r="D3" s="155"/>
      <c r="E3" s="155"/>
      <c r="F3" s="155"/>
      <c r="G3" s="155"/>
      <c r="H3" s="155"/>
      <c r="I3" s="155"/>
      <c r="J3" s="169"/>
      <c r="K3" s="170" t="s">
        <v>306</v>
      </c>
      <c r="L3" s="155"/>
      <c r="M3" s="155"/>
      <c r="N3" s="155"/>
      <c r="O3" s="155"/>
      <c r="P3" s="155"/>
      <c r="Q3" s="155"/>
      <c r="R3" s="155"/>
      <c r="S3" s="185"/>
      <c r="T3" s="185"/>
      <c r="U3" s="185"/>
      <c r="V3" s="169"/>
    </row>
    <row r="4" s="150" customFormat="1" spans="2:22">
      <c r="B4" s="156"/>
      <c r="C4" s="157" t="s">
        <v>307</v>
      </c>
      <c r="D4" s="157" t="s">
        <v>308</v>
      </c>
      <c r="E4" s="157" t="s">
        <v>309</v>
      </c>
      <c r="F4" s="157" t="s">
        <v>310</v>
      </c>
      <c r="G4" s="157" t="s">
        <v>311</v>
      </c>
      <c r="H4" s="157" t="s">
        <v>312</v>
      </c>
      <c r="I4" s="157" t="s">
        <v>313</v>
      </c>
      <c r="J4" s="171" t="s">
        <v>314</v>
      </c>
      <c r="K4" s="156" t="s">
        <v>307</v>
      </c>
      <c r="L4" s="157" t="s">
        <v>308</v>
      </c>
      <c r="M4" s="157" t="s">
        <v>309</v>
      </c>
      <c r="N4" s="157" t="s">
        <v>315</v>
      </c>
      <c r="O4" s="157" t="s">
        <v>316</v>
      </c>
      <c r="P4" s="157" t="s">
        <v>317</v>
      </c>
      <c r="Q4" s="157" t="s">
        <v>318</v>
      </c>
      <c r="R4" s="157" t="s">
        <v>319</v>
      </c>
      <c r="S4" s="186" t="s">
        <v>320</v>
      </c>
      <c r="T4" s="186" t="s">
        <v>321</v>
      </c>
      <c r="U4" s="186" t="s">
        <v>322</v>
      </c>
      <c r="V4" s="171" t="s">
        <v>323</v>
      </c>
    </row>
    <row r="5" spans="2:32">
      <c r="B5" s="158">
        <v>0</v>
      </c>
      <c r="C5" s="159" t="s">
        <v>324</v>
      </c>
      <c r="D5" s="160" t="s">
        <v>53</v>
      </c>
      <c r="E5" s="159" t="s">
        <v>53</v>
      </c>
      <c r="F5" s="161">
        <f>SUM(F6:F45)</f>
        <v>0</v>
      </c>
      <c r="G5" s="161">
        <f>SUM(G6:G45)</f>
        <v>0</v>
      </c>
      <c r="H5" s="161">
        <f>SUM(H6:H45)</f>
        <v>0</v>
      </c>
      <c r="I5" s="160" t="s">
        <v>53</v>
      </c>
      <c r="J5" s="172" t="s">
        <v>53</v>
      </c>
      <c r="K5" s="173" t="s">
        <v>324</v>
      </c>
      <c r="L5" s="174" t="s">
        <v>53</v>
      </c>
      <c r="M5" s="175" t="s">
        <v>53</v>
      </c>
      <c r="N5" s="176">
        <f>IFERROR(S5/O5,"")</f>
        <v>0.106666666666667</v>
      </c>
      <c r="O5" s="177">
        <f>SUM(O6:O45)</f>
        <v>750</v>
      </c>
      <c r="P5" s="177">
        <f>SUM(P6:P45)</f>
        <v>300</v>
      </c>
      <c r="Q5" s="177">
        <f>SUM(Q6:Q45)</f>
        <v>450</v>
      </c>
      <c r="R5" s="174" t="s">
        <v>53</v>
      </c>
      <c r="S5" s="177">
        <f>SUM(S6:S45)</f>
        <v>80</v>
      </c>
      <c r="T5" s="177">
        <f>SUM(T6:T45)</f>
        <v>0</v>
      </c>
      <c r="U5" s="177">
        <f>SUM(U6:U45)</f>
        <v>80</v>
      </c>
      <c r="V5" s="187" t="s">
        <v>53</v>
      </c>
      <c r="AB5" s="151" t="s">
        <v>325</v>
      </c>
      <c r="AC5" s="151" t="s">
        <v>326</v>
      </c>
      <c r="AF5" s="151" t="s">
        <v>327</v>
      </c>
    </row>
    <row r="6" spans="2:32">
      <c r="B6" s="158">
        <v>1</v>
      </c>
      <c r="C6" s="162" t="s">
        <v>328</v>
      </c>
      <c r="D6" s="162" t="s">
        <v>329</v>
      </c>
      <c r="E6" s="162" t="s">
        <v>330</v>
      </c>
      <c r="F6" s="161">
        <f>G6+H6</f>
        <v>0</v>
      </c>
      <c r="G6" s="163"/>
      <c r="H6" s="163"/>
      <c r="I6" s="162"/>
      <c r="J6" s="178"/>
      <c r="K6" s="179" t="s">
        <v>328</v>
      </c>
      <c r="L6" s="162" t="s">
        <v>331</v>
      </c>
      <c r="M6" s="180" t="s">
        <v>330</v>
      </c>
      <c r="N6" s="176">
        <f t="shared" ref="N6:N45" si="0">IFERROR(S6/O6,"")</f>
        <v>0</v>
      </c>
      <c r="O6" s="177">
        <f>P6+Q6</f>
        <v>500</v>
      </c>
      <c r="P6" s="163">
        <v>300</v>
      </c>
      <c r="Q6" s="163">
        <v>200</v>
      </c>
      <c r="R6" s="163" t="s">
        <v>327</v>
      </c>
      <c r="S6" s="188">
        <f>T6+U6</f>
        <v>0</v>
      </c>
      <c r="T6" s="189">
        <v>0</v>
      </c>
      <c r="U6" s="189">
        <v>0</v>
      </c>
      <c r="V6" s="190" t="s">
        <v>332</v>
      </c>
      <c r="AB6" s="151" t="s">
        <v>331</v>
      </c>
      <c r="AC6" s="151" t="s">
        <v>329</v>
      </c>
      <c r="AF6" s="151" t="s">
        <v>333</v>
      </c>
    </row>
    <row r="7" spans="2:32">
      <c r="B7" s="158">
        <v>2</v>
      </c>
      <c r="C7" s="162" t="s">
        <v>334</v>
      </c>
      <c r="D7" s="162" t="s">
        <v>335</v>
      </c>
      <c r="E7" s="162" t="s">
        <v>336</v>
      </c>
      <c r="F7" s="161">
        <f t="shared" ref="F7:F45" si="1">G7+H7</f>
        <v>0</v>
      </c>
      <c r="G7" s="163"/>
      <c r="H7" s="163"/>
      <c r="I7" s="162"/>
      <c r="J7" s="178"/>
      <c r="K7" s="179" t="s">
        <v>334</v>
      </c>
      <c r="L7" s="162" t="s">
        <v>325</v>
      </c>
      <c r="M7" s="180" t="s">
        <v>336</v>
      </c>
      <c r="N7" s="176">
        <f t="shared" si="0"/>
        <v>0.8</v>
      </c>
      <c r="O7" s="177">
        <f t="shared" ref="O7:O45" si="2">P7+Q7</f>
        <v>100</v>
      </c>
      <c r="P7" s="163">
        <v>0</v>
      </c>
      <c r="Q7" s="163">
        <v>100</v>
      </c>
      <c r="R7" s="163" t="s">
        <v>327</v>
      </c>
      <c r="S7" s="188">
        <f t="shared" ref="S7:S45" si="3">T7+U7</f>
        <v>80</v>
      </c>
      <c r="T7" s="189">
        <v>0</v>
      </c>
      <c r="U7" s="189">
        <v>80</v>
      </c>
      <c r="V7" s="190" t="s">
        <v>337</v>
      </c>
      <c r="AB7" s="151" t="s">
        <v>338</v>
      </c>
      <c r="AC7" s="151" t="s">
        <v>339</v>
      </c>
      <c r="AF7" s="151" t="s">
        <v>340</v>
      </c>
    </row>
    <row r="8" ht="86.45" customHeight="1" spans="2:32">
      <c r="B8" s="158">
        <v>3</v>
      </c>
      <c r="C8" s="162"/>
      <c r="D8" s="162" t="s">
        <v>341</v>
      </c>
      <c r="E8" s="164" t="s">
        <v>342</v>
      </c>
      <c r="F8" s="161">
        <f t="shared" si="1"/>
        <v>0</v>
      </c>
      <c r="G8" s="163"/>
      <c r="H8" s="163"/>
      <c r="I8" s="162"/>
      <c r="J8" s="178"/>
      <c r="K8" s="179"/>
      <c r="L8" s="162" t="s">
        <v>343</v>
      </c>
      <c r="M8" s="164" t="s">
        <v>344</v>
      </c>
      <c r="N8" s="176">
        <f t="shared" si="0"/>
        <v>0</v>
      </c>
      <c r="O8" s="177">
        <f t="shared" si="2"/>
        <v>150</v>
      </c>
      <c r="P8" s="163"/>
      <c r="Q8" s="163">
        <v>150</v>
      </c>
      <c r="R8" s="163"/>
      <c r="S8" s="188">
        <f t="shared" si="3"/>
        <v>0</v>
      </c>
      <c r="T8" s="189"/>
      <c r="U8" s="189"/>
      <c r="V8" s="191"/>
      <c r="AB8" s="151" t="s">
        <v>345</v>
      </c>
      <c r="AC8" s="151" t="s">
        <v>346</v>
      </c>
      <c r="AF8" s="151" t="s">
        <v>347</v>
      </c>
    </row>
    <row r="9" ht="85.9" customHeight="1" spans="2:32">
      <c r="B9" s="158">
        <v>4</v>
      </c>
      <c r="C9" s="162"/>
      <c r="D9" s="162" t="s">
        <v>335</v>
      </c>
      <c r="E9" s="164" t="s">
        <v>348</v>
      </c>
      <c r="F9" s="161">
        <f t="shared" si="1"/>
        <v>0</v>
      </c>
      <c r="G9" s="163"/>
      <c r="H9" s="163"/>
      <c r="I9" s="162"/>
      <c r="J9" s="178"/>
      <c r="K9" s="179"/>
      <c r="L9" s="162" t="s">
        <v>349</v>
      </c>
      <c r="M9" s="164" t="s">
        <v>348</v>
      </c>
      <c r="N9" s="176" t="str">
        <f t="shared" si="0"/>
        <v/>
      </c>
      <c r="O9" s="177">
        <f t="shared" si="2"/>
        <v>0</v>
      </c>
      <c r="P9" s="163"/>
      <c r="Q9" s="163"/>
      <c r="R9" s="163"/>
      <c r="S9" s="188">
        <f t="shared" si="3"/>
        <v>0</v>
      </c>
      <c r="T9" s="189"/>
      <c r="U9" s="189"/>
      <c r="V9" s="191"/>
      <c r="AB9" s="151" t="s">
        <v>350</v>
      </c>
      <c r="AC9" s="151" t="s">
        <v>351</v>
      </c>
      <c r="AF9" s="151" t="s">
        <v>352</v>
      </c>
    </row>
    <row r="10" spans="2:32">
      <c r="B10" s="158">
        <v>5</v>
      </c>
      <c r="C10" s="162"/>
      <c r="D10" s="162"/>
      <c r="E10" s="162"/>
      <c r="F10" s="161">
        <f t="shared" si="1"/>
        <v>0</v>
      </c>
      <c r="G10" s="163"/>
      <c r="H10" s="163"/>
      <c r="I10" s="162"/>
      <c r="J10" s="178"/>
      <c r="K10" s="179"/>
      <c r="L10" s="162"/>
      <c r="M10" s="162"/>
      <c r="N10" s="176" t="str">
        <f t="shared" si="0"/>
        <v/>
      </c>
      <c r="O10" s="177">
        <f t="shared" si="2"/>
        <v>0</v>
      </c>
      <c r="P10" s="163"/>
      <c r="Q10" s="163"/>
      <c r="R10" s="163"/>
      <c r="S10" s="188">
        <f t="shared" si="3"/>
        <v>0</v>
      </c>
      <c r="T10" s="189"/>
      <c r="U10" s="189"/>
      <c r="V10" s="191"/>
      <c r="AB10" s="151" t="s">
        <v>353</v>
      </c>
      <c r="AC10" s="151" t="s">
        <v>354</v>
      </c>
      <c r="AF10" s="151" t="s">
        <v>355</v>
      </c>
    </row>
    <row r="11" spans="2:32">
      <c r="B11" s="158">
        <v>6</v>
      </c>
      <c r="C11" s="162"/>
      <c r="D11" s="162"/>
      <c r="E11" s="162"/>
      <c r="F11" s="161">
        <f t="shared" si="1"/>
        <v>0</v>
      </c>
      <c r="G11" s="163"/>
      <c r="H11" s="163"/>
      <c r="I11" s="162"/>
      <c r="J11" s="178"/>
      <c r="K11" s="179"/>
      <c r="L11" s="162"/>
      <c r="M11" s="162"/>
      <c r="N11" s="176" t="str">
        <f t="shared" si="0"/>
        <v/>
      </c>
      <c r="O11" s="177">
        <f t="shared" si="2"/>
        <v>0</v>
      </c>
      <c r="P11" s="163"/>
      <c r="Q11" s="163"/>
      <c r="R11" s="163"/>
      <c r="S11" s="188">
        <f t="shared" si="3"/>
        <v>0</v>
      </c>
      <c r="T11" s="189"/>
      <c r="U11" s="189"/>
      <c r="V11" s="191"/>
      <c r="AB11" s="151" t="s">
        <v>349</v>
      </c>
      <c r="AC11" s="151" t="s">
        <v>335</v>
      </c>
      <c r="AF11" s="151" t="s">
        <v>356</v>
      </c>
    </row>
    <row r="12" spans="2:32">
      <c r="B12" s="158">
        <v>7</v>
      </c>
      <c r="C12" s="162"/>
      <c r="D12" s="162"/>
      <c r="E12" s="162"/>
      <c r="F12" s="161">
        <f t="shared" si="1"/>
        <v>0</v>
      </c>
      <c r="G12" s="163"/>
      <c r="H12" s="163"/>
      <c r="I12" s="162"/>
      <c r="J12" s="178"/>
      <c r="K12" s="179"/>
      <c r="L12" s="162"/>
      <c r="M12" s="162"/>
      <c r="N12" s="176" t="str">
        <f t="shared" si="0"/>
        <v/>
      </c>
      <c r="O12" s="177">
        <f t="shared" si="2"/>
        <v>0</v>
      </c>
      <c r="P12" s="163"/>
      <c r="Q12" s="163"/>
      <c r="R12" s="163"/>
      <c r="S12" s="188">
        <f t="shared" si="3"/>
        <v>0</v>
      </c>
      <c r="T12" s="189"/>
      <c r="U12" s="189"/>
      <c r="V12" s="191"/>
      <c r="AB12" s="151" t="s">
        <v>357</v>
      </c>
      <c r="AC12" s="151" t="s">
        <v>358</v>
      </c>
      <c r="AF12" s="151" t="s">
        <v>359</v>
      </c>
    </row>
    <row r="13" spans="2:32">
      <c r="B13" s="158">
        <v>8</v>
      </c>
      <c r="C13" s="162"/>
      <c r="D13" s="162"/>
      <c r="E13" s="162"/>
      <c r="F13" s="161">
        <f t="shared" si="1"/>
        <v>0</v>
      </c>
      <c r="G13" s="163"/>
      <c r="H13" s="163"/>
      <c r="I13" s="162"/>
      <c r="J13" s="178"/>
      <c r="K13" s="179"/>
      <c r="L13" s="162"/>
      <c r="M13" s="162"/>
      <c r="N13" s="176" t="str">
        <f t="shared" si="0"/>
        <v/>
      </c>
      <c r="O13" s="177">
        <f t="shared" si="2"/>
        <v>0</v>
      </c>
      <c r="P13" s="163"/>
      <c r="Q13" s="163"/>
      <c r="R13" s="163"/>
      <c r="S13" s="188">
        <f t="shared" si="3"/>
        <v>0</v>
      </c>
      <c r="T13" s="189"/>
      <c r="U13" s="189"/>
      <c r="V13" s="191"/>
      <c r="AB13" s="151" t="s">
        <v>343</v>
      </c>
      <c r="AC13" s="151" t="s">
        <v>341</v>
      </c>
      <c r="AF13" s="151" t="s">
        <v>360</v>
      </c>
    </row>
    <row r="14" spans="2:32">
      <c r="B14" s="158">
        <v>9</v>
      </c>
      <c r="C14" s="162"/>
      <c r="D14" s="162"/>
      <c r="E14" s="162"/>
      <c r="F14" s="161">
        <f t="shared" si="1"/>
        <v>0</v>
      </c>
      <c r="G14" s="163"/>
      <c r="H14" s="163"/>
      <c r="I14" s="162"/>
      <c r="J14" s="178"/>
      <c r="K14" s="179"/>
      <c r="L14" s="162"/>
      <c r="M14" s="162"/>
      <c r="N14" s="176" t="str">
        <f t="shared" si="0"/>
        <v/>
      </c>
      <c r="O14" s="177">
        <f t="shared" si="2"/>
        <v>0</v>
      </c>
      <c r="P14" s="163"/>
      <c r="Q14" s="163"/>
      <c r="R14" s="163"/>
      <c r="S14" s="188">
        <f t="shared" si="3"/>
        <v>0</v>
      </c>
      <c r="T14" s="189"/>
      <c r="U14" s="189"/>
      <c r="V14" s="191"/>
      <c r="AF14" s="151" t="s">
        <v>361</v>
      </c>
    </row>
    <row r="15" spans="2:32">
      <c r="B15" s="158">
        <v>10</v>
      </c>
      <c r="C15" s="162"/>
      <c r="D15" s="162"/>
      <c r="E15" s="162"/>
      <c r="F15" s="161">
        <f t="shared" si="1"/>
        <v>0</v>
      </c>
      <c r="G15" s="163"/>
      <c r="H15" s="163"/>
      <c r="I15" s="162"/>
      <c r="J15" s="178"/>
      <c r="K15" s="179"/>
      <c r="L15" s="162"/>
      <c r="M15" s="162"/>
      <c r="N15" s="176" t="str">
        <f t="shared" si="0"/>
        <v/>
      </c>
      <c r="O15" s="177">
        <f t="shared" si="2"/>
        <v>0</v>
      </c>
      <c r="P15" s="163"/>
      <c r="Q15" s="163"/>
      <c r="R15" s="163"/>
      <c r="S15" s="188">
        <f t="shared" si="3"/>
        <v>0</v>
      </c>
      <c r="T15" s="189"/>
      <c r="U15" s="189"/>
      <c r="V15" s="191"/>
      <c r="AF15" s="151" t="s">
        <v>362</v>
      </c>
    </row>
    <row r="16" spans="2:32">
      <c r="B16" s="158">
        <v>11</v>
      </c>
      <c r="C16" s="162"/>
      <c r="D16" s="162"/>
      <c r="E16" s="162"/>
      <c r="F16" s="161">
        <f t="shared" si="1"/>
        <v>0</v>
      </c>
      <c r="G16" s="163"/>
      <c r="H16" s="163"/>
      <c r="I16" s="162"/>
      <c r="J16" s="178"/>
      <c r="K16" s="179"/>
      <c r="L16" s="162"/>
      <c r="M16" s="162"/>
      <c r="N16" s="176" t="str">
        <f t="shared" si="0"/>
        <v/>
      </c>
      <c r="O16" s="177">
        <f t="shared" si="2"/>
        <v>0</v>
      </c>
      <c r="P16" s="163"/>
      <c r="Q16" s="163"/>
      <c r="R16" s="163"/>
      <c r="S16" s="188">
        <f t="shared" si="3"/>
        <v>0</v>
      </c>
      <c r="T16" s="189"/>
      <c r="U16" s="189"/>
      <c r="V16" s="191"/>
      <c r="AF16" s="151" t="s">
        <v>363</v>
      </c>
    </row>
    <row r="17" spans="2:22">
      <c r="B17" s="158">
        <v>12</v>
      </c>
      <c r="C17" s="162"/>
      <c r="D17" s="162"/>
      <c r="E17" s="162"/>
      <c r="F17" s="161">
        <f t="shared" si="1"/>
        <v>0</v>
      </c>
      <c r="G17" s="163"/>
      <c r="H17" s="163"/>
      <c r="I17" s="162"/>
      <c r="J17" s="178"/>
      <c r="K17" s="179"/>
      <c r="L17" s="162"/>
      <c r="M17" s="162"/>
      <c r="N17" s="176" t="str">
        <f t="shared" si="0"/>
        <v/>
      </c>
      <c r="O17" s="177">
        <f t="shared" si="2"/>
        <v>0</v>
      </c>
      <c r="P17" s="163"/>
      <c r="Q17" s="163"/>
      <c r="R17" s="163"/>
      <c r="S17" s="188">
        <f t="shared" si="3"/>
        <v>0</v>
      </c>
      <c r="T17" s="189"/>
      <c r="U17" s="189"/>
      <c r="V17" s="191"/>
    </row>
    <row r="18" spans="2:22">
      <c r="B18" s="158">
        <v>13</v>
      </c>
      <c r="C18" s="162"/>
      <c r="D18" s="162"/>
      <c r="E18" s="162"/>
      <c r="F18" s="161">
        <f t="shared" si="1"/>
        <v>0</v>
      </c>
      <c r="G18" s="163"/>
      <c r="H18" s="163"/>
      <c r="I18" s="162"/>
      <c r="J18" s="178"/>
      <c r="K18" s="179"/>
      <c r="L18" s="162"/>
      <c r="M18" s="162"/>
      <c r="N18" s="176" t="str">
        <f t="shared" si="0"/>
        <v/>
      </c>
      <c r="O18" s="177">
        <f t="shared" si="2"/>
        <v>0</v>
      </c>
      <c r="P18" s="163"/>
      <c r="Q18" s="163"/>
      <c r="R18" s="163"/>
      <c r="S18" s="188">
        <f t="shared" si="3"/>
        <v>0</v>
      </c>
      <c r="T18" s="189"/>
      <c r="U18" s="189"/>
      <c r="V18" s="191"/>
    </row>
    <row r="19" spans="2:22">
      <c r="B19" s="158">
        <v>14</v>
      </c>
      <c r="C19" s="162"/>
      <c r="D19" s="162"/>
      <c r="E19" s="162"/>
      <c r="F19" s="161">
        <f t="shared" si="1"/>
        <v>0</v>
      </c>
      <c r="G19" s="163"/>
      <c r="H19" s="163"/>
      <c r="I19" s="162"/>
      <c r="J19" s="178"/>
      <c r="K19" s="179"/>
      <c r="L19" s="162"/>
      <c r="M19" s="162"/>
      <c r="N19" s="176" t="str">
        <f t="shared" si="0"/>
        <v/>
      </c>
      <c r="O19" s="177">
        <f t="shared" si="2"/>
        <v>0</v>
      </c>
      <c r="P19" s="163"/>
      <c r="Q19" s="163"/>
      <c r="R19" s="163"/>
      <c r="S19" s="188">
        <f t="shared" si="3"/>
        <v>0</v>
      </c>
      <c r="T19" s="189"/>
      <c r="U19" s="189"/>
      <c r="V19" s="191"/>
    </row>
    <row r="20" spans="2:22">
      <c r="B20" s="158">
        <v>15</v>
      </c>
      <c r="C20" s="162"/>
      <c r="D20" s="162"/>
      <c r="E20" s="162"/>
      <c r="F20" s="161">
        <f t="shared" si="1"/>
        <v>0</v>
      </c>
      <c r="G20" s="163"/>
      <c r="H20" s="163"/>
      <c r="I20" s="162"/>
      <c r="J20" s="178"/>
      <c r="K20" s="179"/>
      <c r="L20" s="162"/>
      <c r="M20" s="162"/>
      <c r="N20" s="176" t="str">
        <f t="shared" si="0"/>
        <v/>
      </c>
      <c r="O20" s="177">
        <f t="shared" si="2"/>
        <v>0</v>
      </c>
      <c r="P20" s="163"/>
      <c r="Q20" s="163"/>
      <c r="R20" s="163"/>
      <c r="S20" s="188">
        <f t="shared" si="3"/>
        <v>0</v>
      </c>
      <c r="T20" s="189"/>
      <c r="U20" s="189"/>
      <c r="V20" s="191"/>
    </row>
    <row r="21" spans="2:22">
      <c r="B21" s="158">
        <v>16</v>
      </c>
      <c r="C21" s="162"/>
      <c r="D21" s="162"/>
      <c r="E21" s="162"/>
      <c r="F21" s="161">
        <f t="shared" si="1"/>
        <v>0</v>
      </c>
      <c r="G21" s="163"/>
      <c r="H21" s="163"/>
      <c r="I21" s="162"/>
      <c r="J21" s="178"/>
      <c r="K21" s="179"/>
      <c r="L21" s="162"/>
      <c r="M21" s="162"/>
      <c r="N21" s="176" t="str">
        <f t="shared" si="0"/>
        <v/>
      </c>
      <c r="O21" s="177">
        <f t="shared" si="2"/>
        <v>0</v>
      </c>
      <c r="P21" s="163"/>
      <c r="Q21" s="163"/>
      <c r="R21" s="163"/>
      <c r="S21" s="188">
        <f t="shared" si="3"/>
        <v>0</v>
      </c>
      <c r="T21" s="189"/>
      <c r="U21" s="189"/>
      <c r="V21" s="191"/>
    </row>
    <row r="22" spans="2:22">
      <c r="B22" s="158">
        <v>17</v>
      </c>
      <c r="C22" s="162"/>
      <c r="D22" s="162"/>
      <c r="E22" s="162"/>
      <c r="F22" s="161">
        <f t="shared" si="1"/>
        <v>0</v>
      </c>
      <c r="G22" s="163"/>
      <c r="H22" s="163"/>
      <c r="I22" s="162"/>
      <c r="J22" s="178"/>
      <c r="K22" s="179"/>
      <c r="L22" s="162"/>
      <c r="M22" s="162"/>
      <c r="N22" s="176" t="str">
        <f t="shared" si="0"/>
        <v/>
      </c>
      <c r="O22" s="177">
        <f t="shared" si="2"/>
        <v>0</v>
      </c>
      <c r="P22" s="163"/>
      <c r="Q22" s="163"/>
      <c r="R22" s="163"/>
      <c r="S22" s="188">
        <f t="shared" si="3"/>
        <v>0</v>
      </c>
      <c r="T22" s="189"/>
      <c r="U22" s="189"/>
      <c r="V22" s="191"/>
    </row>
    <row r="23" spans="2:22">
      <c r="B23" s="158">
        <v>18</v>
      </c>
      <c r="C23" s="162"/>
      <c r="D23" s="162"/>
      <c r="E23" s="162"/>
      <c r="F23" s="161">
        <f t="shared" si="1"/>
        <v>0</v>
      </c>
      <c r="G23" s="163"/>
      <c r="H23" s="163"/>
      <c r="I23" s="162"/>
      <c r="J23" s="178"/>
      <c r="K23" s="179"/>
      <c r="L23" s="162"/>
      <c r="M23" s="162"/>
      <c r="N23" s="176" t="str">
        <f t="shared" si="0"/>
        <v/>
      </c>
      <c r="O23" s="177">
        <f t="shared" si="2"/>
        <v>0</v>
      </c>
      <c r="P23" s="163"/>
      <c r="Q23" s="163"/>
      <c r="R23" s="163"/>
      <c r="S23" s="188">
        <f t="shared" si="3"/>
        <v>0</v>
      </c>
      <c r="T23" s="189"/>
      <c r="U23" s="189"/>
      <c r="V23" s="191"/>
    </row>
    <row r="24" spans="2:22">
      <c r="B24" s="158">
        <v>19</v>
      </c>
      <c r="C24" s="162"/>
      <c r="D24" s="162"/>
      <c r="E24" s="162"/>
      <c r="F24" s="161">
        <f t="shared" si="1"/>
        <v>0</v>
      </c>
      <c r="G24" s="163"/>
      <c r="H24" s="163"/>
      <c r="I24" s="162"/>
      <c r="J24" s="178"/>
      <c r="K24" s="179"/>
      <c r="L24" s="162"/>
      <c r="M24" s="162"/>
      <c r="N24" s="176" t="str">
        <f t="shared" si="0"/>
        <v/>
      </c>
      <c r="O24" s="177">
        <f t="shared" si="2"/>
        <v>0</v>
      </c>
      <c r="P24" s="163"/>
      <c r="Q24" s="163"/>
      <c r="R24" s="163"/>
      <c r="S24" s="188">
        <f t="shared" si="3"/>
        <v>0</v>
      </c>
      <c r="T24" s="189"/>
      <c r="U24" s="189"/>
      <c r="V24" s="191"/>
    </row>
    <row r="25" spans="2:22">
      <c r="B25" s="158">
        <v>20</v>
      </c>
      <c r="C25" s="162"/>
      <c r="D25" s="162"/>
      <c r="E25" s="162"/>
      <c r="F25" s="161">
        <f t="shared" si="1"/>
        <v>0</v>
      </c>
      <c r="G25" s="163"/>
      <c r="H25" s="163"/>
      <c r="I25" s="162"/>
      <c r="J25" s="178"/>
      <c r="K25" s="179"/>
      <c r="L25" s="162"/>
      <c r="M25" s="162"/>
      <c r="N25" s="176" t="str">
        <f t="shared" si="0"/>
        <v/>
      </c>
      <c r="O25" s="177">
        <f t="shared" si="2"/>
        <v>0</v>
      </c>
      <c r="P25" s="163"/>
      <c r="Q25" s="163"/>
      <c r="R25" s="163"/>
      <c r="S25" s="188">
        <f t="shared" si="3"/>
        <v>0</v>
      </c>
      <c r="T25" s="189"/>
      <c r="U25" s="189"/>
      <c r="V25" s="191"/>
    </row>
    <row r="26" spans="2:22">
      <c r="B26" s="158">
        <v>21</v>
      </c>
      <c r="C26" s="162"/>
      <c r="D26" s="162"/>
      <c r="E26" s="162"/>
      <c r="F26" s="161">
        <f t="shared" si="1"/>
        <v>0</v>
      </c>
      <c r="G26" s="163"/>
      <c r="H26" s="163"/>
      <c r="I26" s="162"/>
      <c r="J26" s="178"/>
      <c r="K26" s="179"/>
      <c r="L26" s="162"/>
      <c r="M26" s="162"/>
      <c r="N26" s="176" t="str">
        <f t="shared" si="0"/>
        <v/>
      </c>
      <c r="O26" s="177">
        <f t="shared" si="2"/>
        <v>0</v>
      </c>
      <c r="P26" s="163"/>
      <c r="Q26" s="163"/>
      <c r="R26" s="163"/>
      <c r="S26" s="188">
        <f t="shared" si="3"/>
        <v>0</v>
      </c>
      <c r="T26" s="189"/>
      <c r="U26" s="189"/>
      <c r="V26" s="191"/>
    </row>
    <row r="27" spans="2:22">
      <c r="B27" s="158">
        <v>22</v>
      </c>
      <c r="C27" s="162"/>
      <c r="D27" s="162"/>
      <c r="E27" s="162"/>
      <c r="F27" s="161">
        <f t="shared" si="1"/>
        <v>0</v>
      </c>
      <c r="G27" s="163"/>
      <c r="H27" s="163"/>
      <c r="I27" s="162"/>
      <c r="J27" s="178"/>
      <c r="K27" s="179"/>
      <c r="L27" s="162"/>
      <c r="M27" s="162"/>
      <c r="N27" s="176" t="str">
        <f t="shared" si="0"/>
        <v/>
      </c>
      <c r="O27" s="177">
        <f t="shared" si="2"/>
        <v>0</v>
      </c>
      <c r="P27" s="163"/>
      <c r="Q27" s="163"/>
      <c r="R27" s="163"/>
      <c r="S27" s="188">
        <f t="shared" si="3"/>
        <v>0</v>
      </c>
      <c r="T27" s="189"/>
      <c r="U27" s="189"/>
      <c r="V27" s="191"/>
    </row>
    <row r="28" spans="2:22">
      <c r="B28" s="158">
        <v>23</v>
      </c>
      <c r="C28" s="162"/>
      <c r="D28" s="162"/>
      <c r="E28" s="162"/>
      <c r="F28" s="161">
        <f t="shared" si="1"/>
        <v>0</v>
      </c>
      <c r="G28" s="163"/>
      <c r="H28" s="163"/>
      <c r="I28" s="162"/>
      <c r="J28" s="178"/>
      <c r="K28" s="179"/>
      <c r="L28" s="162"/>
      <c r="M28" s="162"/>
      <c r="N28" s="176" t="str">
        <f t="shared" si="0"/>
        <v/>
      </c>
      <c r="O28" s="177">
        <f t="shared" si="2"/>
        <v>0</v>
      </c>
      <c r="P28" s="163"/>
      <c r="Q28" s="163"/>
      <c r="R28" s="163"/>
      <c r="S28" s="188">
        <f t="shared" si="3"/>
        <v>0</v>
      </c>
      <c r="T28" s="189"/>
      <c r="U28" s="189"/>
      <c r="V28" s="191"/>
    </row>
    <row r="29" spans="2:22">
      <c r="B29" s="158">
        <v>24</v>
      </c>
      <c r="C29" s="162"/>
      <c r="D29" s="162"/>
      <c r="E29" s="162"/>
      <c r="F29" s="161">
        <f t="shared" si="1"/>
        <v>0</v>
      </c>
      <c r="G29" s="163"/>
      <c r="H29" s="163"/>
      <c r="I29" s="162"/>
      <c r="J29" s="178"/>
      <c r="K29" s="179"/>
      <c r="L29" s="162"/>
      <c r="M29" s="162"/>
      <c r="N29" s="176" t="str">
        <f t="shared" si="0"/>
        <v/>
      </c>
      <c r="O29" s="177">
        <f t="shared" si="2"/>
        <v>0</v>
      </c>
      <c r="P29" s="163"/>
      <c r="Q29" s="163"/>
      <c r="R29" s="163"/>
      <c r="S29" s="188">
        <f t="shared" si="3"/>
        <v>0</v>
      </c>
      <c r="T29" s="189"/>
      <c r="U29" s="189"/>
      <c r="V29" s="191"/>
    </row>
    <row r="30" spans="2:22">
      <c r="B30" s="158">
        <v>25</v>
      </c>
      <c r="C30" s="162"/>
      <c r="D30" s="162"/>
      <c r="E30" s="162"/>
      <c r="F30" s="161">
        <f t="shared" si="1"/>
        <v>0</v>
      </c>
      <c r="G30" s="163"/>
      <c r="H30" s="163"/>
      <c r="I30" s="162"/>
      <c r="J30" s="178"/>
      <c r="K30" s="179"/>
      <c r="L30" s="162"/>
      <c r="M30" s="162"/>
      <c r="N30" s="176" t="str">
        <f t="shared" si="0"/>
        <v/>
      </c>
      <c r="O30" s="177">
        <f t="shared" si="2"/>
        <v>0</v>
      </c>
      <c r="P30" s="163"/>
      <c r="Q30" s="163"/>
      <c r="R30" s="163"/>
      <c r="S30" s="188">
        <f t="shared" si="3"/>
        <v>0</v>
      </c>
      <c r="T30" s="189"/>
      <c r="U30" s="189"/>
      <c r="V30" s="191"/>
    </row>
    <row r="31" spans="2:22">
      <c r="B31" s="158">
        <v>26</v>
      </c>
      <c r="C31" s="162"/>
      <c r="D31" s="162"/>
      <c r="E31" s="162"/>
      <c r="F31" s="161">
        <f t="shared" si="1"/>
        <v>0</v>
      </c>
      <c r="G31" s="163"/>
      <c r="H31" s="163"/>
      <c r="I31" s="162"/>
      <c r="J31" s="178"/>
      <c r="K31" s="179"/>
      <c r="L31" s="162"/>
      <c r="M31" s="162"/>
      <c r="N31" s="176" t="str">
        <f t="shared" si="0"/>
        <v/>
      </c>
      <c r="O31" s="177">
        <f t="shared" si="2"/>
        <v>0</v>
      </c>
      <c r="P31" s="163"/>
      <c r="Q31" s="163"/>
      <c r="R31" s="163"/>
      <c r="S31" s="188">
        <f t="shared" si="3"/>
        <v>0</v>
      </c>
      <c r="T31" s="189"/>
      <c r="U31" s="189"/>
      <c r="V31" s="191"/>
    </row>
    <row r="32" spans="2:22">
      <c r="B32" s="158">
        <v>27</v>
      </c>
      <c r="C32" s="162"/>
      <c r="D32" s="162"/>
      <c r="E32" s="162"/>
      <c r="F32" s="161">
        <f t="shared" si="1"/>
        <v>0</v>
      </c>
      <c r="G32" s="163"/>
      <c r="H32" s="163"/>
      <c r="I32" s="162"/>
      <c r="J32" s="178"/>
      <c r="K32" s="179"/>
      <c r="L32" s="162"/>
      <c r="M32" s="162"/>
      <c r="N32" s="176" t="str">
        <f t="shared" si="0"/>
        <v/>
      </c>
      <c r="O32" s="177">
        <f t="shared" si="2"/>
        <v>0</v>
      </c>
      <c r="P32" s="163"/>
      <c r="Q32" s="163"/>
      <c r="R32" s="163"/>
      <c r="S32" s="188">
        <f t="shared" si="3"/>
        <v>0</v>
      </c>
      <c r="T32" s="189"/>
      <c r="U32" s="189"/>
      <c r="V32" s="191"/>
    </row>
    <row r="33" spans="2:22">
      <c r="B33" s="158">
        <v>28</v>
      </c>
      <c r="C33" s="162"/>
      <c r="D33" s="162"/>
      <c r="E33" s="162"/>
      <c r="F33" s="161">
        <f t="shared" si="1"/>
        <v>0</v>
      </c>
      <c r="G33" s="163"/>
      <c r="H33" s="163"/>
      <c r="I33" s="162"/>
      <c r="J33" s="178"/>
      <c r="K33" s="179"/>
      <c r="L33" s="162"/>
      <c r="M33" s="162"/>
      <c r="N33" s="176" t="str">
        <f t="shared" si="0"/>
        <v/>
      </c>
      <c r="O33" s="177">
        <f t="shared" si="2"/>
        <v>0</v>
      </c>
      <c r="P33" s="163"/>
      <c r="Q33" s="163"/>
      <c r="R33" s="163"/>
      <c r="S33" s="188">
        <f t="shared" si="3"/>
        <v>0</v>
      </c>
      <c r="T33" s="189"/>
      <c r="U33" s="189"/>
      <c r="V33" s="191"/>
    </row>
    <row r="34" spans="2:22">
      <c r="B34" s="158">
        <v>29</v>
      </c>
      <c r="C34" s="162"/>
      <c r="D34" s="162"/>
      <c r="E34" s="162"/>
      <c r="F34" s="161">
        <f t="shared" si="1"/>
        <v>0</v>
      </c>
      <c r="G34" s="163"/>
      <c r="H34" s="163"/>
      <c r="I34" s="162"/>
      <c r="J34" s="178"/>
      <c r="K34" s="179"/>
      <c r="L34" s="162"/>
      <c r="M34" s="162"/>
      <c r="N34" s="176" t="str">
        <f t="shared" si="0"/>
        <v/>
      </c>
      <c r="O34" s="177">
        <f t="shared" si="2"/>
        <v>0</v>
      </c>
      <c r="P34" s="163"/>
      <c r="Q34" s="163"/>
      <c r="R34" s="163"/>
      <c r="S34" s="188">
        <f t="shared" si="3"/>
        <v>0</v>
      </c>
      <c r="T34" s="189"/>
      <c r="U34" s="189"/>
      <c r="V34" s="191"/>
    </row>
    <row r="35" spans="2:22">
      <c r="B35" s="158">
        <v>30</v>
      </c>
      <c r="C35" s="162"/>
      <c r="D35" s="162"/>
      <c r="E35" s="162"/>
      <c r="F35" s="161">
        <f t="shared" si="1"/>
        <v>0</v>
      </c>
      <c r="G35" s="163"/>
      <c r="H35" s="163"/>
      <c r="I35" s="162"/>
      <c r="J35" s="178"/>
      <c r="K35" s="179"/>
      <c r="L35" s="162"/>
      <c r="M35" s="162"/>
      <c r="N35" s="176" t="str">
        <f t="shared" si="0"/>
        <v/>
      </c>
      <c r="O35" s="177">
        <f t="shared" si="2"/>
        <v>0</v>
      </c>
      <c r="P35" s="163"/>
      <c r="Q35" s="163"/>
      <c r="R35" s="163"/>
      <c r="S35" s="188">
        <f t="shared" si="3"/>
        <v>0</v>
      </c>
      <c r="T35" s="189"/>
      <c r="U35" s="189"/>
      <c r="V35" s="191"/>
    </row>
    <row r="36" spans="2:22">
      <c r="B36" s="158">
        <v>31</v>
      </c>
      <c r="C36" s="162"/>
      <c r="D36" s="162"/>
      <c r="E36" s="162"/>
      <c r="F36" s="161">
        <f t="shared" si="1"/>
        <v>0</v>
      </c>
      <c r="G36" s="163"/>
      <c r="H36" s="163"/>
      <c r="I36" s="162"/>
      <c r="J36" s="178"/>
      <c r="K36" s="179"/>
      <c r="L36" s="162"/>
      <c r="M36" s="162"/>
      <c r="N36" s="176" t="str">
        <f t="shared" si="0"/>
        <v/>
      </c>
      <c r="O36" s="177">
        <f t="shared" si="2"/>
        <v>0</v>
      </c>
      <c r="P36" s="163"/>
      <c r="Q36" s="163"/>
      <c r="R36" s="163"/>
      <c r="S36" s="188">
        <f t="shared" si="3"/>
        <v>0</v>
      </c>
      <c r="T36" s="189"/>
      <c r="U36" s="189"/>
      <c r="V36" s="191"/>
    </row>
    <row r="37" spans="2:22">
      <c r="B37" s="158">
        <v>32</v>
      </c>
      <c r="C37" s="162"/>
      <c r="D37" s="162"/>
      <c r="E37" s="162"/>
      <c r="F37" s="161">
        <f t="shared" si="1"/>
        <v>0</v>
      </c>
      <c r="G37" s="163"/>
      <c r="H37" s="163"/>
      <c r="I37" s="162"/>
      <c r="J37" s="178"/>
      <c r="K37" s="179"/>
      <c r="L37" s="162"/>
      <c r="M37" s="162"/>
      <c r="N37" s="176" t="str">
        <f t="shared" si="0"/>
        <v/>
      </c>
      <c r="O37" s="177">
        <f t="shared" si="2"/>
        <v>0</v>
      </c>
      <c r="P37" s="163"/>
      <c r="Q37" s="163"/>
      <c r="R37" s="163"/>
      <c r="S37" s="188">
        <f t="shared" si="3"/>
        <v>0</v>
      </c>
      <c r="T37" s="189"/>
      <c r="U37" s="189"/>
      <c r="V37" s="191"/>
    </row>
    <row r="38" spans="2:22">
      <c r="B38" s="158">
        <v>33</v>
      </c>
      <c r="C38" s="162"/>
      <c r="D38" s="162"/>
      <c r="E38" s="162"/>
      <c r="F38" s="161">
        <f t="shared" si="1"/>
        <v>0</v>
      </c>
      <c r="G38" s="163"/>
      <c r="H38" s="163"/>
      <c r="I38" s="162"/>
      <c r="J38" s="178"/>
      <c r="K38" s="179"/>
      <c r="L38" s="162"/>
      <c r="M38" s="162"/>
      <c r="N38" s="176" t="str">
        <f t="shared" si="0"/>
        <v/>
      </c>
      <c r="O38" s="177">
        <f t="shared" si="2"/>
        <v>0</v>
      </c>
      <c r="P38" s="163"/>
      <c r="Q38" s="163"/>
      <c r="R38" s="163"/>
      <c r="S38" s="188">
        <f t="shared" si="3"/>
        <v>0</v>
      </c>
      <c r="T38" s="189"/>
      <c r="U38" s="189"/>
      <c r="V38" s="191"/>
    </row>
    <row r="39" spans="2:22">
      <c r="B39" s="158">
        <v>34</v>
      </c>
      <c r="C39" s="162"/>
      <c r="D39" s="162"/>
      <c r="E39" s="162"/>
      <c r="F39" s="161">
        <f t="shared" si="1"/>
        <v>0</v>
      </c>
      <c r="G39" s="163"/>
      <c r="H39" s="163"/>
      <c r="I39" s="162"/>
      <c r="J39" s="178"/>
      <c r="K39" s="179"/>
      <c r="L39" s="162"/>
      <c r="M39" s="162"/>
      <c r="N39" s="176" t="str">
        <f t="shared" si="0"/>
        <v/>
      </c>
      <c r="O39" s="177">
        <f t="shared" si="2"/>
        <v>0</v>
      </c>
      <c r="P39" s="163"/>
      <c r="Q39" s="163"/>
      <c r="R39" s="163"/>
      <c r="S39" s="188">
        <f t="shared" si="3"/>
        <v>0</v>
      </c>
      <c r="T39" s="189"/>
      <c r="U39" s="189"/>
      <c r="V39" s="191"/>
    </row>
    <row r="40" spans="2:22">
      <c r="B40" s="158">
        <v>35</v>
      </c>
      <c r="C40" s="162"/>
      <c r="D40" s="162"/>
      <c r="E40" s="162"/>
      <c r="F40" s="161">
        <f t="shared" si="1"/>
        <v>0</v>
      </c>
      <c r="G40" s="163"/>
      <c r="H40" s="163"/>
      <c r="I40" s="162"/>
      <c r="J40" s="178"/>
      <c r="K40" s="179"/>
      <c r="L40" s="162"/>
      <c r="M40" s="162"/>
      <c r="N40" s="176" t="str">
        <f t="shared" si="0"/>
        <v/>
      </c>
      <c r="O40" s="177">
        <f t="shared" si="2"/>
        <v>0</v>
      </c>
      <c r="P40" s="163"/>
      <c r="Q40" s="163"/>
      <c r="R40" s="163"/>
      <c r="S40" s="188">
        <f t="shared" si="3"/>
        <v>0</v>
      </c>
      <c r="T40" s="189"/>
      <c r="U40" s="189"/>
      <c r="V40" s="191"/>
    </row>
    <row r="41" spans="2:22">
      <c r="B41" s="158">
        <v>36</v>
      </c>
      <c r="C41" s="162"/>
      <c r="D41" s="162"/>
      <c r="E41" s="162"/>
      <c r="F41" s="161">
        <f t="shared" si="1"/>
        <v>0</v>
      </c>
      <c r="G41" s="163"/>
      <c r="H41" s="163"/>
      <c r="I41" s="162"/>
      <c r="J41" s="178"/>
      <c r="K41" s="179"/>
      <c r="L41" s="162"/>
      <c r="M41" s="162"/>
      <c r="N41" s="176" t="str">
        <f t="shared" si="0"/>
        <v/>
      </c>
      <c r="O41" s="177">
        <f t="shared" si="2"/>
        <v>0</v>
      </c>
      <c r="P41" s="163"/>
      <c r="Q41" s="163"/>
      <c r="R41" s="163"/>
      <c r="S41" s="188">
        <f t="shared" si="3"/>
        <v>0</v>
      </c>
      <c r="T41" s="189"/>
      <c r="U41" s="189"/>
      <c r="V41" s="191"/>
    </row>
    <row r="42" spans="2:22">
      <c r="B42" s="158">
        <v>37</v>
      </c>
      <c r="C42" s="162"/>
      <c r="D42" s="162"/>
      <c r="E42" s="162"/>
      <c r="F42" s="161">
        <f t="shared" si="1"/>
        <v>0</v>
      </c>
      <c r="G42" s="163"/>
      <c r="H42" s="163"/>
      <c r="I42" s="162"/>
      <c r="J42" s="178"/>
      <c r="K42" s="179"/>
      <c r="L42" s="162"/>
      <c r="M42" s="162"/>
      <c r="N42" s="176" t="str">
        <f t="shared" si="0"/>
        <v/>
      </c>
      <c r="O42" s="177">
        <f t="shared" si="2"/>
        <v>0</v>
      </c>
      <c r="P42" s="163"/>
      <c r="Q42" s="163"/>
      <c r="R42" s="163"/>
      <c r="S42" s="188">
        <f t="shared" si="3"/>
        <v>0</v>
      </c>
      <c r="T42" s="189"/>
      <c r="U42" s="189"/>
      <c r="V42" s="191"/>
    </row>
    <row r="43" spans="2:22">
      <c r="B43" s="158">
        <v>38</v>
      </c>
      <c r="C43" s="162"/>
      <c r="D43" s="162"/>
      <c r="E43" s="162"/>
      <c r="F43" s="161">
        <f t="shared" si="1"/>
        <v>0</v>
      </c>
      <c r="G43" s="163"/>
      <c r="H43" s="163"/>
      <c r="I43" s="162"/>
      <c r="J43" s="178"/>
      <c r="K43" s="179"/>
      <c r="L43" s="162"/>
      <c r="M43" s="162"/>
      <c r="N43" s="176" t="str">
        <f t="shared" si="0"/>
        <v/>
      </c>
      <c r="O43" s="177">
        <f t="shared" si="2"/>
        <v>0</v>
      </c>
      <c r="P43" s="163"/>
      <c r="Q43" s="163"/>
      <c r="R43" s="163"/>
      <c r="S43" s="188">
        <f t="shared" si="3"/>
        <v>0</v>
      </c>
      <c r="T43" s="189"/>
      <c r="U43" s="189"/>
      <c r="V43" s="191"/>
    </row>
    <row r="44" spans="2:22">
      <c r="B44" s="158">
        <v>39</v>
      </c>
      <c r="C44" s="162"/>
      <c r="D44" s="162"/>
      <c r="E44" s="162"/>
      <c r="F44" s="161">
        <f t="shared" si="1"/>
        <v>0</v>
      </c>
      <c r="G44" s="163"/>
      <c r="H44" s="163"/>
      <c r="I44" s="162"/>
      <c r="J44" s="178"/>
      <c r="K44" s="179"/>
      <c r="L44" s="162"/>
      <c r="M44" s="162"/>
      <c r="N44" s="176" t="str">
        <f t="shared" si="0"/>
        <v/>
      </c>
      <c r="O44" s="177">
        <f t="shared" si="2"/>
        <v>0</v>
      </c>
      <c r="P44" s="163"/>
      <c r="Q44" s="163"/>
      <c r="R44" s="163"/>
      <c r="S44" s="188">
        <f t="shared" si="3"/>
        <v>0</v>
      </c>
      <c r="T44" s="189"/>
      <c r="U44" s="189"/>
      <c r="V44" s="191"/>
    </row>
    <row r="45" ht="17.25" spans="2:22">
      <c r="B45" s="165">
        <v>40</v>
      </c>
      <c r="C45" s="166"/>
      <c r="D45" s="166"/>
      <c r="E45" s="166"/>
      <c r="F45" s="167">
        <f t="shared" si="1"/>
        <v>0</v>
      </c>
      <c r="G45" s="168"/>
      <c r="H45" s="168"/>
      <c r="I45" s="166"/>
      <c r="J45" s="181"/>
      <c r="K45" s="182"/>
      <c r="L45" s="166"/>
      <c r="M45" s="166"/>
      <c r="N45" s="183" t="str">
        <f t="shared" si="0"/>
        <v/>
      </c>
      <c r="O45" s="184">
        <f t="shared" si="2"/>
        <v>0</v>
      </c>
      <c r="P45" s="168"/>
      <c r="Q45" s="168"/>
      <c r="R45" s="168"/>
      <c r="S45" s="184">
        <f t="shared" si="3"/>
        <v>0</v>
      </c>
      <c r="T45" s="192"/>
      <c r="U45" s="192"/>
      <c r="V45" s="193"/>
    </row>
  </sheetData>
  <sheetProtection autoFilter="0"/>
  <mergeCells count="3">
    <mergeCell ref="C3:J3"/>
    <mergeCell ref="K3:V3"/>
    <mergeCell ref="B3:B4"/>
  </mergeCells>
  <dataValidations count="5">
    <dataValidation type="list" allowBlank="1" showInputMessage="1" showErrorMessage="1" sqref="L6:L45">
      <formula1>$AB$5:$AB$13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showGridLines="0" zoomScale="90" zoomScaleNormal="90" workbookViewId="0">
      <selection activeCell="I28" sqref="I28"/>
    </sheetView>
  </sheetViews>
  <sheetFormatPr defaultColWidth="8.875" defaultRowHeight="16.5" outlineLevelCol="7"/>
  <cols>
    <col min="1" max="1" width="4.5" style="107" customWidth="1"/>
    <col min="2" max="2" width="14.25" style="107" customWidth="1"/>
    <col min="3" max="3" width="34" style="107" customWidth="1"/>
    <col min="4" max="4" width="20.375" style="107" customWidth="1"/>
    <col min="5" max="6" width="17.5" style="107" customWidth="1"/>
    <col min="7" max="7" width="19.25" style="107" customWidth="1"/>
    <col min="8" max="8" width="22.625" style="107" customWidth="1"/>
    <col min="9" max="9" width="23.375" style="107" customWidth="1"/>
    <col min="10" max="10" width="28.25" style="107" customWidth="1"/>
    <col min="11" max="16384" width="8.875" style="107"/>
  </cols>
  <sheetData>
    <row r="1" ht="7.9" customHeight="1" spans="1:1">
      <c r="A1" s="108"/>
    </row>
    <row r="3" ht="17.25" spans="2:2">
      <c r="B3" s="109" t="s">
        <v>364</v>
      </c>
    </row>
    <row r="4" spans="2:8">
      <c r="B4" s="110" t="s">
        <v>365</v>
      </c>
      <c r="C4" s="111"/>
      <c r="D4" s="112" t="s">
        <v>366</v>
      </c>
      <c r="E4" s="112" t="s">
        <v>367</v>
      </c>
      <c r="F4" s="113" t="s">
        <v>368</v>
      </c>
      <c r="G4" s="114" t="s">
        <v>369</v>
      </c>
      <c r="H4" s="115" t="s">
        <v>370</v>
      </c>
    </row>
    <row r="5" spans="2:8">
      <c r="B5" s="116"/>
      <c r="C5" s="117"/>
      <c r="D5" s="118" t="s">
        <v>371</v>
      </c>
      <c r="E5" s="118" t="s">
        <v>371</v>
      </c>
      <c r="F5" s="119" t="s">
        <v>371</v>
      </c>
      <c r="G5" s="119" t="s">
        <v>371</v>
      </c>
      <c r="H5" s="120" t="s">
        <v>371</v>
      </c>
    </row>
    <row r="6" ht="20.45" customHeight="1" spans="2:8">
      <c r="B6" s="116" t="s">
        <v>372</v>
      </c>
      <c r="C6" s="121" t="s">
        <v>373</v>
      </c>
      <c r="D6" s="122">
        <f>SUM(D7:D8)</f>
        <v>270</v>
      </c>
      <c r="E6" s="122">
        <f>SUM(E7:E8)</f>
        <v>265</v>
      </c>
      <c r="F6" s="122">
        <f>SUM(F7:F8)</f>
        <v>294</v>
      </c>
      <c r="G6" s="123">
        <f t="shared" ref="G6:G12" si="0">IFERROR(D6/E6-1,"-")</f>
        <v>0.0188679245283019</v>
      </c>
      <c r="H6" s="124">
        <f t="shared" ref="H6:H12" si="1">IFERROR(E6/F6-1,"-")</f>
        <v>-0.0986394557823129</v>
      </c>
    </row>
    <row r="7" spans="2:8">
      <c r="B7" s="116"/>
      <c r="C7" s="125" t="s">
        <v>374</v>
      </c>
      <c r="D7" s="126">
        <v>247</v>
      </c>
      <c r="E7" s="126">
        <v>242</v>
      </c>
      <c r="F7" s="126">
        <v>262</v>
      </c>
      <c r="G7" s="123">
        <f t="shared" si="0"/>
        <v>0.0206611570247934</v>
      </c>
      <c r="H7" s="124">
        <f t="shared" si="1"/>
        <v>-0.0763358778625954</v>
      </c>
    </row>
    <row r="8" spans="2:8">
      <c r="B8" s="116"/>
      <c r="C8" s="125" t="s">
        <v>375</v>
      </c>
      <c r="D8" s="126">
        <v>23</v>
      </c>
      <c r="E8" s="126">
        <v>23</v>
      </c>
      <c r="F8" s="126">
        <v>32</v>
      </c>
      <c r="G8" s="123">
        <f t="shared" si="0"/>
        <v>0</v>
      </c>
      <c r="H8" s="124">
        <f t="shared" si="1"/>
        <v>-0.28125</v>
      </c>
    </row>
    <row r="9" ht="33" spans="2:8">
      <c r="B9" s="116"/>
      <c r="C9" s="127" t="s">
        <v>376</v>
      </c>
      <c r="D9" s="126"/>
      <c r="E9" s="126"/>
      <c r="F9" s="126"/>
      <c r="G9" s="123" t="str">
        <f t="shared" si="0"/>
        <v>-</v>
      </c>
      <c r="H9" s="124" t="str">
        <f t="shared" si="1"/>
        <v>-</v>
      </c>
    </row>
    <row r="10" spans="2:8">
      <c r="B10" s="116" t="s">
        <v>377</v>
      </c>
      <c r="C10" s="128" t="s">
        <v>378</v>
      </c>
      <c r="D10" s="129">
        <v>3</v>
      </c>
      <c r="E10" s="129">
        <v>4</v>
      </c>
      <c r="F10" s="129">
        <v>4</v>
      </c>
      <c r="G10" s="123">
        <f t="shared" si="0"/>
        <v>-0.25</v>
      </c>
      <c r="H10" s="124">
        <f t="shared" si="1"/>
        <v>0</v>
      </c>
    </row>
    <row r="11" spans="2:8">
      <c r="B11" s="116"/>
      <c r="C11" s="128" t="s">
        <v>379</v>
      </c>
      <c r="D11" s="130">
        <v>35</v>
      </c>
      <c r="E11" s="130">
        <v>35</v>
      </c>
      <c r="F11" s="130">
        <v>35</v>
      </c>
      <c r="G11" s="123">
        <f t="shared" si="0"/>
        <v>0</v>
      </c>
      <c r="H11" s="124">
        <f t="shared" si="1"/>
        <v>0</v>
      </c>
    </row>
    <row r="12" spans="2:8">
      <c r="B12" s="116"/>
      <c r="C12" s="128" t="s">
        <v>380</v>
      </c>
      <c r="D12" s="130">
        <v>23</v>
      </c>
      <c r="E12" s="130">
        <v>10</v>
      </c>
      <c r="F12" s="130">
        <v>10</v>
      </c>
      <c r="G12" s="123">
        <f t="shared" si="0"/>
        <v>1.3</v>
      </c>
      <c r="H12" s="124">
        <f t="shared" si="1"/>
        <v>0</v>
      </c>
    </row>
    <row r="13" spans="2:8">
      <c r="B13" s="131" t="s">
        <v>381</v>
      </c>
      <c r="C13" s="128" t="s">
        <v>382</v>
      </c>
      <c r="D13" s="130">
        <v>5074.196782634</v>
      </c>
      <c r="E13" s="130">
        <v>5062.019397</v>
      </c>
      <c r="F13" s="130">
        <v>1211.48</v>
      </c>
      <c r="G13" s="123">
        <f t="shared" ref="G13:G14" si="2">IFERROR(D13/E13-1,"-")</f>
        <v>0.00240563788459935</v>
      </c>
      <c r="H13" s="124">
        <f t="shared" ref="H13:H14" si="3">IFERROR(E13/F13-1,"-")</f>
        <v>3.17837636362136</v>
      </c>
    </row>
    <row r="14" spans="2:8">
      <c r="B14" s="132"/>
      <c r="C14" s="128" t="s">
        <v>383</v>
      </c>
      <c r="D14" s="130">
        <v>5075.812348634</v>
      </c>
      <c r="E14" s="130">
        <v>5075.134963</v>
      </c>
      <c r="F14" s="130">
        <v>1200.37</v>
      </c>
      <c r="G14" s="123">
        <f t="shared" si="2"/>
        <v>0.00013347145227427</v>
      </c>
      <c r="H14" s="124">
        <f t="shared" si="3"/>
        <v>3.22797551005107</v>
      </c>
    </row>
    <row r="15" spans="2:8">
      <c r="B15" s="133" t="s">
        <v>384</v>
      </c>
      <c r="C15" s="128" t="s">
        <v>385</v>
      </c>
      <c r="D15" s="130">
        <v>63875.023734</v>
      </c>
      <c r="E15" s="130">
        <v>54466.883734</v>
      </c>
      <c r="F15" s="130">
        <v>66343</v>
      </c>
      <c r="G15" s="123">
        <f t="shared" ref="G15:G20" si="4">IFERROR(D15/E15-1,"-")</f>
        <v>0.172731380152875</v>
      </c>
      <c r="H15" s="124">
        <f t="shared" ref="H15:H20" si="5">IFERROR(E15/F15-1,"-")</f>
        <v>-0.179010841626095</v>
      </c>
    </row>
    <row r="16" spans="2:8">
      <c r="B16" s="116"/>
      <c r="C16" s="134" t="s">
        <v>386</v>
      </c>
      <c r="D16" s="117">
        <v>9485.869987</v>
      </c>
      <c r="E16" s="117">
        <v>9485.869987</v>
      </c>
      <c r="F16" s="117">
        <v>2834.3</v>
      </c>
      <c r="G16" s="123">
        <f t="shared" si="4"/>
        <v>0</v>
      </c>
      <c r="H16" s="124">
        <f t="shared" si="5"/>
        <v>2.34681225946442</v>
      </c>
    </row>
    <row r="17" spans="2:8">
      <c r="B17" s="116"/>
      <c r="C17" s="134" t="s">
        <v>387</v>
      </c>
      <c r="D17" s="117">
        <v>4730.506336</v>
      </c>
      <c r="E17" s="117">
        <v>4678.506336</v>
      </c>
      <c r="F17" s="117">
        <v>4711.65</v>
      </c>
      <c r="G17" s="123">
        <f t="shared" si="4"/>
        <v>0.0111146584541038</v>
      </c>
      <c r="H17" s="124">
        <f t="shared" si="5"/>
        <v>-0.00703440705485325</v>
      </c>
    </row>
    <row r="18" spans="2:8">
      <c r="B18" s="116"/>
      <c r="C18" s="128" t="s">
        <v>388</v>
      </c>
      <c r="D18" s="117">
        <v>75.991265</v>
      </c>
      <c r="E18" s="117">
        <v>75.991265</v>
      </c>
      <c r="F18" s="117">
        <v>121.33</v>
      </c>
      <c r="G18" s="123">
        <f t="shared" si="4"/>
        <v>0</v>
      </c>
      <c r="H18" s="124">
        <f t="shared" si="5"/>
        <v>-0.373681158823045</v>
      </c>
    </row>
    <row r="19" spans="2:8">
      <c r="B19" s="116"/>
      <c r="C19" s="135" t="s">
        <v>389</v>
      </c>
      <c r="D19" s="136">
        <f>D15-D16</f>
        <v>54389.153747</v>
      </c>
      <c r="E19" s="136">
        <f t="shared" ref="E19:F19" si="6">E15-E16</f>
        <v>44981.013747</v>
      </c>
      <c r="F19" s="136">
        <f t="shared" si="6"/>
        <v>63508.7</v>
      </c>
      <c r="G19" s="123">
        <f t="shared" si="4"/>
        <v>0.209158025048457</v>
      </c>
      <c r="H19" s="124">
        <f t="shared" si="5"/>
        <v>-0.291734616721803</v>
      </c>
    </row>
    <row r="20" ht="17.25" spans="2:8">
      <c r="B20" s="137"/>
      <c r="C20" s="138" t="s">
        <v>390</v>
      </c>
      <c r="D20" s="139">
        <f>D15-D16-D17-D18</f>
        <v>49582.656146</v>
      </c>
      <c r="E20" s="139">
        <f t="shared" ref="E20:F20" si="7">E15-E16-E17-E18</f>
        <v>40226.516146</v>
      </c>
      <c r="F20" s="139">
        <f t="shared" si="7"/>
        <v>58675.72</v>
      </c>
      <c r="G20" s="140">
        <f t="shared" si="4"/>
        <v>0.232586385707437</v>
      </c>
      <c r="H20" s="141">
        <f t="shared" si="5"/>
        <v>-0.314426543960602</v>
      </c>
    </row>
    <row r="21" spans="2:2">
      <c r="B21" s="142"/>
    </row>
    <row r="22" spans="2:2">
      <c r="B22" s="142"/>
    </row>
    <row r="23" ht="17.25" spans="2:2">
      <c r="B23" s="109" t="s">
        <v>391</v>
      </c>
    </row>
    <row r="24" spans="2:8">
      <c r="B24" s="110" t="s">
        <v>365</v>
      </c>
      <c r="C24" s="111"/>
      <c r="D24" s="112" t="s">
        <v>392</v>
      </c>
      <c r="E24" s="113" t="s">
        <v>393</v>
      </c>
      <c r="F24" s="113" t="s">
        <v>394</v>
      </c>
      <c r="G24" s="143" t="s">
        <v>294</v>
      </c>
      <c r="H24" s="115" t="s">
        <v>295</v>
      </c>
    </row>
    <row r="25" spans="2:8">
      <c r="B25" s="116"/>
      <c r="C25" s="117"/>
      <c r="D25" s="119" t="s">
        <v>371</v>
      </c>
      <c r="E25" s="119" t="s">
        <v>371</v>
      </c>
      <c r="F25" s="119" t="s">
        <v>371</v>
      </c>
      <c r="G25" s="119" t="s">
        <v>371</v>
      </c>
      <c r="H25" s="120" t="s">
        <v>371</v>
      </c>
    </row>
    <row r="26" spans="2:8">
      <c r="B26" s="144" t="s">
        <v>395</v>
      </c>
      <c r="C26" s="145" t="s">
        <v>396</v>
      </c>
      <c r="D26" s="146">
        <f>IFERROR('1-2021年分公司固定类费用编制表（填白底格）'!$L$7/'4-基础数据及单位成本（填白底格）'!D$6,"")</f>
        <v>4.34555</v>
      </c>
      <c r="E26" s="146">
        <f>IFERROR('1-2021年分公司固定类费用编制表（填白底格）'!$Z$7/'4-基础数据及单位成本（填白底格）'!E$6,"")</f>
        <v>4.614</v>
      </c>
      <c r="F26" s="146">
        <f>IFERROR('1-2021年分公司固定类费用编制表（填白底格）'!$AB$7/'4-基础数据及单位成本（填白底格）'!F$6,"")</f>
        <v>0</v>
      </c>
      <c r="G26" s="123">
        <f t="shared" ref="G26:G45" si="8">IFERROR(D26/E26-1,"-")</f>
        <v>-0.0581816211530125</v>
      </c>
      <c r="H26" s="124" t="str">
        <f>IFERROR(D26/F26-1,"-")</f>
        <v>-</v>
      </c>
    </row>
    <row r="27" spans="2:8">
      <c r="B27" s="147"/>
      <c r="C27" s="145" t="s">
        <v>397</v>
      </c>
      <c r="D27" s="146">
        <f>IFERROR(('1-2021年分公司固定类费用编制表（填白底格）'!L6-'1-2021年分公司固定类费用编制表（填白底格）'!L7)/'4-基础数据及单位成本（填白底格）'!D$6,"")</f>
        <v>2.15013073703704</v>
      </c>
      <c r="E27" s="146">
        <f>IFERROR(('1-2021年分公司固定类费用编制表（填白底格）'!Z6-'1-2021年分公司固定类费用编制表（填白底格）'!Z7)/'4-基础数据及单位成本（填白底格）'!E$6,"")</f>
        <v>2.1667079245283</v>
      </c>
      <c r="F27" s="146">
        <f>IFERROR(('1-2021年分公司固定类费用编制表（填白底格）'!AB6-'1-2021年分公司固定类费用编制表（填白底格）'!AB7)/'4-基础数据及单位成本（填白底格）'!F$6,"")</f>
        <v>2.01513507482993</v>
      </c>
      <c r="G27" s="123">
        <f t="shared" si="8"/>
        <v>-0.00765086392291214</v>
      </c>
      <c r="H27" s="124">
        <f t="shared" ref="H27:H45" si="9">IFERROR(D27/F27-1,"-")</f>
        <v>0.0669908751493999</v>
      </c>
    </row>
    <row r="28" spans="2:8">
      <c r="B28" s="147"/>
      <c r="C28" s="145" t="s">
        <v>220</v>
      </c>
      <c r="D28" s="146">
        <f>IFERROR('1-2021年分公司固定类费用编制表（填白底格）'!L123/'4-基础数据及单位成本（填白底格）'!D$6,"")</f>
        <v>0.078762962962963</v>
      </c>
      <c r="E28" s="146">
        <f>IFERROR('1-2021年分公司固定类费用编制表（填白底格）'!Z123/'4-基础数据及单位成本（填白底格）'!E$6,"")</f>
        <v>0.0872452830188679</v>
      </c>
      <c r="F28" s="146">
        <f>IFERROR('1-2021年分公司固定类费用编制表（填白底格）'!AB123/'4-基础数据及单位成本（填白底格）'!F$6,"")</f>
        <v>0.0763738095238095</v>
      </c>
      <c r="G28" s="123">
        <f t="shared" si="8"/>
        <v>-0.0972238241701908</v>
      </c>
      <c r="H28" s="124">
        <f t="shared" si="9"/>
        <v>0.0312823656964321</v>
      </c>
    </row>
    <row r="29" spans="2:8">
      <c r="B29" s="147"/>
      <c r="C29" s="145" t="s">
        <v>234</v>
      </c>
      <c r="D29" s="146">
        <f>IFERROR('1-2021年分公司固定类费用编制表（填白底格）'!L133/'4-基础数据及单位成本（填白底格）'!D$6,"")</f>
        <v>0.0684074074074074</v>
      </c>
      <c r="E29" s="146">
        <f>IFERROR('1-2021年分公司固定类费用编制表（填白底格）'!Z133/'4-基础数据及单位成本（填白底格）'!E$6,"")</f>
        <v>0.0758490566037736</v>
      </c>
      <c r="F29" s="146">
        <f>IFERROR('1-2021年分公司固定类费用编制表（填白底格）'!AB133/'4-基础数据及单位成本（填白底格）'!F$6,"")</f>
        <v>0.0316778537414966</v>
      </c>
      <c r="G29" s="123">
        <f t="shared" si="8"/>
        <v>-0.0981112953749772</v>
      </c>
      <c r="H29" s="124">
        <f t="shared" si="9"/>
        <v>1.15947102873945</v>
      </c>
    </row>
    <row r="30" spans="2:8">
      <c r="B30" s="147"/>
      <c r="C30" s="145" t="s">
        <v>235</v>
      </c>
      <c r="D30" s="146">
        <f>IFERROR('1-2021年分公司固定类费用编制表（填白底格）'!L134/'4-基础数据及单位成本（填白底格）'!D$6,"")</f>
        <v>0.0649851851851852</v>
      </c>
      <c r="E30" s="146">
        <f>IFERROR('1-2021年分公司固定类费用编制表（填白底格）'!Z134/'4-基础数据及单位成本（填白底格）'!E$6,"")</f>
        <v>0.0707169811320755</v>
      </c>
      <c r="F30" s="146">
        <f>IFERROR('1-2021年分公司固定类费用编制表（填白底格）'!AB134/'4-基础数据及单位成本（填白底格）'!F$6,"")</f>
        <v>0.0408163265306122</v>
      </c>
      <c r="G30" s="123">
        <f t="shared" si="8"/>
        <v>-0.0810526107751298</v>
      </c>
      <c r="H30" s="124">
        <f t="shared" si="9"/>
        <v>0.592137037037039</v>
      </c>
    </row>
    <row r="31" spans="2:8">
      <c r="B31" s="147"/>
      <c r="C31" s="145" t="s">
        <v>398</v>
      </c>
      <c r="D31" s="146">
        <f>IFERROR(SUM('1-2021年分公司固定类费用编制表（填白底格）'!L147:L150)/'4-基础数据及单位成本（填白底格）'!D$6,"")</f>
        <v>0.072962962962963</v>
      </c>
      <c r="E31" s="146">
        <f>IFERROR(SUM('1-2021年分公司固定类费用编制表（填白底格）'!Z147:Z150)/'4-基础数据及单位成本（填白底格）'!E$6,"")</f>
        <v>0.0805660377358491</v>
      </c>
      <c r="F31" s="146">
        <f>IFERROR(SUM('1-2021年分公司固定类费用编制表（填白底格）'!AB147:AB150)/'4-基础数据及单位成本（填白底格）'!F$6,"")</f>
        <v>0.0327891156462585</v>
      </c>
      <c r="G31" s="123">
        <f t="shared" si="8"/>
        <v>-0.0943707173215375</v>
      </c>
      <c r="H31" s="124">
        <f t="shared" si="9"/>
        <v>1.22521899492854</v>
      </c>
    </row>
    <row r="32" spans="2:8">
      <c r="B32" s="147"/>
      <c r="C32" s="145" t="s">
        <v>399</v>
      </c>
      <c r="D32" s="146">
        <f>IFERROR(SUM('1-2021年分公司固定类费用编制表（填白底格）'!L95:L97)/'4-基础数据及单位成本（填白底格）'!D$6,"")</f>
        <v>0.0437037037037037</v>
      </c>
      <c r="E32" s="146">
        <f>IFERROR(SUM('1-2021年分公司固定类费用编制表（填白底格）'!Z95:Z97)/'4-基础数据及单位成本（填白底格）'!E$6,"")</f>
        <v>0.0920754716981132</v>
      </c>
      <c r="F32" s="146">
        <f>IFERROR(SUM('1-2021年分公司固定类费用编制表（填白底格）'!AB95:AB97)/'4-基础数据及单位成本（填白底格）'!F$6,"")</f>
        <v>0.0184013605442177</v>
      </c>
      <c r="G32" s="123">
        <f t="shared" si="8"/>
        <v>-0.525349119611415</v>
      </c>
      <c r="H32" s="124">
        <f t="shared" si="9"/>
        <v>1.37502567262271</v>
      </c>
    </row>
    <row r="33" spans="2:8">
      <c r="B33" s="147"/>
      <c r="C33" s="145" t="s">
        <v>400</v>
      </c>
      <c r="D33" s="146">
        <f>IFERROR(SUM('1-2021年分公司固定类费用编制表（填白底格）'!L138:L139)/'4-基础数据及单位成本（填白底格）'!D$6,"")</f>
        <v>0.146296296296296</v>
      </c>
      <c r="E33" s="146">
        <f>IFERROR(SUM('1-2021年分公司固定类费用编制表（填白底格）'!Z138:Z139)/'4-基础数据及单位成本（填白底格）'!E$6,"")</f>
        <v>0.162264150943396</v>
      </c>
      <c r="F33" s="146">
        <f>IFERROR(SUM('1-2021年分公司固定类费用编制表（填白底格）'!AB138:AB139)/'4-基础数据及单位成本（填白底格）'!F$6,"")</f>
        <v>0.117074829931973</v>
      </c>
      <c r="G33" s="123">
        <f t="shared" si="8"/>
        <v>-0.0984065460809634</v>
      </c>
      <c r="H33" s="124">
        <f t="shared" si="9"/>
        <v>0.24959648783007</v>
      </c>
    </row>
    <row r="34" spans="2:8">
      <c r="B34" s="147"/>
      <c r="C34" s="145" t="s">
        <v>401</v>
      </c>
      <c r="D34" s="146">
        <f>IFERROR(SUM('1-2021年分公司固定类费用编制表（填白底格）'!L135:L136)/'4-基础数据及单位成本（填白底格）'!D$6,"")</f>
        <v>0.108383703703704</v>
      </c>
      <c r="E34" s="146">
        <f>IFERROR(SUM('1-2021年分公司固定类费用编制表（填白底格）'!Z135:Z136)/'4-基础数据及单位成本（填白底格）'!E$6,"")</f>
        <v>0.0986037735849057</v>
      </c>
      <c r="F34" s="146">
        <f>IFERROR(SUM('1-2021年分公司固定类费用编制表（填白底格）'!AB135:AB136)/'4-基础数据及单位成本（填白底格）'!F$6,"")</f>
        <v>0.060578231292517</v>
      </c>
      <c r="G34" s="123">
        <f t="shared" si="8"/>
        <v>0.0991841362985637</v>
      </c>
      <c r="H34" s="124">
        <f t="shared" si="9"/>
        <v>0.789152660802296</v>
      </c>
    </row>
    <row r="35" spans="2:8">
      <c r="B35" s="132"/>
      <c r="C35" s="145" t="s">
        <v>221</v>
      </c>
      <c r="D35" s="146" t="str">
        <f>IFERROR('1-2021年分公司固定类费用编制表（填白底格）'!L124/'4-基础数据及单位成本（填白底格）'!D9,"")</f>
        <v/>
      </c>
      <c r="E35" s="146" t="str">
        <f>IFERROR('1-2021年分公司固定类费用编制表（填白底格）'!Z124/'4-基础数据及单位成本（填白底格）'!E9,"")</f>
        <v/>
      </c>
      <c r="F35" s="146" t="str">
        <f>IFERROR('1-2021年分公司固定类费用编制表（填白底格）'!AB124/'4-基础数据及单位成本（填白底格）'!F9,"")</f>
        <v/>
      </c>
      <c r="G35" s="123" t="str">
        <f t="shared" si="8"/>
        <v>-</v>
      </c>
      <c r="H35" s="124" t="str">
        <f t="shared" si="9"/>
        <v>-</v>
      </c>
    </row>
    <row r="36" spans="2:8">
      <c r="B36" s="133" t="s">
        <v>402</v>
      </c>
      <c r="C36" s="145" t="s">
        <v>403</v>
      </c>
      <c r="D36" s="146">
        <f>IFERROR(SUM('1-2021年分公司固定类费用编制表（填白底格）'!$L$64:$L$66)/'4-基础数据及单位成本（填白底格）'!D10,"")</f>
        <v>4.23333333333333</v>
      </c>
      <c r="E36" s="146">
        <f>IFERROR(SUM('1-2021年分公司固定类费用编制表（填白底格）'!$Z$64:$Z$66)/'4-基础数据及单位成本（填白底格）'!E10,"")</f>
        <v>4.2825</v>
      </c>
      <c r="F36" s="146">
        <f>IFERROR(SUM('1-2021年分公司固定类费用编制表（填白底格）'!$AB$64:$AB$66)/'4-基础数据及单位成本（填白底格）'!F10,"")</f>
        <v>2.395</v>
      </c>
      <c r="G36" s="123">
        <f t="shared" si="8"/>
        <v>-0.0114808328468581</v>
      </c>
      <c r="H36" s="124">
        <f t="shared" si="9"/>
        <v>0.767571329157966</v>
      </c>
    </row>
    <row r="37" spans="2:8">
      <c r="B37" s="116"/>
      <c r="C37" s="145" t="s">
        <v>404</v>
      </c>
      <c r="D37" s="146">
        <f>IFERROR(SUM('1-2021年分公司固定类费用编制表（填白底格）'!$L$73:$L$75)/'4-基础数据及单位成本（填白底格）'!D11,"")</f>
        <v>1.41457142857143</v>
      </c>
      <c r="E37" s="146">
        <f>IFERROR(SUM('1-2021年分公司固定类费用编制表（填白底格）'!$Z$73:$Z$75)/'4-基础数据及单位成本（填白底格）'!E11,"")</f>
        <v>2.07714285714286</v>
      </c>
      <c r="F37" s="146">
        <f>IFERROR(SUM('1-2021年分公司固定类费用编制表（填白底格）'!$AB$73:$AB$75)/'4-基础数据及单位成本（填白底格）'!F11,"")</f>
        <v>1.22942857142857</v>
      </c>
      <c r="G37" s="123">
        <f t="shared" si="8"/>
        <v>-0.31898211829436</v>
      </c>
      <c r="H37" s="124">
        <f t="shared" si="9"/>
        <v>0.150592609807112</v>
      </c>
    </row>
    <row r="38" spans="2:8">
      <c r="B38" s="116"/>
      <c r="C38" s="145" t="s">
        <v>405</v>
      </c>
      <c r="D38" s="146">
        <f>IFERROR(SUM('1-2021年分公司固定类费用编制表（填白底格）'!$L$84:$L$86)/'4-基础数据及单位成本（填白底格）'!D12,"")</f>
        <v>1.28869565217391</v>
      </c>
      <c r="E38" s="146">
        <f>IFERROR(SUM('1-2021年分公司固定类费用编制表（填白底格）'!$Z$84:$Z$86)/'4-基础数据及单位成本（填白底格）'!E12,"")</f>
        <v>1.881</v>
      </c>
      <c r="F38" s="146">
        <f>IFERROR(SUM('1-2021年分公司固定类费用编制表（填白底格）'!$AB$84:$AB$86)/'4-基础数据及单位成本（填白底格）'!F12,"")</f>
        <v>0.663</v>
      </c>
      <c r="G38" s="123">
        <f t="shared" si="8"/>
        <v>-0.314888010540186</v>
      </c>
      <c r="H38" s="124">
        <f t="shared" si="9"/>
        <v>0.943734015345264</v>
      </c>
    </row>
    <row r="39" spans="2:8">
      <c r="B39" s="133" t="s">
        <v>406</v>
      </c>
      <c r="C39" s="145" t="s">
        <v>407</v>
      </c>
      <c r="D39" s="146">
        <f>IFERROR('1-2021年分公司固定类费用编制表（填白底格）'!$L$5/'4-基础数据及单位成本（填白底格）'!D$20,"")</f>
        <v>0.0521457622477247</v>
      </c>
      <c r="E39" s="146">
        <f>IFERROR('1-2021年分公司固定类费用编制表（填白底格）'!$Z$5/'4-基础数据及单位成本（填白底格）'!E$20,"")</f>
        <v>0.0715525920652268</v>
      </c>
      <c r="F39" s="146">
        <f>IFERROR('1-2021年分公司固定类费用编制表（填白底格）'!$AB$5/'4-基础数据及单位成本（填白底格）'!F$20,"")</f>
        <v>0.0191827123041694</v>
      </c>
      <c r="G39" s="123">
        <f t="shared" si="8"/>
        <v>-0.271224693017564</v>
      </c>
      <c r="H39" s="124">
        <f t="shared" si="9"/>
        <v>1.71837274212733</v>
      </c>
    </row>
    <row r="40" spans="2:8">
      <c r="B40" s="116"/>
      <c r="C40" s="145" t="s">
        <v>408</v>
      </c>
      <c r="D40" s="146">
        <f>IFERROR('1-2021年分公司固定类费用编制表（填白底格）'!$L$6/'4-基础数据及单位成本（填白底格）'!D$20,"")</f>
        <v>0.0353719210571475</v>
      </c>
      <c r="E40" s="146">
        <f>IFERROR('1-2021年分公司固定类费用编制表（填白底格）'!$Z$6/'4-基础数据及单位成本（填白底格）'!E$20,"")</f>
        <v>0.0446692324405696</v>
      </c>
      <c r="F40" s="146">
        <f>IFERROR('1-2021年分公司固定类费用编制表（填白底格）'!$AB$6/'4-基础数据及单位成本（填白底格）'!F$20,"")</f>
        <v>0.0100970164831382</v>
      </c>
      <c r="G40" s="123">
        <f t="shared" si="8"/>
        <v>-0.208136806375434</v>
      </c>
      <c r="H40" s="124">
        <f t="shared" si="9"/>
        <v>2.5032052405003</v>
      </c>
    </row>
    <row r="41" spans="2:8">
      <c r="B41" s="116"/>
      <c r="C41" s="145" t="s">
        <v>409</v>
      </c>
      <c r="D41" s="146">
        <f>IFERROR(('1-2021年分公司固定类费用编制表（填白底格）'!$L$5-'1-2021年分公司固定类费用编制表（填白底格）'!L6)/'4-基础数据及单位成本（填白底格）'!D$20,"")</f>
        <v>0.0167738411905772</v>
      </c>
      <c r="E41" s="146">
        <f>IFERROR(('1-2021年分公司固定类费用编制表（填白底格）'!$Z$5-'1-2021年分公司固定类费用编制表（填白底格）'!Z6)/'4-基础数据及单位成本（填白底格）'!E$20,"")</f>
        <v>0.0268833596246572</v>
      </c>
      <c r="F41" s="146">
        <f>IFERROR(('1-2021年分公司固定类费用编制表（填白底格）'!$AB$5-'1-2021年分公司固定类费用编制表（填白底格）'!AA6)/'4-基础数据及单位成本（填白底格）'!F$20,"")</f>
        <v>0.0191827123041694</v>
      </c>
      <c r="G41" s="123">
        <f t="shared" si="8"/>
        <v>-0.376051154886447</v>
      </c>
      <c r="H41" s="124">
        <f t="shared" si="9"/>
        <v>-0.125575105094426</v>
      </c>
    </row>
    <row r="42" spans="2:8">
      <c r="B42" s="116"/>
      <c r="C42" s="145" t="s">
        <v>410</v>
      </c>
      <c r="D42" s="146">
        <f>IFERROR('1-2021年分公司固定类费用编制表（填白底格）'!$L$7/'4-基础数据及单位成本（填白底格）'!D$20,"")</f>
        <v>0.0236634862106849</v>
      </c>
      <c r="E42" s="146">
        <f>IFERROR('1-2021年分公司固定类费用编制表（填白底格）'!$Z$7/'4-基础数据及单位成本（填白底格）'!E$20,"")</f>
        <v>0.0303956225182971</v>
      </c>
      <c r="F42" s="146">
        <f>IFERROR('1-2021年分公司固定类费用编制表（填白底格）'!$AB$7/'4-基础数据及单位成本（填白底格）'!F$20,"")</f>
        <v>0</v>
      </c>
      <c r="G42" s="123">
        <f t="shared" si="8"/>
        <v>-0.221483745021498</v>
      </c>
      <c r="H42" s="124" t="str">
        <f t="shared" si="9"/>
        <v>-</v>
      </c>
    </row>
    <row r="43" spans="2:8">
      <c r="B43" s="116"/>
      <c r="C43" s="145" t="s">
        <v>411</v>
      </c>
      <c r="D43" s="146">
        <f>IFERROR(('1-2021年分公司固定类费用编制表（填白底格）'!L6-'1-2021年分公司固定类费用编制表（填白底格）'!L7)/'4-基础数据及单位成本（填白底格）'!D$20,"")</f>
        <v>0.0117084348464626</v>
      </c>
      <c r="E43" s="146">
        <f>IFERROR(('1-2021年分公司固定类费用编制表（填白底格）'!Z6-'1-2021年分公司固定类费用编制表（填白底格）'!Z7)/'4-基础数据及单位成本（填白底格）'!E$20,"")</f>
        <v>0.0142736099222725</v>
      </c>
      <c r="F43" s="146">
        <f>IFERROR(('1-2021年分公司固定类费用编制表（填白底格）'!AA6-'1-2021年分公司固定类费用编制表（填白底格）'!AA7)/'4-基础数据及单位成本（填白底格）'!F$20,"")</f>
        <v>0</v>
      </c>
      <c r="G43" s="123">
        <f t="shared" si="8"/>
        <v>-0.179714528404422</v>
      </c>
      <c r="H43" s="124" t="str">
        <f t="shared" si="9"/>
        <v>-</v>
      </c>
    </row>
    <row r="44" spans="2:8">
      <c r="B44" s="116"/>
      <c r="C44" s="145" t="s">
        <v>412</v>
      </c>
      <c r="D44" s="146">
        <f>IFERROR('1-2021年分公司固定类费用编制表（填白底格）'!L42/'4-基础数据及单位成本（填白底格）'!D$20,"")</f>
        <v>0.00281146696920645</v>
      </c>
      <c r="E44" s="146">
        <f>IFERROR('1-2021年分公司固定类费用编制表（填白底格）'!Z42/'4-基础数据及单位成本（填白底格）'!E$20,"")</f>
        <v>0.00376095209067822</v>
      </c>
      <c r="F44" s="146">
        <f>IFERROR('1-2021年分公司固定类费用编制表（填白底格）'!AA42/'4-基础数据及单位成本（填白底格）'!F$20,"")</f>
        <v>0</v>
      </c>
      <c r="G44" s="123">
        <f t="shared" si="8"/>
        <v>-0.252458712203524</v>
      </c>
      <c r="H44" s="124" t="str">
        <f t="shared" si="9"/>
        <v>-</v>
      </c>
    </row>
    <row r="45" ht="17.25" spans="2:8">
      <c r="B45" s="137"/>
      <c r="C45" s="148" t="s">
        <v>413</v>
      </c>
      <c r="D45" s="149">
        <f>IFERROR('1-2021年分公司固定类费用编制表（填白底格）'!L113/'4-基础数据及单位成本（填白底格）'!D$20,"")</f>
        <v>0.00470579872350834</v>
      </c>
      <c r="E45" s="149">
        <f>IFERROR('1-2021年分公司固定类费用编制表（填白底格）'!Z113/'4-基础数据及单位成本（填白底格）'!E$20,"")</f>
        <v>0.0103155316382342</v>
      </c>
      <c r="F45" s="149">
        <f>IFERROR('1-2021年分公司固定类费用编制表（填白底格）'!AA113/'4-基础数据及单位成本（填白底格）'!F$20,"")</f>
        <v>0</v>
      </c>
      <c r="G45" s="140">
        <f t="shared" si="8"/>
        <v>-0.543814231923205</v>
      </c>
      <c r="H45" s="141" t="str">
        <f t="shared" si="9"/>
        <v>-</v>
      </c>
    </row>
  </sheetData>
  <sheetProtection autoFilter="0"/>
  <mergeCells count="9">
    <mergeCell ref="B6:B9"/>
    <mergeCell ref="B10:B12"/>
    <mergeCell ref="B13:B14"/>
    <mergeCell ref="B15:B20"/>
    <mergeCell ref="B26:B35"/>
    <mergeCell ref="B36:B38"/>
    <mergeCell ref="B39:B45"/>
    <mergeCell ref="B4:C5"/>
    <mergeCell ref="B24:C25"/>
  </mergeCell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workbookViewId="0">
      <selection activeCell="D62" sqref="D62"/>
    </sheetView>
  </sheetViews>
  <sheetFormatPr defaultColWidth="8.875" defaultRowHeight="12"/>
  <cols>
    <col min="1" max="1" width="6" style="77" customWidth="1"/>
    <col min="2" max="2" width="14.625" style="77" customWidth="1"/>
    <col min="3" max="3" width="51.25" style="77" customWidth="1"/>
    <col min="4" max="4" width="20.375" style="78" customWidth="1"/>
    <col min="5" max="6" width="18.75" style="79" customWidth="1"/>
    <col min="7" max="8" width="18.75" style="80" customWidth="1"/>
    <col min="9" max="16384" width="8.875" style="77"/>
  </cols>
  <sheetData>
    <row r="1" spans="1:5">
      <c r="A1" s="81"/>
      <c r="D1" s="82"/>
      <c r="E1" s="83"/>
    </row>
    <row r="2" ht="14.25" spans="2:8">
      <c r="B2" s="84" t="s">
        <v>414</v>
      </c>
      <c r="C2" s="84"/>
      <c r="D2" s="84"/>
      <c r="E2" s="84"/>
      <c r="F2" s="84"/>
      <c r="G2" s="84"/>
      <c r="H2" s="84"/>
    </row>
    <row r="3" spans="3:9">
      <c r="C3" s="85" t="s">
        <v>415</v>
      </c>
      <c r="D3" s="86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86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86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77" t="s">
        <v>30</v>
      </c>
    </row>
    <row r="4" spans="2:8">
      <c r="B4" s="87" t="s">
        <v>416</v>
      </c>
      <c r="C4" s="87" t="s">
        <v>417</v>
      </c>
      <c r="D4" s="88" t="s">
        <v>418</v>
      </c>
      <c r="E4" s="87" t="s">
        <v>419</v>
      </c>
      <c r="F4" s="87" t="s">
        <v>420</v>
      </c>
      <c r="G4" s="89" t="s">
        <v>421</v>
      </c>
      <c r="H4" s="90" t="s">
        <v>422</v>
      </c>
    </row>
    <row r="5" spans="2:8">
      <c r="B5" s="87"/>
      <c r="C5" s="87"/>
      <c r="D5" s="91" t="s">
        <v>423</v>
      </c>
      <c r="E5" s="87" t="s">
        <v>423</v>
      </c>
      <c r="F5" s="87" t="s">
        <v>423</v>
      </c>
      <c r="G5" s="87" t="s">
        <v>423</v>
      </c>
      <c r="H5" s="87" t="s">
        <v>423</v>
      </c>
    </row>
    <row r="6" spans="2:8">
      <c r="B6" s="87" t="s">
        <v>424</v>
      </c>
      <c r="C6" s="87"/>
      <c r="D6" s="92">
        <f>D7+D19+D42+D55+D59</f>
        <v>1018.6672825</v>
      </c>
      <c r="E6" s="93">
        <f>E7+E19+E42+E55+E59</f>
        <v>2872.93215</v>
      </c>
      <c r="F6" s="93">
        <f>F7+F19+F42+F55+F59</f>
        <v>1109.229456</v>
      </c>
      <c r="G6" s="94">
        <f>IFERROR(D6/E6,"-")</f>
        <v>0.354574082962593</v>
      </c>
      <c r="H6" s="94">
        <f>IFERROR(D6/F6-1,"-")</f>
        <v>-0.0816442197871093</v>
      </c>
    </row>
    <row r="7" spans="2:8">
      <c r="B7" s="87" t="s">
        <v>408</v>
      </c>
      <c r="C7" s="95" t="s">
        <v>425</v>
      </c>
      <c r="D7" s="96">
        <f>D8+SUM(D12:D18)</f>
        <v>766.3712825</v>
      </c>
      <c r="E7" s="97">
        <f>E8+SUM(E12:E18)</f>
        <v>1815.22825</v>
      </c>
      <c r="F7" s="97">
        <f>F8+SUM(F12:F18)</f>
        <v>592.449712</v>
      </c>
      <c r="G7" s="94">
        <f t="shared" ref="G7:G67" si="0">IFERROR(D7/E7,"-")</f>
        <v>0.4221900372584</v>
      </c>
      <c r="H7" s="94">
        <f t="shared" ref="H7:H67" si="1">IFERROR(D7/F7-1,"-")</f>
        <v>0.293563431591305</v>
      </c>
    </row>
    <row r="8" spans="2:8">
      <c r="B8" s="87"/>
      <c r="C8" s="98" t="s">
        <v>426</v>
      </c>
      <c r="D8" s="99">
        <f>SUM(D9:D11)</f>
        <v>462.7145</v>
      </c>
      <c r="E8" s="100">
        <f>SUM(E9:E11)</f>
        <v>1222.71</v>
      </c>
      <c r="F8" s="100">
        <f>SUM(F9:F11)</f>
        <v>0</v>
      </c>
      <c r="G8" s="94">
        <f t="shared" si="0"/>
        <v>0.378433561514995</v>
      </c>
      <c r="H8" s="94" t="str">
        <f t="shared" si="1"/>
        <v>-</v>
      </c>
    </row>
    <row r="9" spans="2:8">
      <c r="B9" s="87"/>
      <c r="C9" s="98" t="s">
        <v>52</v>
      </c>
      <c r="D9" s="101">
        <f>SUMIF('1-2021年分公司固定类费用编制表（填白底格）'!G:G,C9,'1-2021年分公司固定类费用编制表（填白底格）'!N:N)</f>
        <v>462.7145</v>
      </c>
      <c r="E9" s="102">
        <f>SUMIF('1-2021年分公司固定类费用编制表（填白底格）'!G:G,C9,'1-2021年分公司固定类费用编制表（填白底格）'!Y:Y)</f>
        <v>1151.95</v>
      </c>
      <c r="F9" s="102">
        <f>SUMIF('1-2021年分公司固定类费用编制表（填白底格）'!G:G,C9,'1-2021年分公司固定类费用编制表（填白底格）'!AB:AB)</f>
        <v>0</v>
      </c>
      <c r="G9" s="94">
        <f t="shared" si="0"/>
        <v>0.401679326359651</v>
      </c>
      <c r="H9" s="94" t="str">
        <f t="shared" si="1"/>
        <v>-</v>
      </c>
    </row>
    <row r="10" spans="2:8">
      <c r="B10" s="87"/>
      <c r="C10" s="98" t="s">
        <v>57</v>
      </c>
      <c r="D10" s="101">
        <f>SUMIF('1-2021年分公司固定类费用编制表（填白底格）'!G:G,C10,'1-2021年分公司固定类费用编制表（填白底格）'!N:N)</f>
        <v>0</v>
      </c>
      <c r="E10" s="102">
        <f>SUMIF('1-2021年分公司固定类费用编制表（填白底格）'!G:G,C10,'1-2021年分公司固定类费用编制表（填白底格）'!Y:Y)</f>
        <v>70.76</v>
      </c>
      <c r="F10" s="102">
        <f>SUMIF('1-2021年分公司固定类费用编制表（填白底格）'!G:G,C10,'1-2021年分公司固定类费用编制表（填白底格）'!AB:AB)</f>
        <v>0</v>
      </c>
      <c r="G10" s="94">
        <f t="shared" si="0"/>
        <v>0</v>
      </c>
      <c r="H10" s="94" t="str">
        <f t="shared" si="1"/>
        <v>-</v>
      </c>
    </row>
    <row r="11" spans="2:8">
      <c r="B11" s="87"/>
      <c r="C11" s="98" t="s">
        <v>61</v>
      </c>
      <c r="D11" s="101">
        <f>SUMIF('1-2021年分公司固定类费用编制表（填白底格）'!G:G,C11,'1-2021年分公司固定类费用编制表（填白底格）'!N:N)</f>
        <v>0</v>
      </c>
      <c r="E11" s="102">
        <f>SUMIF('1-2021年分公司固定类费用编制表（填白底格）'!G:G,C11,'1-2021年分公司固定类费用编制表（填白底格）'!Y:Y)</f>
        <v>0</v>
      </c>
      <c r="F11" s="102">
        <f>SUMIF('1-2021年分公司固定类费用编制表（填白底格）'!G:G,C11,'1-2021年分公司固定类费用编制表（填白底格）'!AB:AB)</f>
        <v>0</v>
      </c>
      <c r="G11" s="94" t="str">
        <f t="shared" si="0"/>
        <v>-</v>
      </c>
      <c r="H11" s="94" t="str">
        <f t="shared" si="1"/>
        <v>-</v>
      </c>
    </row>
    <row r="12" spans="2:8">
      <c r="B12" s="87"/>
      <c r="C12" s="98" t="s">
        <v>87</v>
      </c>
      <c r="D12" s="101">
        <f>SUMIF('1-2021年分公司固定类费用编制表（填白底格）'!G:G,C12,'1-2021年分公司固定类费用编制表（填白底格）'!N:N)</f>
        <v>206.309065</v>
      </c>
      <c r="E12" s="102">
        <f>SUMIF('1-2021年分公司固定类费用编制表（填白底格）'!G:G,C12,'1-2021年分公司固定类费用编制表（填白底格）'!Y:Y)</f>
        <v>349.22</v>
      </c>
      <c r="F12" s="102">
        <f>SUMIF('1-2021年分公司固定类费用编制表（填白底格）'!G:G,C12,'1-2021年分公司固定类费用编制表（填白底格）'!AB:AB)</f>
        <v>391.112788</v>
      </c>
      <c r="G12" s="94">
        <f t="shared" si="0"/>
        <v>0.59077104690453</v>
      </c>
      <c r="H12" s="94">
        <f t="shared" si="1"/>
        <v>-0.472507493158214</v>
      </c>
    </row>
    <row r="13" spans="2:8">
      <c r="B13" s="87"/>
      <c r="C13" s="98" t="s">
        <v>94</v>
      </c>
      <c r="D13" s="101">
        <f>SUMIF('1-2021年分公司固定类费用编制表（填白底格）'!G:G,C13,'1-2021年分公司固定类费用编制表（填白底格）'!N:N)</f>
        <v>8.257</v>
      </c>
      <c r="E13" s="102">
        <f>SUMIF('1-2021年分公司固定类费用编制表（填白底格）'!G:G,C13,'1-2021年分公司固定类费用编制表（填白底格）'!Y:Y)</f>
        <v>23.9276</v>
      </c>
      <c r="F13" s="102">
        <f>SUMIF('1-2021年分公司固定类费用编制表（填白底格）'!G:G,C13,'1-2021年分公司固定类费用编制表（填白底格）'!AB:AB)</f>
        <v>23.936924</v>
      </c>
      <c r="G13" s="94">
        <f t="shared" si="0"/>
        <v>0.345082666042562</v>
      </c>
      <c r="H13" s="94">
        <f t="shared" si="1"/>
        <v>-0.655051751845809</v>
      </c>
    </row>
    <row r="14" spans="2:8">
      <c r="B14" s="87"/>
      <c r="C14" s="98" t="s">
        <v>427</v>
      </c>
      <c r="D14" s="103">
        <f>D8*1.5%</f>
        <v>6.9407175</v>
      </c>
      <c r="E14" s="103">
        <f>E8*1.5%</f>
        <v>18.34065</v>
      </c>
      <c r="F14" s="103">
        <f>F8*1.5%</f>
        <v>0</v>
      </c>
      <c r="G14" s="94">
        <f t="shared" si="0"/>
        <v>0.378433561514995</v>
      </c>
      <c r="H14" s="94" t="str">
        <f t="shared" si="1"/>
        <v>-</v>
      </c>
    </row>
    <row r="15" spans="2:8">
      <c r="B15" s="87"/>
      <c r="C15" s="98" t="s">
        <v>84</v>
      </c>
      <c r="D15" s="101">
        <f>SUMIF('1-2021年分公司固定类费用编制表（填白底格）'!G:G,C15,'1-2021年分公司固定类费用编制表（填白底格）'!N:N)</f>
        <v>31.06</v>
      </c>
      <c r="E15" s="102">
        <f>SUMIF('1-2021年分公司固定类费用编制表（填白底格）'!G:G,C15,'1-2021年分公司固定类费用编制表（填白底格）'!Y:Y)</f>
        <v>104.64</v>
      </c>
      <c r="F15" s="102">
        <f>SUMIF('1-2021年分公司固定类费用编制表（填白底格）'!G:G,C15,'1-2021年分公司固定类费用编制表（填白底格）'!AB:AB)</f>
        <v>61.41</v>
      </c>
      <c r="G15" s="94">
        <f t="shared" si="0"/>
        <v>0.296827217125382</v>
      </c>
      <c r="H15" s="94">
        <f t="shared" si="1"/>
        <v>-0.49421918254356</v>
      </c>
    </row>
    <row r="16" spans="2:8">
      <c r="B16" s="87"/>
      <c r="C16" s="98" t="s">
        <v>83</v>
      </c>
      <c r="D16" s="101">
        <f>SUMIF('1-2021年分公司固定类费用编制表（填白底格）'!G:G,C16,'1-2021年分公司固定类费用编制表（填白底格）'!N:N)</f>
        <v>2.64</v>
      </c>
      <c r="E16" s="102">
        <f>SUMIF('1-2021年分公司固定类费用编制表（填白底格）'!G:G,C16,'1-2021年分公司固定类费用编制表（填白底格）'!Y:Y)</f>
        <v>6</v>
      </c>
      <c r="F16" s="102">
        <f>SUMIF('1-2021年分公司固定类费用编制表（填白底格）'!G:G,C16,'1-2021年分公司固定类费用编制表（填白底格）'!AB:AB)</f>
        <v>5.35</v>
      </c>
      <c r="G16" s="94">
        <f t="shared" si="0"/>
        <v>0.44</v>
      </c>
      <c r="H16" s="94">
        <f t="shared" si="1"/>
        <v>-0.506542056074766</v>
      </c>
    </row>
    <row r="17" spans="2:8">
      <c r="B17" s="87"/>
      <c r="C17" s="98" t="s">
        <v>71</v>
      </c>
      <c r="D17" s="101">
        <f>SUMIF('1-2021年分公司固定类费用编制表（填白底格）'!G:G,C17,'1-2021年分公司固定类费用编制表（填白底格）'!N:N)</f>
        <v>45.45</v>
      </c>
      <c r="E17" s="102">
        <f>SUMIF('1-2021年分公司固定类费用编制表（填白底格）'!G:G,C17,'1-2021年分公司固定类费用编制表（填白底格）'!Y:Y)</f>
        <v>85.21</v>
      </c>
      <c r="F17" s="102">
        <f>SUMIF('1-2021年分公司固定类费用编制表（填白底格）'!G:G,C17,'1-2021年分公司固定类费用编制表（填白底格）'!AB:AB)</f>
        <v>101.74</v>
      </c>
      <c r="G17" s="94">
        <f t="shared" si="0"/>
        <v>0.533388099988264</v>
      </c>
      <c r="H17" s="94">
        <f t="shared" si="1"/>
        <v>-0.5532730489483</v>
      </c>
    </row>
    <row r="18" spans="2:8">
      <c r="B18" s="87"/>
      <c r="C18" s="98" t="s">
        <v>96</v>
      </c>
      <c r="D18" s="101">
        <f>SUMIF('1-2021年分公司固定类费用编制表（填白底格）'!G:G,C18,'1-2021年分公司固定类费用编制表（填白底格）'!N:N)</f>
        <v>3</v>
      </c>
      <c r="E18" s="102">
        <f>SUMIF('1-2021年分公司固定类费用编制表（填白底格）'!G:G,C18,'1-2021年分公司固定类费用编制表（填白底格）'!Y:Y)</f>
        <v>5.18</v>
      </c>
      <c r="F18" s="102">
        <f>SUMIF('1-2021年分公司固定类费用编制表（填白底格）'!G:G,C18,'1-2021年分公司固定类费用编制表（填白底格）'!AB:AB)</f>
        <v>8.9</v>
      </c>
      <c r="G18" s="94">
        <f t="shared" si="0"/>
        <v>0.579150579150579</v>
      </c>
      <c r="H18" s="94">
        <f t="shared" si="1"/>
        <v>-0.662921348314607</v>
      </c>
    </row>
    <row r="19" spans="2:8">
      <c r="B19" s="104" t="s">
        <v>428</v>
      </c>
      <c r="C19" s="95" t="s">
        <v>425</v>
      </c>
      <c r="D19" s="96">
        <f>D20+D28+D34+D39</f>
        <v>152.33</v>
      </c>
      <c r="E19" s="97">
        <f>E20+E28+E34+E39</f>
        <v>459.976</v>
      </c>
      <c r="F19" s="97">
        <f>F20+F28+F34+F39</f>
        <v>307.834274</v>
      </c>
      <c r="G19" s="94">
        <f t="shared" si="0"/>
        <v>0.331169452319251</v>
      </c>
      <c r="H19" s="94">
        <f t="shared" si="1"/>
        <v>-0.505155816405291</v>
      </c>
    </row>
    <row r="20" spans="2:8">
      <c r="B20" s="105"/>
      <c r="C20" s="95" t="s">
        <v>429</v>
      </c>
      <c r="D20" s="96">
        <f>SUM(D21:D27)</f>
        <v>82.05</v>
      </c>
      <c r="E20" s="97">
        <f>SUM(E21:E27)</f>
        <v>151.29</v>
      </c>
      <c r="F20" s="97">
        <f>SUM(F21:F27)</f>
        <v>126.910092</v>
      </c>
      <c r="G20" s="94">
        <f t="shared" si="0"/>
        <v>0.54233591116399</v>
      </c>
      <c r="H20" s="94">
        <f t="shared" si="1"/>
        <v>-0.353479311952591</v>
      </c>
    </row>
    <row r="21" spans="2:8">
      <c r="B21" s="105"/>
      <c r="C21" s="98" t="s">
        <v>108</v>
      </c>
      <c r="D21" s="101">
        <f>SUMIF('1-2021年分公司固定类费用编制表（填白底格）'!G:G,C21,'1-2021年分公司固定类费用编制表（填白底格）'!N:N)</f>
        <v>33.52</v>
      </c>
      <c r="E21" s="102">
        <f>SUMIF('1-2021年分公司固定类费用编制表（填白底格）'!G:G,C21,'1-2021年分公司固定类费用编制表（填白底格）'!Y:Y)</f>
        <v>39.88</v>
      </c>
      <c r="F21" s="102">
        <f>SUMIF('1-2021年分公司固定类费用编制表（填白底格）'!G:G,C21,'1-2021年分公司固定类费用编制表（填白底格）'!AB:AB)</f>
        <v>47.810572</v>
      </c>
      <c r="G21" s="94">
        <f t="shared" si="0"/>
        <v>0.840521564694082</v>
      </c>
      <c r="H21" s="94">
        <f t="shared" si="1"/>
        <v>-0.298899833283735</v>
      </c>
    </row>
    <row r="22" spans="2:8">
      <c r="B22" s="105"/>
      <c r="C22" s="98" t="s">
        <v>112</v>
      </c>
      <c r="D22" s="101">
        <f>SUMIF('1-2021年分公司固定类费用编制表（填白底格）'!G:G,C22,'1-2021年分公司固定类费用编制表（填白底格）'!N:N)</f>
        <v>10.2</v>
      </c>
      <c r="E22" s="102">
        <f>SUMIF('1-2021年分公司固定类费用编制表（填白底格）'!G:G,C22,'1-2021年分公司固定类费用编制表（填白底格）'!Y:Y)</f>
        <v>0</v>
      </c>
      <c r="F22" s="102">
        <f>SUMIF('1-2021年分公司固定类费用编制表（填白底格）'!G:G,C22,'1-2021年分公司固定类费用编制表（填白底格）'!AB:AB)</f>
        <v>0</v>
      </c>
      <c r="G22" s="94" t="str">
        <f t="shared" si="0"/>
        <v>-</v>
      </c>
      <c r="H22" s="94" t="str">
        <f t="shared" si="1"/>
        <v>-</v>
      </c>
    </row>
    <row r="23" spans="2:8">
      <c r="B23" s="105"/>
      <c r="C23" s="98" t="s">
        <v>130</v>
      </c>
      <c r="D23" s="101">
        <f>SUMIF('1-2021年分公司固定类费用编制表（填白底格）'!G:G,C23,'1-2021年分公司固定类费用编制表（填白底格）'!N:N)</f>
        <v>11</v>
      </c>
      <c r="E23" s="102">
        <f>SUMIF('1-2021年分公司固定类费用编制表（填白底格）'!G:G,C23,'1-2021年分公司固定类费用编制表（填白底格）'!Y:Y)</f>
        <v>26.4</v>
      </c>
      <c r="F23" s="102">
        <f>SUMIF('1-2021年分公司固定类费用编制表（填白底格）'!G:G,C23,'1-2021年分公司固定类费用编制表（填白底格）'!AB:AB)</f>
        <v>24.97</v>
      </c>
      <c r="G23" s="94">
        <f t="shared" si="0"/>
        <v>0.416666666666667</v>
      </c>
      <c r="H23" s="94">
        <f t="shared" si="1"/>
        <v>-0.559471365638766</v>
      </c>
    </row>
    <row r="24" spans="2:8">
      <c r="B24" s="105"/>
      <c r="C24" s="98" t="s">
        <v>127</v>
      </c>
      <c r="D24" s="101">
        <f>SUMIF('1-2021年分公司固定类费用编制表（填白底格）'!G:G,C24,'1-2021年分公司固定类费用编制表（填白底格）'!N:N)</f>
        <v>2.38</v>
      </c>
      <c r="E24" s="102">
        <f>SUMIF('1-2021年分公司固定类费用编制表（填白底格）'!G:G,C24,'1-2021年分公司固定类费用编制表（填白底格）'!Y:Y)</f>
        <v>3.88</v>
      </c>
      <c r="F24" s="102">
        <f>SUMIF('1-2021年分公司固定类费用编制表（填白底格）'!G:G,C24,'1-2021年分公司固定类费用编制表（填白底格）'!AB:AB)</f>
        <v>2.51</v>
      </c>
      <c r="G24" s="94">
        <f t="shared" si="0"/>
        <v>0.61340206185567</v>
      </c>
      <c r="H24" s="94">
        <f t="shared" si="1"/>
        <v>-0.0517928286852589</v>
      </c>
    </row>
    <row r="25" spans="2:8">
      <c r="B25" s="105"/>
      <c r="C25" s="98" t="s">
        <v>121</v>
      </c>
      <c r="D25" s="101">
        <f>SUMIF('1-2021年分公司固定类费用编制表（填白底格）'!G:G,C25,'1-2021年分公司固定类费用编制表（填白底格）'!N:N)</f>
        <v>5.85</v>
      </c>
      <c r="E25" s="102">
        <f>SUMIF('1-2021年分公司固定类费用编制表（填白底格）'!G:G,C25,'1-2021年分公司固定类费用编制表（填白底格）'!Y:Y)</f>
        <v>10.5</v>
      </c>
      <c r="F25" s="102">
        <f>SUMIF('1-2021年分公司固定类费用编制表（填白底格）'!G:G,C25,'1-2021年分公司固定类费用编制表（填白底格）'!AB:AB)</f>
        <v>2.56</v>
      </c>
      <c r="G25" s="94">
        <f t="shared" si="0"/>
        <v>0.557142857142857</v>
      </c>
      <c r="H25" s="94">
        <f t="shared" si="1"/>
        <v>1.28515625</v>
      </c>
    </row>
    <row r="26" spans="2:8">
      <c r="B26" s="105"/>
      <c r="C26" s="98" t="s">
        <v>104</v>
      </c>
      <c r="D26" s="101">
        <f>SUMIF('1-2021年分公司固定类费用编制表（填白底格）'!G:G,C26,'1-2021年分公司固定类费用编制表（填白底格）'!N:N)</f>
        <v>16.5</v>
      </c>
      <c r="E26" s="102">
        <f>SUMIF('1-2021年分公司固定类费用编制表（填白底格）'!G:G,C26,'1-2021年分公司固定类费用编制表（填白底格）'!Y:Y)</f>
        <v>67.63</v>
      </c>
      <c r="F26" s="102">
        <f>SUMIF('1-2021年分公司固定类费用编制表（填白底格）'!G:G,C26,'1-2021年分公司固定类费用编制表（填白底格）'!AB:AB)</f>
        <v>47.06</v>
      </c>
      <c r="G26" s="94">
        <f t="shared" si="0"/>
        <v>0.24397456749963</v>
      </c>
      <c r="H26" s="94">
        <f t="shared" si="1"/>
        <v>-0.649383765405865</v>
      </c>
    </row>
    <row r="27" spans="2:8">
      <c r="B27" s="105"/>
      <c r="C27" s="98" t="s">
        <v>125</v>
      </c>
      <c r="D27" s="101">
        <f>SUMIF('1-2021年分公司固定类费用编制表（填白底格）'!G:G,C27,'1-2021年分公司固定类费用编制表（填白底格）'!N:N)</f>
        <v>2.6</v>
      </c>
      <c r="E27" s="102">
        <f>SUMIF('1-2021年分公司固定类费用编制表（填白底格）'!G:G,C27,'1-2021年分公司固定类费用编制表（填白底格）'!Y:Y)</f>
        <v>3</v>
      </c>
      <c r="F27" s="102">
        <f>SUMIF('1-2021年分公司固定类费用编制表（填白底格）'!G:G,C27,'1-2021年分公司固定类费用编制表（填白底格）'!AB:AB)</f>
        <v>1.99952</v>
      </c>
      <c r="G27" s="94">
        <f t="shared" si="0"/>
        <v>0.866666666666667</v>
      </c>
      <c r="H27" s="94">
        <f t="shared" si="1"/>
        <v>0.300312074897976</v>
      </c>
    </row>
    <row r="28" spans="2:8">
      <c r="B28" s="105"/>
      <c r="C28" s="95" t="s">
        <v>430</v>
      </c>
      <c r="D28" s="96">
        <f>SUM(D29:D33)</f>
        <v>22</v>
      </c>
      <c r="E28" s="97">
        <f>SUM(E29:E33)</f>
        <v>165.386</v>
      </c>
      <c r="F28" s="97">
        <f>SUM(F29:F33)</f>
        <v>107.24</v>
      </c>
      <c r="G28" s="94">
        <f t="shared" si="0"/>
        <v>0.133022142140205</v>
      </c>
      <c r="H28" s="94">
        <f t="shared" si="1"/>
        <v>-0.79485266691533</v>
      </c>
    </row>
    <row r="29" spans="2:8">
      <c r="B29" s="105"/>
      <c r="C29" s="98" t="s">
        <v>136</v>
      </c>
      <c r="D29" s="101">
        <f>SUMIF('1-2021年分公司固定类费用编制表（填白底格）'!G:G,C29,'1-2021年分公司固定类费用编制表（填白底格）'!N:N)</f>
        <v>7</v>
      </c>
      <c r="E29" s="102">
        <f>SUMIF('1-2021年分公司固定类费用编制表（填白底格）'!G:G,C29,'1-2021年分公司固定类费用编制表（填白底格）'!Y:Y)</f>
        <v>31.9</v>
      </c>
      <c r="F29" s="102">
        <f>SUMIF('1-2021年分公司固定类费用编制表（填白底格）'!G:G,C29,'1-2021年分公司固定类费用编制表（填白底格）'!AB:AB)</f>
        <v>32.6</v>
      </c>
      <c r="G29" s="94">
        <f t="shared" si="0"/>
        <v>0.219435736677116</v>
      </c>
      <c r="H29" s="94">
        <f t="shared" si="1"/>
        <v>-0.785276073619632</v>
      </c>
    </row>
    <row r="30" spans="2:8">
      <c r="B30" s="105"/>
      <c r="C30" s="98" t="s">
        <v>149</v>
      </c>
      <c r="D30" s="101">
        <f>SUMIF('1-2021年分公司固定类费用编制表（填白底格）'!G:G,C30,'1-2021年分公司固定类费用编制表（填白底格）'!N:N)</f>
        <v>0</v>
      </c>
      <c r="E30" s="102">
        <f>SUMIF('1-2021年分公司固定类费用编制表（填白底格）'!G:G,C30,'1-2021年分公司固定类费用编制表（填白底格）'!Y:Y)</f>
        <v>0</v>
      </c>
      <c r="F30" s="102">
        <f>SUMIF('1-2021年分公司固定类费用编制表（填白底格）'!G:G,C30,'1-2021年分公司固定类费用编制表（填白底格）'!AB:AB)</f>
        <v>0</v>
      </c>
      <c r="G30" s="94" t="str">
        <f t="shared" si="0"/>
        <v>-</v>
      </c>
      <c r="H30" s="94" t="str">
        <f t="shared" si="1"/>
        <v>-</v>
      </c>
    </row>
    <row r="31" spans="2:8">
      <c r="B31" s="105"/>
      <c r="C31" s="98" t="s">
        <v>138</v>
      </c>
      <c r="D31" s="101">
        <f>SUMIF('1-2021年分公司固定类费用编制表（填白底格）'!G:G,C31,'1-2021年分公司固定类费用编制表（填白底格）'!N:N)</f>
        <v>7.2</v>
      </c>
      <c r="E31" s="102">
        <f>SUMIF('1-2021年分公司固定类费用编制表（填白底格）'!G:G,C31,'1-2021年分公司固定类费用编制表（填白底格）'!Y:Y)</f>
        <v>67.31</v>
      </c>
      <c r="F31" s="102">
        <f>SUMIF('1-2021年分公司固定类费用编制表（填白底格）'!G:G,C31,'1-2021年分公司固定类费用编制表（填白底格）'!AB:AB)</f>
        <v>33.95</v>
      </c>
      <c r="G31" s="94">
        <f t="shared" si="0"/>
        <v>0.106967761105334</v>
      </c>
      <c r="H31" s="94">
        <f t="shared" si="1"/>
        <v>-0.787923416789396</v>
      </c>
    </row>
    <row r="32" spans="2:8">
      <c r="B32" s="105"/>
      <c r="C32" s="98" t="s">
        <v>142</v>
      </c>
      <c r="D32" s="101">
        <f>SUMIF('1-2021年分公司固定类费用编制表（填白底格）'!G:G,C32,'1-2021年分公司固定类费用编制表（填白底格）'!N:N)</f>
        <v>3</v>
      </c>
      <c r="E32" s="102">
        <f>SUMIF('1-2021年分公司固定类费用编制表（填白底格）'!G:G,C32,'1-2021年分公司固定类费用编制表（填白底格）'!Y:Y)</f>
        <v>30.53</v>
      </c>
      <c r="F32" s="102">
        <f>SUMIF('1-2021年分公司固定类费用编制表（填白底格）'!G:G,C32,'1-2021年分公司固定类费用编制表（填白底格）'!AB:AB)</f>
        <v>20.39</v>
      </c>
      <c r="G32" s="94">
        <f t="shared" si="0"/>
        <v>0.0982640026203734</v>
      </c>
      <c r="H32" s="94">
        <f t="shared" si="1"/>
        <v>-0.852869053457577</v>
      </c>
    </row>
    <row r="33" spans="2:8">
      <c r="B33" s="105"/>
      <c r="C33" s="98" t="s">
        <v>140</v>
      </c>
      <c r="D33" s="101">
        <f>SUMIF('1-2021年分公司固定类费用编制表（填白底格）'!G:G,C33,'1-2021年分公司固定类费用编制表（填白底格）'!N:N)</f>
        <v>4.8</v>
      </c>
      <c r="E33" s="102">
        <f>SUMIF('1-2021年分公司固定类费用编制表（填白底格）'!G:G,C33,'1-2021年分公司固定类费用编制表（填白底格）'!Y:Y)</f>
        <v>35.646</v>
      </c>
      <c r="F33" s="102">
        <f>SUMIF('1-2021年分公司固定类费用编制表（填白底格）'!G:G,C33,'1-2021年分公司固定类费用编制表（填白底格）'!AB:AB)</f>
        <v>20.3</v>
      </c>
      <c r="G33" s="94">
        <f t="shared" si="0"/>
        <v>0.13465746507322</v>
      </c>
      <c r="H33" s="94">
        <f t="shared" si="1"/>
        <v>-0.763546798029557</v>
      </c>
    </row>
    <row r="34" spans="2:8">
      <c r="B34" s="105"/>
      <c r="C34" s="95" t="s">
        <v>431</v>
      </c>
      <c r="D34" s="96">
        <f>SUM(D35:D38)</f>
        <v>25.5</v>
      </c>
      <c r="E34" s="97">
        <f>SUM(E35:E38)</f>
        <v>105.76</v>
      </c>
      <c r="F34" s="97">
        <f>SUM(F35:F38)</f>
        <v>42.023858</v>
      </c>
      <c r="G34" s="94">
        <f t="shared" si="0"/>
        <v>0.241111951588502</v>
      </c>
      <c r="H34" s="94">
        <f t="shared" si="1"/>
        <v>-0.393201833111087</v>
      </c>
    </row>
    <row r="35" spans="2:8">
      <c r="B35" s="105"/>
      <c r="C35" s="98" t="s">
        <v>172</v>
      </c>
      <c r="D35" s="101">
        <f>SUMIF('1-2021年分公司固定类费用编制表（填白底格）'!G:G,C35,'1-2021年分公司固定类费用编制表（填白底格）'!N:N)</f>
        <v>15</v>
      </c>
      <c r="E35" s="102">
        <f>SUMIF('1-2021年分公司固定类费用编制表（填白底格）'!G:G,C35,'1-2021年分公司固定类费用编制表（填白底格）'!Y:Y)</f>
        <v>12.86</v>
      </c>
      <c r="F35" s="102">
        <f>SUMIF('1-2021年分公司固定类费用编制表（填白底格）'!G:G,C35,'1-2021年分公司固定类费用编制表（填白底格）'!AB:AB)</f>
        <v>27.893858</v>
      </c>
      <c r="G35" s="94">
        <f t="shared" si="0"/>
        <v>1.16640746500778</v>
      </c>
      <c r="H35" s="94">
        <f t="shared" si="1"/>
        <v>-0.462247208686586</v>
      </c>
    </row>
    <row r="36" spans="2:8">
      <c r="B36" s="105"/>
      <c r="C36" s="98" t="s">
        <v>184</v>
      </c>
      <c r="D36" s="101">
        <f>SUMIF('1-2021年分公司固定类费用编制表（填白底格）'!G:G,C36,'1-2021年分公司固定类费用编制表（填白底格）'!N:N)</f>
        <v>2</v>
      </c>
      <c r="E36" s="102">
        <f>SUMIF('1-2021年分公司固定类费用编制表（填白底格）'!G:G,C36,'1-2021年分公司固定类费用编制表（填白底格）'!Y:Y)</f>
        <v>65.5</v>
      </c>
      <c r="F36" s="102">
        <f>SUMIF('1-2021年分公司固定类费用编制表（填白底格）'!G:G,C36,'1-2021年分公司固定类费用编制表（填白底格）'!AB:AB)</f>
        <v>7.22</v>
      </c>
      <c r="G36" s="94">
        <f t="shared" si="0"/>
        <v>0.0305343511450382</v>
      </c>
      <c r="H36" s="94">
        <f t="shared" si="1"/>
        <v>-0.722991689750693</v>
      </c>
    </row>
    <row r="37" spans="2:8">
      <c r="B37" s="105"/>
      <c r="C37" s="98" t="s">
        <v>180</v>
      </c>
      <c r="D37" s="101">
        <f>SUMIF('1-2021年分公司固定类费用编制表（填白底格）'!G:G,C37,'1-2021年分公司固定类费用编制表（填白底格）'!N:N)</f>
        <v>6.5</v>
      </c>
      <c r="E37" s="102">
        <f>SUMIF('1-2021年分公司固定类费用编制表（填白底格）'!G:G,C37,'1-2021年分公司固定类费用编制表（填白底格）'!Y:Y)</f>
        <v>24.4</v>
      </c>
      <c r="F37" s="102">
        <f>SUMIF('1-2021年分公司固定类费用编制表（填白底格）'!G:G,C37,'1-2021年分公司固定类费用编制表（填白底格）'!AB:AB)</f>
        <v>5.41</v>
      </c>
      <c r="G37" s="94">
        <f t="shared" si="0"/>
        <v>0.266393442622951</v>
      </c>
      <c r="H37" s="94">
        <f t="shared" si="1"/>
        <v>0.201478743068392</v>
      </c>
    </row>
    <row r="38" spans="2:8">
      <c r="B38" s="105"/>
      <c r="C38" s="98" t="s">
        <v>175</v>
      </c>
      <c r="D38" s="101">
        <f>SUMIF('1-2021年分公司固定类费用编制表（填白底格）'!G:G,C38,'1-2021年分公司固定类费用编制表（填白底格）'!N:N)</f>
        <v>2</v>
      </c>
      <c r="E38" s="102">
        <f>SUMIF('1-2021年分公司固定类费用编制表（填白底格）'!G:G,C38,'1-2021年分公司固定类费用编制表（填白底格）'!Y:Y)</f>
        <v>3</v>
      </c>
      <c r="F38" s="102">
        <f>SUMIF('1-2021年分公司固定类费用编制表（填白底格）'!G:G,C38,'1-2021年分公司固定类费用编制表（填白底格）'!AB:AB)</f>
        <v>1.5</v>
      </c>
      <c r="G38" s="94">
        <f t="shared" si="0"/>
        <v>0.666666666666667</v>
      </c>
      <c r="H38" s="94">
        <f t="shared" si="1"/>
        <v>0.333333333333333</v>
      </c>
    </row>
    <row r="39" spans="2:8">
      <c r="B39" s="105"/>
      <c r="C39" s="95" t="s">
        <v>432</v>
      </c>
      <c r="D39" s="96">
        <f>SUM(D40:D41)</f>
        <v>22.78</v>
      </c>
      <c r="E39" s="97">
        <f>SUM(E40:E41)</f>
        <v>37.54</v>
      </c>
      <c r="F39" s="97">
        <f>SUM(F40:F41)</f>
        <v>31.660324</v>
      </c>
      <c r="G39" s="94">
        <f t="shared" si="0"/>
        <v>0.606819392647842</v>
      </c>
      <c r="H39" s="94">
        <f t="shared" si="1"/>
        <v>-0.28048746437339</v>
      </c>
    </row>
    <row r="40" spans="2:8">
      <c r="B40" s="105"/>
      <c r="C40" s="98" t="s">
        <v>194</v>
      </c>
      <c r="D40" s="101">
        <f>SUMIF('1-2021年分公司固定类费用编制表（填白底格）'!G:G,C40,'1-2021年分公司固定类费用编制表（填白底格）'!N:N)</f>
        <v>22.78</v>
      </c>
      <c r="E40" s="102">
        <f>SUMIF('1-2021年分公司固定类费用编制表（填白底格）'!G:G,C40,'1-2021年分公司固定类费用编制表（填白底格）'!Y:Y)</f>
        <v>37.54</v>
      </c>
      <c r="F40" s="102">
        <f>SUMIF('1-2021年分公司固定类费用编制表（填白底格）'!G:G,C40,'1-2021年分公司固定类费用编制表（填白底格）'!AB:AB)</f>
        <v>31.660324</v>
      </c>
      <c r="G40" s="94">
        <f t="shared" si="0"/>
        <v>0.606819392647842</v>
      </c>
      <c r="H40" s="94">
        <f t="shared" si="1"/>
        <v>-0.28048746437339</v>
      </c>
    </row>
    <row r="41" spans="2:8">
      <c r="B41" s="106"/>
      <c r="C41" s="98" t="s">
        <v>199</v>
      </c>
      <c r="D41" s="101">
        <f>SUMIF('1-2021年分公司固定类费用编制表（填白底格）'!G:G,C41,'1-2021年分公司固定类费用编制表（填白底格）'!N:N)</f>
        <v>0</v>
      </c>
      <c r="E41" s="102">
        <f>SUMIF('1-2021年分公司固定类费用编制表（填白底格）'!G:G,C41,'1-2021年分公司固定类费用编制表（填白底格）'!Y:Y)</f>
        <v>0</v>
      </c>
      <c r="F41" s="102">
        <f>SUMIF('1-2021年分公司固定类费用编制表（填白底格）'!G:G,C41,'1-2021年分公司固定类费用编制表（填白底格）'!AB:AB)</f>
        <v>0</v>
      </c>
      <c r="G41" s="94" t="str">
        <f t="shared" si="0"/>
        <v>-</v>
      </c>
      <c r="H41" s="94" t="str">
        <f t="shared" si="1"/>
        <v>-</v>
      </c>
    </row>
    <row r="42" spans="2:8">
      <c r="B42" s="104" t="s">
        <v>433</v>
      </c>
      <c r="C42" s="95" t="s">
        <v>425</v>
      </c>
      <c r="D42" s="96">
        <f>SUM(D43:D54)-D47-D48</f>
        <v>59.642</v>
      </c>
      <c r="E42" s="97">
        <f>SUM(E43:E54)-E47-E48</f>
        <v>484.1379</v>
      </c>
      <c r="F42" s="97">
        <f>SUM(F43:F54)-F47-F48</f>
        <v>136.332219</v>
      </c>
      <c r="G42" s="94">
        <f t="shared" si="0"/>
        <v>0.123192173139099</v>
      </c>
      <c r="H42" s="94">
        <f t="shared" si="1"/>
        <v>-0.562524541612574</v>
      </c>
    </row>
    <row r="43" spans="2:8">
      <c r="B43" s="105"/>
      <c r="C43" s="98" t="s">
        <v>213</v>
      </c>
      <c r="D43" s="101">
        <f>SUMIF('1-2021年分公司固定类费用编制表（填白底格）'!G:G,C43,'1-2021年分公司固定类费用编制表（填白底格）'!N:N)</f>
        <v>6</v>
      </c>
      <c r="E43" s="102">
        <f>SUMIF('1-2021年分公司固定类费用编制表（填白底格）'!G:G,C43,'1-2021年分公司固定类费用编制表（填白底格）'!Y:Y)</f>
        <v>220.9879</v>
      </c>
      <c r="F43" s="102">
        <f>SUMIF('1-2021年分公司固定类费用编制表（填白底格）'!G:G,C43,'1-2021年分公司固定类费用编制表（填白底格）'!AB:AB)</f>
        <v>0</v>
      </c>
      <c r="G43" s="94">
        <f t="shared" si="0"/>
        <v>0.0271508078044092</v>
      </c>
      <c r="H43" s="94" t="str">
        <f t="shared" si="1"/>
        <v>-</v>
      </c>
    </row>
    <row r="44" spans="2:8">
      <c r="B44" s="105"/>
      <c r="C44" s="98" t="s">
        <v>208</v>
      </c>
      <c r="D44" s="101">
        <f>SUMIF('1-2021年分公司固定类费用编制表（填白底格）'!G:G,C44,'1-2021年分公司固定类费用编制表（填白底格）'!N:N)</f>
        <v>8</v>
      </c>
      <c r="E44" s="102">
        <f>SUMIF('1-2021年分公司固定类费用编制表（填白底格）'!G:G,C44,'1-2021年分公司固定类费用编制表（填白底格）'!Y:Y)</f>
        <v>25.25</v>
      </c>
      <c r="F44" s="102">
        <f>SUMIF('1-2021年分公司固定类费用编制表（填白底格）'!G:G,C44,'1-2021年分公司固定类费用编制表（填白底格）'!AB:AB)</f>
        <v>6.342952</v>
      </c>
      <c r="G44" s="94">
        <f t="shared" si="0"/>
        <v>0.316831683168317</v>
      </c>
      <c r="H44" s="94">
        <f t="shared" si="1"/>
        <v>0.26124239943799</v>
      </c>
    </row>
    <row r="45" spans="2:8">
      <c r="B45" s="105"/>
      <c r="C45" s="98" t="s">
        <v>220</v>
      </c>
      <c r="D45" s="101">
        <f>SUMIF('1-2021年分公司固定类费用编制表（填白底格）'!G:G,C45,'1-2021年分公司固定类费用编制表（填白底格）'!N:N)</f>
        <v>18.346</v>
      </c>
      <c r="E45" s="102">
        <f>SUMIF('1-2021年分公司固定类费用编制表（填白底格）'!G:G,C45,'1-2021年分公司固定类费用编制表（填白底格）'!Y:Y)</f>
        <v>23.12</v>
      </c>
      <c r="F45" s="102">
        <f>SUMIF('1-2021年分公司固定类费用编制表（填白底格）'!G:G,C45,'1-2021年分公司固定类费用编制表（填白底格）'!AB:AB)</f>
        <v>22.4539</v>
      </c>
      <c r="G45" s="94">
        <f t="shared" si="0"/>
        <v>0.793512110726644</v>
      </c>
      <c r="H45" s="94">
        <f t="shared" si="1"/>
        <v>-0.182948173813903</v>
      </c>
    </row>
    <row r="46" spans="2:8">
      <c r="B46" s="105"/>
      <c r="C46" s="98" t="s">
        <v>234</v>
      </c>
      <c r="D46" s="101">
        <f>SUMIF('1-2021年分公司固定类费用编制表（填白底格）'!G:G,C46,'1-2021年分公司固定类费用编制表（填白底格）'!N:N)</f>
        <v>13.52</v>
      </c>
      <c r="E46" s="102">
        <f>SUMIF('1-2021年分公司固定类费用编制表（填白底格）'!G:G,C46,'1-2021年分公司固定类费用编制表（填白底格）'!Y:Y)</f>
        <v>20.1</v>
      </c>
      <c r="F46" s="102">
        <f>SUMIF('1-2021年分公司固定类费用编制表（填白底格）'!G:G,C46,'1-2021年分公司固定类费用编制表（填白底格）'!AB:AB)</f>
        <v>9.313289</v>
      </c>
      <c r="G46" s="94">
        <f t="shared" si="0"/>
        <v>0.672636815920398</v>
      </c>
      <c r="H46" s="94">
        <f t="shared" si="1"/>
        <v>0.451689086422638</v>
      </c>
    </row>
    <row r="47" spans="2:8">
      <c r="B47" s="105"/>
      <c r="C47" s="98" t="s">
        <v>238</v>
      </c>
      <c r="D47" s="101">
        <f>SUMIF('1-2021年分公司固定类费用编制表（填白底格）'!G:G,C47,'1-2021年分公司固定类费用编制表（填白底格）'!N:N)</f>
        <v>13.4536</v>
      </c>
      <c r="E47" s="102">
        <f>SUMIF('1-2021年分公司固定类费用编制表（填白底格）'!G:G,C47,'1-2021年分公司固定类费用编制表（填白底格）'!Y:Y)</f>
        <v>26.13</v>
      </c>
      <c r="F47" s="102">
        <f>SUMIF('1-2021年分公司固定类费用编制表（填白底格）'!G:G,C47,'1-2021年分公司固定类费用编制表（填白底格）'!AB:AB)</f>
        <v>17.81</v>
      </c>
      <c r="G47" s="94">
        <f t="shared" si="0"/>
        <v>0.514871794871795</v>
      </c>
      <c r="H47" s="94">
        <f t="shared" si="1"/>
        <v>-0.244604154969118</v>
      </c>
    </row>
    <row r="48" spans="2:8">
      <c r="B48" s="105"/>
      <c r="C48" s="98" t="s">
        <v>240</v>
      </c>
      <c r="D48" s="101">
        <f>SUMIF('1-2021年分公司固定类费用编制表（填白底格）'!G:G,C48,'1-2021年分公司固定类费用编制表（填白底格）'!N:N)</f>
        <v>0</v>
      </c>
      <c r="E48" s="102">
        <f>SUMIF('1-2021年分公司固定类费用编制表（填白底格）'!G:G,C48,'1-2021年分公司固定类费用编制表（填白底格）'!Y:Y)</f>
        <v>0</v>
      </c>
      <c r="F48" s="102">
        <f>SUMIF('1-2021年分公司固定类费用编制表（填白底格）'!G:G,C48,'1-2021年分公司固定类费用编制表（填白底格）'!AB:AB)</f>
        <v>0</v>
      </c>
      <c r="G48" s="94" t="str">
        <f t="shared" si="0"/>
        <v>-</v>
      </c>
      <c r="H48" s="94" t="str">
        <f t="shared" si="1"/>
        <v>-</v>
      </c>
    </row>
    <row r="49" spans="2:8">
      <c r="B49" s="105"/>
      <c r="C49" s="98" t="s">
        <v>232</v>
      </c>
      <c r="D49" s="101">
        <f>SUMIF('1-2021年分公司固定类费用编制表（填白底格）'!G:G,C49,'1-2021年分公司固定类费用编制表（填白底格）'!N:N)</f>
        <v>0</v>
      </c>
      <c r="E49" s="102">
        <f>SUMIF('1-2021年分公司固定类费用编制表（填白底格）'!G:G,C49,'1-2021年分公司固定类费用编制表（填白底格）'!Y:Y)</f>
        <v>0</v>
      </c>
      <c r="F49" s="102">
        <f>SUMIF('1-2021年分公司固定类费用编制表（填白底格）'!G:G,C49,'1-2021年分公司固定类费用编制表（填白底格）'!AB:AB)</f>
        <v>0</v>
      </c>
      <c r="G49" s="94" t="str">
        <f t="shared" si="0"/>
        <v>-</v>
      </c>
      <c r="H49" s="94" t="str">
        <f t="shared" si="1"/>
        <v>-</v>
      </c>
    </row>
    <row r="50" spans="2:8">
      <c r="B50" s="105"/>
      <c r="C50" s="98" t="s">
        <v>235</v>
      </c>
      <c r="D50" s="101">
        <f>SUMIF('1-2021年分公司固定类费用编制表（填白底格）'!G:G,C50,'1-2021年分公司固定类费用编制表（填白底格）'!N:N)</f>
        <v>11.176</v>
      </c>
      <c r="E50" s="102">
        <f>SUMIF('1-2021年分公司固定类费用编制表（填白底格）'!G:G,C50,'1-2021年分公司固定类费用编制表（填白底格）'!Y:Y)</f>
        <v>18.74</v>
      </c>
      <c r="F50" s="102">
        <f>SUMIF('1-2021年分公司固定类费用编制表（填白底格）'!G:G,C50,'1-2021年分公司固定类费用编制表（填白底格）'!AB:AB)</f>
        <v>12</v>
      </c>
      <c r="G50" s="94">
        <f t="shared" si="0"/>
        <v>0.596371398078976</v>
      </c>
      <c r="H50" s="94">
        <f t="shared" si="1"/>
        <v>-0.0686666666666667</v>
      </c>
    </row>
    <row r="51" spans="2:8">
      <c r="B51" s="105"/>
      <c r="C51" s="98" t="s">
        <v>221</v>
      </c>
      <c r="D51" s="101">
        <f>SUMIF('1-2021年分公司固定类费用编制表（填白底格）'!G:G,C51,'1-2021年分公司固定类费用编制表（填白底格）'!N:N)</f>
        <v>0</v>
      </c>
      <c r="E51" s="102">
        <f>SUMIF('1-2021年分公司固定类费用编制表（填白底格）'!G:G,C51,'1-2021年分公司固定类费用编制表（填白底格）'!Y:Y)</f>
        <v>144.6</v>
      </c>
      <c r="F51" s="102">
        <f>SUMIF('1-2021年分公司固定类费用编制表（填白底格）'!G:G,C51,'1-2021年分公司固定类费用编制表（填白底格）'!AB:AB)</f>
        <v>50.942078</v>
      </c>
      <c r="G51" s="94">
        <f t="shared" si="0"/>
        <v>0</v>
      </c>
      <c r="H51" s="94">
        <f t="shared" si="1"/>
        <v>-1</v>
      </c>
    </row>
    <row r="52" spans="2:8">
      <c r="B52" s="105"/>
      <c r="C52" s="98" t="s">
        <v>224</v>
      </c>
      <c r="D52" s="101">
        <f>SUMIF('1-2021年分公司固定类费用编制表（填白底格）'!G:G,C52,'1-2021年分公司固定类费用编制表（填白底格）'!N:N)</f>
        <v>1</v>
      </c>
      <c r="E52" s="102">
        <f>SUMIF('1-2021年分公司固定类费用编制表（填白底格）'!G:G,C52,'1-2021年分公司固定类费用编制表（填白底格）'!Y:Y)</f>
        <v>1</v>
      </c>
      <c r="F52" s="102">
        <f>SUMIF('1-2021年分公司固定类费用编制表（填白底格）'!G:G,C52,'1-2021年分公司固定类费用编制表（填白底格）'!AB:AB)</f>
        <v>0.91</v>
      </c>
      <c r="G52" s="94">
        <f t="shared" si="0"/>
        <v>1</v>
      </c>
      <c r="H52" s="94">
        <f t="shared" si="1"/>
        <v>0.0989010989010988</v>
      </c>
    </row>
    <row r="53" spans="2:8">
      <c r="B53" s="105"/>
      <c r="C53" s="98" t="s">
        <v>248</v>
      </c>
      <c r="D53" s="101">
        <f>SUMIF('1-2021年分公司固定类费用编制表（填白底格）'!G:G,C53,'1-2021年分公司固定类费用编制表（填白底格）'!N:N)</f>
        <v>1</v>
      </c>
      <c r="E53" s="102">
        <f>SUMIF('1-2021年分公司固定类费用编制表（填白底格）'!G:G,C53,'1-2021年分公司固定类费用编制表（填白底格）'!Y:Y)</f>
        <v>30.34</v>
      </c>
      <c r="F53" s="102">
        <f>SUMIF('1-2021年分公司固定类费用编制表（填白底格）'!G:G,C53,'1-2021年分公司固定类费用编制表（填白底格）'!AB:AB)</f>
        <v>34.37</v>
      </c>
      <c r="G53" s="94">
        <f t="shared" si="0"/>
        <v>0.03295978905735</v>
      </c>
      <c r="H53" s="94">
        <f t="shared" si="1"/>
        <v>-0.970904858888566</v>
      </c>
    </row>
    <row r="54" spans="2:8">
      <c r="B54" s="106"/>
      <c r="C54" s="98" t="s">
        <v>205</v>
      </c>
      <c r="D54" s="101">
        <f>SUMIF('1-2021年分公司固定类费用编制表（填白底格）'!G:G,C54,'1-2021年分公司固定类费用编制表（填白底格）'!N:N)</f>
        <v>0.6</v>
      </c>
      <c r="E54" s="102">
        <f>SUMIF('1-2021年分公司固定类费用编制表（填白底格）'!G:G,C54,'1-2021年分公司固定类费用编制表（填白底格）'!Y:Y)</f>
        <v>0</v>
      </c>
      <c r="F54" s="102">
        <f>SUMIF('1-2021年分公司固定类费用编制表（填白底格）'!G:G,C54,'1-2021年分公司固定类费用编制表（填白底格）'!AB:AB)</f>
        <v>0</v>
      </c>
      <c r="G54" s="94" t="str">
        <f t="shared" si="0"/>
        <v>-</v>
      </c>
      <c r="H54" s="94" t="str">
        <f t="shared" si="1"/>
        <v>-</v>
      </c>
    </row>
    <row r="55" spans="2:8">
      <c r="B55" s="104" t="s">
        <v>434</v>
      </c>
      <c r="C55" s="95" t="s">
        <v>425</v>
      </c>
      <c r="D55" s="96">
        <f>SUM(D56:D58)</f>
        <v>28.924</v>
      </c>
      <c r="E55" s="97">
        <f>SUM(E56:E58)</f>
        <v>90.12</v>
      </c>
      <c r="F55" s="97">
        <f>SUM(F56:F58)</f>
        <v>60.2326</v>
      </c>
      <c r="G55" s="94">
        <f t="shared" si="0"/>
        <v>0.320949844651576</v>
      </c>
      <c r="H55" s="94">
        <f t="shared" si="1"/>
        <v>-0.519794928327849</v>
      </c>
    </row>
    <row r="56" spans="2:8">
      <c r="B56" s="105"/>
      <c r="C56" s="98" t="s">
        <v>245</v>
      </c>
      <c r="D56" s="101">
        <f>SUMIF('1-2021年分公司固定类费用编制表（填白底格）'!G:G,C56,'1-2021年分公司固定类费用编制表（填白底格）'!N:N)</f>
        <v>9</v>
      </c>
      <c r="E56" s="102">
        <f>SUMIF('1-2021年分公司固定类费用编制表（填白底格）'!G:G,C56,'1-2021年分公司固定类费用编制表（填白底格）'!Y:Y)</f>
        <v>43</v>
      </c>
      <c r="F56" s="102">
        <f>SUMIF('1-2021年分公司固定类费用编制表（填白底格）'!G:G,C56,'1-2021年分公司固定类费用编制表（填白底格）'!AB:AB)</f>
        <v>34.42</v>
      </c>
      <c r="G56" s="94">
        <f t="shared" si="0"/>
        <v>0.209302325581395</v>
      </c>
      <c r="H56" s="94">
        <f t="shared" si="1"/>
        <v>-0.738524113887275</v>
      </c>
    </row>
    <row r="57" spans="2:8">
      <c r="B57" s="105"/>
      <c r="C57" s="98" t="s">
        <v>259</v>
      </c>
      <c r="D57" s="101">
        <f>SUMIF('1-2021年分公司固定类费用编制表（填白底格）'!G:G,C57,'1-2021年分公司固定类费用编制表（填白底格）'!N:N)</f>
        <v>6</v>
      </c>
      <c r="E57" s="102">
        <f>SUMIF('1-2021年分公司固定类费用编制表（填白底格）'!G:G,C57,'1-2021年分公司固定类费用编制表（填白底格）'!Y:Y)</f>
        <v>16.9</v>
      </c>
      <c r="F57" s="102">
        <f>SUMIF('1-2021年分公司固定类费用编制表（填白底格）'!G:G,C57,'1-2021年分公司固定类费用编制表（填白底格）'!AB:AB)</f>
        <v>4.84</v>
      </c>
      <c r="G57" s="94">
        <f t="shared" si="0"/>
        <v>0.355029585798817</v>
      </c>
      <c r="H57" s="94">
        <f t="shared" si="1"/>
        <v>0.239669421487603</v>
      </c>
    </row>
    <row r="58" spans="2:8">
      <c r="B58" s="106"/>
      <c r="C58" s="98" t="s">
        <v>253</v>
      </c>
      <c r="D58" s="101">
        <f>SUMIF('1-2021年分公司固定类费用编制表（填白底格）'!G:G,C58,'1-2021年分公司固定类费用编制表（填白底格）'!N:N)</f>
        <v>13.924</v>
      </c>
      <c r="E58" s="102">
        <f>SUMIF('1-2021年分公司固定类费用编制表（填白底格）'!G:G,C58,'1-2021年分公司固定类费用编制表（填白底格）'!Y:Y)</f>
        <v>30.22</v>
      </c>
      <c r="F58" s="102">
        <f>SUMIF('1-2021年分公司固定类费用编制表（填白底格）'!G:G,C58,'1-2021年分公司固定类费用编制表（填白底格）'!AB:AB)</f>
        <v>20.9726</v>
      </c>
      <c r="G58" s="94">
        <f t="shared" si="0"/>
        <v>0.460754467240238</v>
      </c>
      <c r="H58" s="94">
        <f t="shared" si="1"/>
        <v>-0.336086131428626</v>
      </c>
    </row>
    <row r="59" spans="2:8">
      <c r="B59" s="104" t="s">
        <v>435</v>
      </c>
      <c r="C59" s="95" t="s">
        <v>425</v>
      </c>
      <c r="D59" s="96">
        <f>SUM(D60:D67)</f>
        <v>11.4</v>
      </c>
      <c r="E59" s="97">
        <f>SUM(E60:E67)</f>
        <v>23.47</v>
      </c>
      <c r="F59" s="97">
        <f>SUM(F60:F67)</f>
        <v>12.380651</v>
      </c>
      <c r="G59" s="94">
        <f t="shared" si="0"/>
        <v>0.485726459309757</v>
      </c>
      <c r="H59" s="94">
        <f t="shared" si="1"/>
        <v>-0.079208355037227</v>
      </c>
    </row>
    <row r="60" spans="2:8">
      <c r="B60" s="105"/>
      <c r="C60" s="98" t="s">
        <v>277</v>
      </c>
      <c r="D60" s="101">
        <f>SUMIF('1-2021年分公司固定类费用编制表（填白底格）'!G:G,C60,'1-2021年分公司固定类费用编制表（填白底格）'!N:N)</f>
        <v>10.8</v>
      </c>
      <c r="E60" s="102">
        <f>SUMIF('1-2021年分公司固定类费用编制表（填白底格）'!G:G,C60,'1-2021年分公司固定类费用编制表（填白底格）'!Y:Y)</f>
        <v>10</v>
      </c>
      <c r="F60" s="102">
        <f>SUMIF('1-2021年分公司固定类费用编制表（填白底格）'!G:G,C60,'1-2021年分公司固定类费用编制表（填白底格）'!AB:AB)</f>
        <v>6.4</v>
      </c>
      <c r="G60" s="94">
        <f t="shared" si="0"/>
        <v>1.08</v>
      </c>
      <c r="H60" s="94">
        <f t="shared" si="1"/>
        <v>0.6875</v>
      </c>
    </row>
    <row r="61" spans="2:8">
      <c r="B61" s="105"/>
      <c r="C61" s="98" t="s">
        <v>436</v>
      </c>
      <c r="D61" s="101">
        <f>SUMIF('1-2021年分公司固定类费用编制表（填白底格）'!G:G,C61,'1-2021年分公司固定类费用编制表（填白底格）'!N:N)</f>
        <v>0</v>
      </c>
      <c r="E61" s="102">
        <f>SUMIF('1-2021年分公司固定类费用编制表（填白底格）'!G:G,C61,'1-2021年分公司固定类费用编制表（填白底格）'!Y:Y)</f>
        <v>0</v>
      </c>
      <c r="F61" s="102">
        <f>SUMIF('1-2021年分公司固定类费用编制表（填白底格）'!G:G,C61,'1-2021年分公司固定类费用编制表（填白底格）'!AB:AB)</f>
        <v>0</v>
      </c>
      <c r="G61" s="94" t="str">
        <f t="shared" si="0"/>
        <v>-</v>
      </c>
      <c r="H61" s="94" t="str">
        <f t="shared" si="1"/>
        <v>-</v>
      </c>
    </row>
    <row r="62" spans="2:8">
      <c r="B62" s="105"/>
      <c r="C62" s="98" t="s">
        <v>268</v>
      </c>
      <c r="D62" s="101">
        <f>SUMIF('1-2021年分公司固定类费用编制表（填白底格）'!G:G,C62,'1-2021年分公司固定类费用编制表（填白底格）'!N:N)</f>
        <v>0</v>
      </c>
      <c r="E62" s="102">
        <f>SUMIF('1-2021年分公司固定类费用编制表（填白底格）'!G:G,C62,'1-2021年分公司固定类费用编制表（填白底格）'!Y:Y)</f>
        <v>0</v>
      </c>
      <c r="F62" s="102">
        <f>SUMIF('1-2021年分公司固定类费用编制表（填白底格）'!G:G,C62,'1-2021年分公司固定类费用编制表（填白底格）'!AB:AB)</f>
        <v>0</v>
      </c>
      <c r="G62" s="94" t="str">
        <f t="shared" si="0"/>
        <v>-</v>
      </c>
      <c r="H62" s="94" t="str">
        <f t="shared" si="1"/>
        <v>-</v>
      </c>
    </row>
    <row r="63" spans="2:8">
      <c r="B63" s="105"/>
      <c r="C63" s="98" t="s">
        <v>269</v>
      </c>
      <c r="D63" s="101">
        <f>SUMIF('1-2021年分公司固定类费用编制表（填白底格）'!G:G,C63,'1-2021年分公司固定类费用编制表（填白底格）'!N:N)</f>
        <v>0</v>
      </c>
      <c r="E63" s="102">
        <f>SUMIF('1-2021年分公司固定类费用编制表（填白底格）'!G:G,C63,'1-2021年分公司固定类费用编制表（填白底格）'!Y:Y)</f>
        <v>0</v>
      </c>
      <c r="F63" s="102">
        <f>SUMIF('1-2021年分公司固定类费用编制表（填白底格）'!G:G,C63,'1-2021年分公司固定类费用编制表（填白底格）'!AB:AB)</f>
        <v>0</v>
      </c>
      <c r="G63" s="94" t="str">
        <f t="shared" si="0"/>
        <v>-</v>
      </c>
      <c r="H63" s="94" t="str">
        <f t="shared" si="1"/>
        <v>-</v>
      </c>
    </row>
    <row r="64" spans="2:8">
      <c r="B64" s="105"/>
      <c r="C64" s="98" t="s">
        <v>271</v>
      </c>
      <c r="D64" s="101">
        <f>SUMIF('1-2021年分公司固定类费用编制表（填白底格）'!G:G,C64,'1-2021年分公司固定类费用编制表（填白底格）'!N:N)</f>
        <v>0</v>
      </c>
      <c r="E64" s="102">
        <f>SUMIF('1-2021年分公司固定类费用编制表（填白底格）'!G:G,C64,'1-2021年分公司固定类费用编制表（填白底格）'!Y:Y)</f>
        <v>0</v>
      </c>
      <c r="F64" s="102">
        <f>SUMIF('1-2021年分公司固定类费用编制表（填白底格）'!G:G,C64,'1-2021年分公司固定类费用编制表（填白底格）'!AB:AB)</f>
        <v>0</v>
      </c>
      <c r="G64" s="94" t="str">
        <f t="shared" si="0"/>
        <v>-</v>
      </c>
      <c r="H64" s="94" t="str">
        <f t="shared" si="1"/>
        <v>-</v>
      </c>
    </row>
    <row r="65" spans="2:8">
      <c r="B65" s="105"/>
      <c r="C65" s="98" t="s">
        <v>287</v>
      </c>
      <c r="D65" s="101">
        <f>SUMIF('1-2021年分公司固定类费用编制表（填白底格）'!G:G,C65,'1-2021年分公司固定类费用编制表（填白底格）'!N:N)</f>
        <v>0.6</v>
      </c>
      <c r="E65" s="102">
        <f>SUMIF('1-2021年分公司固定类费用编制表（填白底格）'!G:G,C65,'1-2021年分公司固定类费用编制表（填白底格）'!Y:Y)</f>
        <v>13.47</v>
      </c>
      <c r="F65" s="102">
        <f>SUMIF('1-2021年分公司固定类费用编制表（填白底格）'!G:G,C65,'1-2021年分公司固定类费用编制表（填白底格）'!AB:AB)</f>
        <v>5.980651</v>
      </c>
      <c r="G65" s="94">
        <f t="shared" si="0"/>
        <v>0.044543429844098</v>
      </c>
      <c r="H65" s="94">
        <f t="shared" si="1"/>
        <v>-0.899676473347132</v>
      </c>
    </row>
    <row r="66" spans="2:8">
      <c r="B66" s="105"/>
      <c r="C66" s="98" t="s">
        <v>437</v>
      </c>
      <c r="D66" s="101">
        <f>SUMIF('1-2021年分公司固定类费用编制表（填白底格）'!G:G,C66,'1-2021年分公司固定类费用编制表（填白底格）'!N:N)</f>
        <v>0</v>
      </c>
      <c r="E66" s="102">
        <f>SUMIF('1-2021年分公司固定类费用编制表（填白底格）'!G:G,C66,'1-2021年分公司固定类费用编制表（填白底格）'!Y:Y)</f>
        <v>0</v>
      </c>
      <c r="F66" s="102">
        <f>SUMIF('1-2021年分公司固定类费用编制表（填白底格）'!G:G,C66,'1-2021年分公司固定类费用编制表（填白底格）'!AB:AB)</f>
        <v>0</v>
      </c>
      <c r="G66" s="94" t="str">
        <f t="shared" si="0"/>
        <v>-</v>
      </c>
      <c r="H66" s="94" t="str">
        <f t="shared" si="1"/>
        <v>-</v>
      </c>
    </row>
    <row r="67" spans="2:8">
      <c r="B67" s="106"/>
      <c r="C67" s="98" t="s">
        <v>273</v>
      </c>
      <c r="D67" s="101">
        <f>SUMIF('1-2021年分公司固定类费用编制表（填白底格）'!G:G,C67,'1-2021年分公司固定类费用编制表（填白底格）'!N:N)</f>
        <v>0</v>
      </c>
      <c r="E67" s="102">
        <f>SUMIF('1-2021年分公司固定类费用编制表（填白底格）'!G:G,C67,'1-2021年分公司固定类费用编制表（填白底格）'!Y:Y)</f>
        <v>0</v>
      </c>
      <c r="F67" s="102">
        <f>SUMIF('1-2021年分公司固定类费用编制表（填白底格）'!G:G,C67,'1-2021年分公司固定类费用编制表（填白底格）'!AB:AB)</f>
        <v>0</v>
      </c>
      <c r="G67" s="94" t="str">
        <f t="shared" si="0"/>
        <v>-</v>
      </c>
      <c r="H67" s="94" t="str">
        <f t="shared" si="1"/>
        <v>-</v>
      </c>
    </row>
  </sheetData>
  <sheetProtection autoFilter="0"/>
  <autoFilter ref="A4:I67">
    <extLst/>
  </autoFilter>
  <mergeCells count="9">
    <mergeCell ref="B2:H2"/>
    <mergeCell ref="B6:C6"/>
    <mergeCell ref="B4:B5"/>
    <mergeCell ref="B7:B18"/>
    <mergeCell ref="B19:B41"/>
    <mergeCell ref="B42:B54"/>
    <mergeCell ref="B55:B58"/>
    <mergeCell ref="B59:B67"/>
    <mergeCell ref="C4:C5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5"/>
  <sheetViews>
    <sheetView showGridLines="0" workbookViewId="0">
      <selection activeCell="I7" sqref="I7"/>
    </sheetView>
  </sheetViews>
  <sheetFormatPr defaultColWidth="8.875" defaultRowHeight="16.5"/>
  <cols>
    <col min="1" max="1" width="5" style="53" customWidth="1"/>
    <col min="2" max="2" width="32.75" style="53" customWidth="1"/>
    <col min="3" max="3" width="15.125" style="53" customWidth="1"/>
    <col min="4" max="4" width="22.75" style="53" customWidth="1"/>
    <col min="5" max="5" width="6.75" style="53" customWidth="1"/>
    <col min="6" max="6" width="8.875" style="53"/>
    <col min="7" max="7" width="13.875" style="53" customWidth="1"/>
    <col min="8" max="8" width="25.25" style="53" customWidth="1"/>
    <col min="9" max="9" width="30.875" style="53" customWidth="1"/>
    <col min="10" max="10" width="19.25" style="53" customWidth="1"/>
    <col min="11" max="16384" width="8.875" style="53"/>
  </cols>
  <sheetData>
    <row r="1" spans="2:6">
      <c r="B1" s="54" t="s">
        <v>438</v>
      </c>
      <c r="C1" s="55"/>
      <c r="F1" s="56" t="s">
        <v>439</v>
      </c>
    </row>
    <row r="2" spans="2:11">
      <c r="B2" s="54" t="s">
        <v>30</v>
      </c>
      <c r="C2" s="55"/>
      <c r="F2" s="57" t="s">
        <v>304</v>
      </c>
      <c r="G2" s="57" t="s">
        <v>307</v>
      </c>
      <c r="H2" s="57" t="s">
        <v>440</v>
      </c>
      <c r="I2" s="57" t="s">
        <v>441</v>
      </c>
      <c r="J2" s="57" t="s">
        <v>442</v>
      </c>
      <c r="K2" s="74"/>
    </row>
    <row r="3" spans="2:11">
      <c r="B3" s="58" t="s">
        <v>443</v>
      </c>
      <c r="C3" s="59"/>
      <c r="D3" s="60" t="str">
        <f>IF(C3&gt;C4,"超上限，请核减","")</f>
        <v/>
      </c>
      <c r="F3" s="61">
        <v>0</v>
      </c>
      <c r="G3" s="62" t="s">
        <v>444</v>
      </c>
      <c r="H3" s="62" t="s">
        <v>53</v>
      </c>
      <c r="I3" s="61"/>
      <c r="J3" s="75">
        <f>SUM(J4:J23)</f>
        <v>29.1</v>
      </c>
      <c r="K3" s="53" t="str">
        <f>IF(J3&lt;&gt;C3,"与C3不一致，请修改","")</f>
        <v>与C3不一致，请修改</v>
      </c>
    </row>
    <row r="4" spans="2:10">
      <c r="B4" s="58" t="s">
        <v>445</v>
      </c>
      <c r="C4" s="63">
        <f>C5+C6</f>
        <v>0</v>
      </c>
      <c r="F4" s="61">
        <v>1</v>
      </c>
      <c r="G4" s="64" t="s">
        <v>446</v>
      </c>
      <c r="H4" s="64" t="s">
        <v>447</v>
      </c>
      <c r="I4" s="76" t="s">
        <v>448</v>
      </c>
      <c r="J4" s="76">
        <v>1.8</v>
      </c>
    </row>
    <row r="5" spans="2:10">
      <c r="B5" s="65" t="s">
        <v>449</v>
      </c>
      <c r="C5" s="66">
        <f>IF(C7=0,0,IF(AND(C7&gt;0,C7&lt;=500000),25,IF(AND(C7&gt;500000,C7&lt;=1000000),50,IF(AND(C7&gt;1000000,C7&lt;=1500000),75,IF(AND(C7&gt;1500000,C7&lt;=2000000),100,IF(AND(C7&gt;2000000,C7&lt;=3000000),150,200))))))</f>
        <v>0</v>
      </c>
      <c r="F5" s="61">
        <v>2</v>
      </c>
      <c r="G5" s="64" t="s">
        <v>446</v>
      </c>
      <c r="H5" s="64" t="s">
        <v>450</v>
      </c>
      <c r="I5" s="76" t="s">
        <v>448</v>
      </c>
      <c r="J5" s="76">
        <v>1.8</v>
      </c>
    </row>
    <row r="6" spans="2:10">
      <c r="B6" s="65" t="s">
        <v>451</v>
      </c>
      <c r="C6" s="67">
        <f>MAX(C10*C13,0)</f>
        <v>0</v>
      </c>
      <c r="F6" s="61">
        <v>3</v>
      </c>
      <c r="G6" s="64" t="s">
        <v>446</v>
      </c>
      <c r="H6" s="64" t="s">
        <v>452</v>
      </c>
      <c r="I6" s="76" t="s">
        <v>448</v>
      </c>
      <c r="J6" s="76">
        <v>3</v>
      </c>
    </row>
    <row r="7" spans="2:10">
      <c r="B7" s="58" t="s">
        <v>453</v>
      </c>
      <c r="C7" s="63">
        <f>C8+C9</f>
        <v>0</v>
      </c>
      <c r="F7" s="61">
        <v>4</v>
      </c>
      <c r="G7" s="64" t="s">
        <v>454</v>
      </c>
      <c r="H7" s="64" t="s">
        <v>455</v>
      </c>
      <c r="I7" s="76" t="s">
        <v>448</v>
      </c>
      <c r="J7" s="76">
        <v>5</v>
      </c>
    </row>
    <row r="8" spans="2:10">
      <c r="B8" s="65" t="s">
        <v>456</v>
      </c>
      <c r="C8" s="68"/>
      <c r="F8" s="61">
        <v>5</v>
      </c>
      <c r="G8" s="64" t="s">
        <v>457</v>
      </c>
      <c r="H8" s="64" t="s">
        <v>458</v>
      </c>
      <c r="I8" s="76" t="s">
        <v>448</v>
      </c>
      <c r="J8" s="76">
        <v>5.5</v>
      </c>
    </row>
    <row r="9" spans="2:10">
      <c r="B9" s="65" t="s">
        <v>459</v>
      </c>
      <c r="C9" s="68"/>
      <c r="F9" s="61">
        <v>6</v>
      </c>
      <c r="G9" s="64" t="s">
        <v>460</v>
      </c>
      <c r="H9" s="64" t="s">
        <v>458</v>
      </c>
      <c r="I9" s="76" t="s">
        <v>448</v>
      </c>
      <c r="J9" s="76">
        <v>1</v>
      </c>
    </row>
    <row r="10" spans="2:10">
      <c r="B10" s="58" t="s">
        <v>461</v>
      </c>
      <c r="C10" s="63">
        <f>C11+C12</f>
        <v>0</v>
      </c>
      <c r="F10" s="61">
        <v>7</v>
      </c>
      <c r="G10" s="64" t="s">
        <v>462</v>
      </c>
      <c r="H10" s="64" t="s">
        <v>458</v>
      </c>
      <c r="I10" s="76" t="s">
        <v>448</v>
      </c>
      <c r="J10" s="76">
        <v>2</v>
      </c>
    </row>
    <row r="11" spans="2:10">
      <c r="B11" s="65" t="s">
        <v>463</v>
      </c>
      <c r="C11" s="68"/>
      <c r="F11" s="61">
        <v>8</v>
      </c>
      <c r="G11" s="64" t="s">
        <v>464</v>
      </c>
      <c r="H11" s="64" t="s">
        <v>465</v>
      </c>
      <c r="I11" s="76" t="s">
        <v>448</v>
      </c>
      <c r="J11" s="76">
        <v>8</v>
      </c>
    </row>
    <row r="12" spans="2:10">
      <c r="B12" s="65" t="s">
        <v>466</v>
      </c>
      <c r="C12" s="68"/>
      <c r="F12" s="61">
        <v>9</v>
      </c>
      <c r="G12" s="64" t="s">
        <v>467</v>
      </c>
      <c r="H12" s="64" t="s">
        <v>458</v>
      </c>
      <c r="I12" s="76" t="s">
        <v>448</v>
      </c>
      <c r="J12" s="76">
        <v>1</v>
      </c>
    </row>
    <row r="13" ht="66" spans="2:10">
      <c r="B13" s="69" t="s">
        <v>468</v>
      </c>
      <c r="C13" s="70"/>
      <c r="D13" s="71" t="s">
        <v>469</v>
      </c>
      <c r="F13" s="61">
        <v>10</v>
      </c>
      <c r="G13" s="64"/>
      <c r="H13" s="64"/>
      <c r="I13" s="76"/>
      <c r="J13" s="76"/>
    </row>
    <row r="14" spans="6:10">
      <c r="F14" s="61">
        <v>11</v>
      </c>
      <c r="G14" s="64"/>
      <c r="H14" s="64"/>
      <c r="I14" s="76"/>
      <c r="J14" s="76"/>
    </row>
    <row r="15" spans="6:10">
      <c r="F15" s="61">
        <v>12</v>
      </c>
      <c r="G15" s="64"/>
      <c r="H15" s="64"/>
      <c r="I15" s="76"/>
      <c r="J15" s="76"/>
    </row>
    <row r="16" spans="6:10">
      <c r="F16" s="61">
        <v>13</v>
      </c>
      <c r="G16" s="64"/>
      <c r="H16" s="64"/>
      <c r="I16" s="76"/>
      <c r="J16" s="76"/>
    </row>
    <row r="17" spans="2:10">
      <c r="B17" s="72"/>
      <c r="C17" s="55"/>
      <c r="F17" s="61">
        <v>14</v>
      </c>
      <c r="G17" s="64"/>
      <c r="H17" s="64"/>
      <c r="I17" s="76"/>
      <c r="J17" s="76"/>
    </row>
    <row r="18" spans="6:10">
      <c r="F18" s="61">
        <v>15</v>
      </c>
      <c r="G18" s="64"/>
      <c r="H18" s="64"/>
      <c r="I18" s="76"/>
      <c r="J18" s="76"/>
    </row>
    <row r="19" spans="6:10">
      <c r="F19" s="61">
        <v>16</v>
      </c>
      <c r="G19" s="64"/>
      <c r="H19" s="64"/>
      <c r="I19" s="76"/>
      <c r="J19" s="76"/>
    </row>
    <row r="20" spans="6:10">
      <c r="F20" s="61">
        <v>17</v>
      </c>
      <c r="G20" s="64"/>
      <c r="H20" s="64"/>
      <c r="I20" s="76"/>
      <c r="J20" s="76"/>
    </row>
    <row r="21" spans="6:10">
      <c r="F21" s="61">
        <v>18</v>
      </c>
      <c r="G21" s="64"/>
      <c r="H21" s="64"/>
      <c r="I21" s="76"/>
      <c r="J21" s="76"/>
    </row>
    <row r="22" spans="6:10">
      <c r="F22" s="61">
        <v>19</v>
      </c>
      <c r="G22" s="64"/>
      <c r="H22" s="64"/>
      <c r="I22" s="76"/>
      <c r="J22" s="76"/>
    </row>
    <row r="23" spans="6:10">
      <c r="F23" s="61">
        <v>20</v>
      </c>
      <c r="G23" s="64"/>
      <c r="H23" s="64"/>
      <c r="I23" s="76"/>
      <c r="J23" s="76"/>
    </row>
    <row r="25" spans="2:2">
      <c r="B25" s="73"/>
    </row>
  </sheetData>
  <sheetProtection autoFilter="0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50"/>
  <sheetViews>
    <sheetView topLeftCell="A69" workbookViewId="0">
      <selection activeCell="C161" sqref="C161"/>
    </sheetView>
  </sheetViews>
  <sheetFormatPr defaultColWidth="9" defaultRowHeight="13.5"/>
  <cols>
    <col min="1" max="1" width="9" style="22"/>
    <col min="2" max="2" width="51.625" style="22" customWidth="1"/>
    <col min="3" max="3" width="48.375" style="22" customWidth="1"/>
    <col min="4" max="8" width="14.125" style="22" customWidth="1"/>
    <col min="9" max="9" width="19.75" style="22" customWidth="1"/>
    <col min="10" max="10" width="14.125" style="22" customWidth="1"/>
    <col min="11" max="11" width="9" style="22"/>
    <col min="12" max="12" width="51.625" style="22" customWidth="1"/>
    <col min="13" max="13" width="33.875" style="22" customWidth="1"/>
    <col min="14" max="20" width="20" style="22" customWidth="1"/>
    <col min="21" max="16384" width="9" style="22"/>
  </cols>
  <sheetData>
    <row r="1" ht="12.75" customHeight="1"/>
    <row r="2" ht="12.75" customHeight="1" spans="2:3">
      <c r="B2" s="23" t="s">
        <v>470</v>
      </c>
      <c r="C2" s="23" t="s">
        <v>471</v>
      </c>
    </row>
    <row r="3" ht="12.75" customHeight="1"/>
    <row r="4" s="21" customFormat="1" ht="12" customHeight="1" spans="2:2">
      <c r="B4" s="21" t="s">
        <v>472</v>
      </c>
    </row>
    <row r="5" ht="12.75" customHeight="1"/>
    <row r="6" ht="12.75" customHeight="1" spans="2:10">
      <c r="B6" s="24" t="s">
        <v>473</v>
      </c>
      <c r="C6" s="25" t="s">
        <v>36</v>
      </c>
      <c r="D6" s="25" t="s">
        <v>37</v>
      </c>
      <c r="E6" s="26" t="s">
        <v>474</v>
      </c>
      <c r="F6" s="26" t="s">
        <v>475</v>
      </c>
      <c r="G6" s="26" t="s">
        <v>476</v>
      </c>
      <c r="H6" s="26" t="s">
        <v>477</v>
      </c>
      <c r="I6" s="26" t="s">
        <v>478</v>
      </c>
      <c r="J6" s="26" t="s">
        <v>479</v>
      </c>
    </row>
    <row r="7" ht="12.75" customHeight="1" spans="2:10">
      <c r="B7" s="24" t="s">
        <v>37</v>
      </c>
      <c r="C7" s="25" t="s">
        <v>480</v>
      </c>
      <c r="D7" s="27">
        <f t="shared" ref="D7:J7" si="0">D8+D35+D84+D91+D117</f>
        <v>0</v>
      </c>
      <c r="E7" s="27">
        <f t="shared" si="0"/>
        <v>0</v>
      </c>
      <c r="F7" s="27">
        <f t="shared" si="0"/>
        <v>0</v>
      </c>
      <c r="G7" s="27">
        <f t="shared" si="0"/>
        <v>0</v>
      </c>
      <c r="H7" s="27">
        <f t="shared" si="0"/>
        <v>0</v>
      </c>
      <c r="I7" s="27">
        <f t="shared" si="0"/>
        <v>0</v>
      </c>
      <c r="J7" s="27">
        <f t="shared" si="0"/>
        <v>0</v>
      </c>
    </row>
    <row r="8" ht="12.75" customHeight="1" spans="2:10">
      <c r="B8" s="28" t="s">
        <v>48</v>
      </c>
      <c r="C8" s="29" t="s">
        <v>480</v>
      </c>
      <c r="D8" s="30">
        <f t="shared" ref="D8:J8" si="1">D9+SUM(D17:D26,D30:D34)</f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f t="shared" si="1"/>
        <v>0</v>
      </c>
    </row>
    <row r="9" ht="12.75" customHeight="1" spans="2:10">
      <c r="B9" s="31" t="s">
        <v>481</v>
      </c>
      <c r="C9" s="29" t="s">
        <v>480</v>
      </c>
      <c r="D9" s="30">
        <f t="shared" ref="D9:J9" si="2">SUM(D10:D16)</f>
        <v>0</v>
      </c>
      <c r="E9" s="30">
        <f t="shared" si="2"/>
        <v>0</v>
      </c>
      <c r="F9" s="30">
        <f t="shared" si="2"/>
        <v>0</v>
      </c>
      <c r="G9" s="30">
        <f t="shared" si="2"/>
        <v>0</v>
      </c>
      <c r="H9" s="30">
        <f t="shared" si="2"/>
        <v>0</v>
      </c>
      <c r="I9" s="30">
        <f t="shared" si="2"/>
        <v>0</v>
      </c>
      <c r="J9" s="30">
        <f t="shared" si="2"/>
        <v>0</v>
      </c>
    </row>
    <row r="10" ht="12.75" customHeight="1" spans="2:10">
      <c r="B10" s="32" t="s">
        <v>482</v>
      </c>
      <c r="C10" s="33" t="s">
        <v>52</v>
      </c>
      <c r="D10" s="34">
        <f t="shared" ref="D10:D24" si="3">E10-F10-G10+H10+I10+J10</f>
        <v>0</v>
      </c>
      <c r="E10" s="35"/>
      <c r="F10" s="35"/>
      <c r="G10" s="35"/>
      <c r="H10" s="35"/>
      <c r="I10" s="35"/>
      <c r="J10" s="35"/>
    </row>
    <row r="11" ht="12.75" customHeight="1" spans="2:10">
      <c r="B11" s="32" t="s">
        <v>483</v>
      </c>
      <c r="C11" s="33" t="s">
        <v>57</v>
      </c>
      <c r="D11" s="34">
        <f t="shared" si="3"/>
        <v>0</v>
      </c>
      <c r="E11" s="35"/>
      <c r="F11" s="35"/>
      <c r="G11" s="35"/>
      <c r="H11" s="35"/>
      <c r="I11" s="35"/>
      <c r="J11" s="35"/>
    </row>
    <row r="12" ht="12.75" customHeight="1" spans="2:10">
      <c r="B12" s="32" t="s">
        <v>484</v>
      </c>
      <c r="C12" s="33" t="s">
        <v>61</v>
      </c>
      <c r="D12" s="34">
        <f t="shared" si="3"/>
        <v>0</v>
      </c>
      <c r="E12" s="35"/>
      <c r="F12" s="35"/>
      <c r="G12" s="35"/>
      <c r="H12" s="35"/>
      <c r="I12" s="35"/>
      <c r="J12" s="35"/>
    </row>
    <row r="13" ht="12.75" customHeight="1" spans="2:10">
      <c r="B13" s="32" t="s">
        <v>65</v>
      </c>
      <c r="C13" s="33" t="s">
        <v>52</v>
      </c>
      <c r="D13" s="34">
        <f t="shared" si="3"/>
        <v>0</v>
      </c>
      <c r="E13" s="35"/>
      <c r="F13" s="35"/>
      <c r="G13" s="35"/>
      <c r="H13" s="35"/>
      <c r="I13" s="35"/>
      <c r="J13" s="35"/>
    </row>
    <row r="14" ht="12.75" customHeight="1" spans="2:10">
      <c r="B14" s="32" t="s">
        <v>63</v>
      </c>
      <c r="C14" s="33" t="s">
        <v>52</v>
      </c>
      <c r="D14" s="34">
        <f t="shared" si="3"/>
        <v>0</v>
      </c>
      <c r="E14" s="35"/>
      <c r="F14" s="35"/>
      <c r="G14" s="35"/>
      <c r="H14" s="35"/>
      <c r="I14" s="35"/>
      <c r="J14" s="35"/>
    </row>
    <row r="15" ht="12.75" customHeight="1" spans="2:10">
      <c r="B15" s="32" t="s">
        <v>485</v>
      </c>
      <c r="C15" s="33" t="s">
        <v>52</v>
      </c>
      <c r="D15" s="34">
        <f t="shared" si="3"/>
        <v>0</v>
      </c>
      <c r="E15" s="35"/>
      <c r="F15" s="35"/>
      <c r="G15" s="35"/>
      <c r="H15" s="35"/>
      <c r="I15" s="35"/>
      <c r="J15" s="35"/>
    </row>
    <row r="16" ht="12.75" customHeight="1" spans="2:10">
      <c r="B16" s="32" t="s">
        <v>486</v>
      </c>
      <c r="C16" s="33" t="s">
        <v>52</v>
      </c>
      <c r="D16" s="34">
        <f t="shared" si="3"/>
        <v>0</v>
      </c>
      <c r="E16" s="35"/>
      <c r="F16" s="35"/>
      <c r="G16" s="35"/>
      <c r="H16" s="35"/>
      <c r="I16" s="35"/>
      <c r="J16" s="35"/>
    </row>
    <row r="17" ht="12.75" customHeight="1" spans="2:10">
      <c r="B17" s="36" t="s">
        <v>86</v>
      </c>
      <c r="C17" s="33" t="s">
        <v>87</v>
      </c>
      <c r="D17" s="34">
        <f t="shared" si="3"/>
        <v>0</v>
      </c>
      <c r="E17" s="35"/>
      <c r="F17" s="35"/>
      <c r="G17" s="35"/>
      <c r="H17" s="35"/>
      <c r="I17" s="35"/>
      <c r="J17" s="35"/>
    </row>
    <row r="18" ht="12.75" customHeight="1" spans="2:10">
      <c r="B18" s="36" t="s">
        <v>88</v>
      </c>
      <c r="C18" s="33" t="s">
        <v>87</v>
      </c>
      <c r="D18" s="34">
        <f t="shared" si="3"/>
        <v>0</v>
      </c>
      <c r="E18" s="35"/>
      <c r="F18" s="35"/>
      <c r="G18" s="35"/>
      <c r="H18" s="35"/>
      <c r="I18" s="35"/>
      <c r="J18" s="35"/>
    </row>
    <row r="19" ht="12.75" customHeight="1" spans="2:10">
      <c r="B19" s="36" t="s">
        <v>89</v>
      </c>
      <c r="C19" s="33" t="s">
        <v>87</v>
      </c>
      <c r="D19" s="34">
        <f t="shared" si="3"/>
        <v>0</v>
      </c>
      <c r="E19" s="35"/>
      <c r="F19" s="35"/>
      <c r="G19" s="35"/>
      <c r="H19" s="35"/>
      <c r="I19" s="35"/>
      <c r="J19" s="35"/>
    </row>
    <row r="20" ht="12.75" customHeight="1" spans="2:10">
      <c r="B20" s="36" t="s">
        <v>90</v>
      </c>
      <c r="C20" s="33" t="s">
        <v>87</v>
      </c>
      <c r="D20" s="34">
        <f t="shared" si="3"/>
        <v>0</v>
      </c>
      <c r="E20" s="35"/>
      <c r="F20" s="35"/>
      <c r="G20" s="35"/>
      <c r="H20" s="35"/>
      <c r="I20" s="35"/>
      <c r="J20" s="35"/>
    </row>
    <row r="21" ht="12.75" customHeight="1" spans="2:10">
      <c r="B21" s="36" t="s">
        <v>91</v>
      </c>
      <c r="C21" s="33" t="s">
        <v>87</v>
      </c>
      <c r="D21" s="34">
        <f t="shared" si="3"/>
        <v>0</v>
      </c>
      <c r="E21" s="35"/>
      <c r="F21" s="35"/>
      <c r="G21" s="35"/>
      <c r="H21" s="35"/>
      <c r="I21" s="35"/>
      <c r="J21" s="35"/>
    </row>
    <row r="22" ht="12.75" customHeight="1" spans="2:10">
      <c r="B22" s="36" t="s">
        <v>92</v>
      </c>
      <c r="C22" s="33" t="s">
        <v>87</v>
      </c>
      <c r="D22" s="34">
        <f t="shared" si="3"/>
        <v>0</v>
      </c>
      <c r="E22" s="35"/>
      <c r="F22" s="35"/>
      <c r="G22" s="35"/>
      <c r="H22" s="35"/>
      <c r="I22" s="35"/>
      <c r="J22" s="35"/>
    </row>
    <row r="23" ht="12.75" customHeight="1" spans="2:10">
      <c r="B23" s="36" t="s">
        <v>487</v>
      </c>
      <c r="C23" s="33" t="s">
        <v>87</v>
      </c>
      <c r="D23" s="34">
        <f t="shared" si="3"/>
        <v>0</v>
      </c>
      <c r="E23" s="35"/>
      <c r="F23" s="35"/>
      <c r="G23" s="35"/>
      <c r="H23" s="35"/>
      <c r="I23" s="35"/>
      <c r="J23" s="35"/>
    </row>
    <row r="24" ht="12.75" customHeight="1" spans="2:10">
      <c r="B24" s="36" t="s">
        <v>488</v>
      </c>
      <c r="C24" s="33" t="s">
        <v>94</v>
      </c>
      <c r="D24" s="34">
        <f t="shared" si="3"/>
        <v>0</v>
      </c>
      <c r="E24" s="35"/>
      <c r="F24" s="35"/>
      <c r="G24" s="35"/>
      <c r="H24" s="35"/>
      <c r="I24" s="35"/>
      <c r="J24" s="35"/>
    </row>
    <row r="25" ht="12.75" customHeight="1" spans="2:10">
      <c r="B25" s="36"/>
      <c r="C25" s="37" t="s">
        <v>427</v>
      </c>
      <c r="D25" s="38">
        <f t="shared" ref="D25:J25" si="4">D9*1.5%</f>
        <v>0</v>
      </c>
      <c r="E25" s="38">
        <f t="shared" si="4"/>
        <v>0</v>
      </c>
      <c r="F25" s="38">
        <f t="shared" si="4"/>
        <v>0</v>
      </c>
      <c r="G25" s="38">
        <f t="shared" si="4"/>
        <v>0</v>
      </c>
      <c r="H25" s="38">
        <f t="shared" si="4"/>
        <v>0</v>
      </c>
      <c r="I25" s="38">
        <f t="shared" si="4"/>
        <v>0</v>
      </c>
      <c r="J25" s="38">
        <f t="shared" si="4"/>
        <v>0</v>
      </c>
    </row>
    <row r="26" ht="12.75" customHeight="1" spans="2:10">
      <c r="B26" s="36" t="s">
        <v>489</v>
      </c>
      <c r="C26" s="29" t="s">
        <v>480</v>
      </c>
      <c r="D26" s="34">
        <f>E26-F26-G26+H26+I26+J26</f>
        <v>0</v>
      </c>
      <c r="E26" s="35"/>
      <c r="F26" s="35"/>
      <c r="G26" s="35"/>
      <c r="H26" s="35"/>
      <c r="I26" s="35"/>
      <c r="J26" s="35"/>
    </row>
    <row r="27" ht="12.75" customHeight="1" spans="2:10">
      <c r="B27" s="32" t="s">
        <v>84</v>
      </c>
      <c r="C27" s="33" t="s">
        <v>84</v>
      </c>
      <c r="D27" s="34">
        <f>E27-F27-G27+H27+I27+J27</f>
        <v>0</v>
      </c>
      <c r="E27" s="35"/>
      <c r="F27" s="35"/>
      <c r="G27" s="35"/>
      <c r="H27" s="35"/>
      <c r="I27" s="35"/>
      <c r="J27" s="35"/>
    </row>
    <row r="28" ht="12.75" customHeight="1" spans="2:10">
      <c r="B28" s="32" t="s">
        <v>82</v>
      </c>
      <c r="C28" s="33" t="s">
        <v>83</v>
      </c>
      <c r="D28" s="34">
        <f>E28-F28-G28+H28+I28+J28</f>
        <v>0</v>
      </c>
      <c r="E28" s="35"/>
      <c r="F28" s="35"/>
      <c r="G28" s="35"/>
      <c r="H28" s="35"/>
      <c r="I28" s="35"/>
      <c r="J28" s="35"/>
    </row>
    <row r="29" ht="12.75" customHeight="1" spans="2:10">
      <c r="B29" s="32"/>
      <c r="C29" s="33" t="s">
        <v>71</v>
      </c>
      <c r="D29" s="34">
        <f>D26-D27-D28</f>
        <v>0</v>
      </c>
      <c r="E29" s="34">
        <f>E26-E27-E28</f>
        <v>0</v>
      </c>
      <c r="F29" s="34"/>
      <c r="G29" s="34"/>
      <c r="H29" s="34">
        <f>H26-H27-H28</f>
        <v>0</v>
      </c>
      <c r="I29" s="34">
        <f>I26-I27-I28</f>
        <v>0</v>
      </c>
      <c r="J29" s="34">
        <f>J26-J27-J28</f>
        <v>0</v>
      </c>
    </row>
    <row r="30" ht="12.75" customHeight="1" spans="2:10">
      <c r="B30" s="36" t="s">
        <v>490</v>
      </c>
      <c r="C30" s="33" t="s">
        <v>96</v>
      </c>
      <c r="D30" s="34">
        <f>E30-F30-G30+H30+I30+J30</f>
        <v>0</v>
      </c>
      <c r="E30" s="35"/>
      <c r="F30" s="35"/>
      <c r="G30" s="35"/>
      <c r="H30" s="35"/>
      <c r="I30" s="35"/>
      <c r="J30" s="35"/>
    </row>
    <row r="31" ht="12.75" customHeight="1" spans="2:10">
      <c r="B31" s="36" t="s">
        <v>95</v>
      </c>
      <c r="C31" s="33" t="s">
        <v>96</v>
      </c>
      <c r="D31" s="34">
        <f>E31-F31-G31+H31+I31+J31</f>
        <v>0</v>
      </c>
      <c r="E31" s="35"/>
      <c r="F31" s="35"/>
      <c r="G31" s="35"/>
      <c r="H31" s="35"/>
      <c r="I31" s="35"/>
      <c r="J31" s="35"/>
    </row>
    <row r="32" ht="12.75" customHeight="1" spans="2:10">
      <c r="B32" s="36" t="s">
        <v>97</v>
      </c>
      <c r="C32" s="33" t="s">
        <v>96</v>
      </c>
      <c r="D32" s="34">
        <f>E32-F32-G32+H32+I32+J32</f>
        <v>0</v>
      </c>
      <c r="E32" s="35"/>
      <c r="F32" s="35"/>
      <c r="G32" s="35"/>
      <c r="H32" s="35"/>
      <c r="I32" s="35"/>
      <c r="J32" s="35"/>
    </row>
    <row r="33" ht="12.75" customHeight="1" spans="2:10">
      <c r="B33" s="36" t="s">
        <v>98</v>
      </c>
      <c r="C33" s="33" t="s">
        <v>96</v>
      </c>
      <c r="D33" s="34">
        <f>E33-F33-G33+H33+I33+J33</f>
        <v>0</v>
      </c>
      <c r="E33" s="35"/>
      <c r="F33" s="35"/>
      <c r="G33" s="35"/>
      <c r="H33" s="35"/>
      <c r="I33" s="35"/>
      <c r="J33" s="35"/>
    </row>
    <row r="34" ht="12.75" customHeight="1" spans="2:10">
      <c r="B34" s="36" t="s">
        <v>99</v>
      </c>
      <c r="C34" s="33" t="s">
        <v>96</v>
      </c>
      <c r="D34" s="34">
        <f>E34-F34-G34+H34+I34+J34</f>
        <v>0</v>
      </c>
      <c r="E34" s="35"/>
      <c r="F34" s="35"/>
      <c r="G34" s="35"/>
      <c r="H34" s="35"/>
      <c r="I34" s="35"/>
      <c r="J34" s="35"/>
    </row>
    <row r="35" ht="12.75" customHeight="1" spans="2:10">
      <c r="B35" s="39" t="s">
        <v>100</v>
      </c>
      <c r="C35" s="29" t="s">
        <v>480</v>
      </c>
      <c r="D35" s="30">
        <f t="shared" ref="D35:J35" si="5">D36+D51+D65+D74+D79</f>
        <v>0</v>
      </c>
      <c r="E35" s="30">
        <f t="shared" si="5"/>
        <v>0</v>
      </c>
      <c r="F35" s="30">
        <f t="shared" si="5"/>
        <v>0</v>
      </c>
      <c r="G35" s="30">
        <f t="shared" si="5"/>
        <v>0</v>
      </c>
      <c r="H35" s="30">
        <f t="shared" si="5"/>
        <v>0</v>
      </c>
      <c r="I35" s="30">
        <f t="shared" si="5"/>
        <v>0</v>
      </c>
      <c r="J35" s="30">
        <f t="shared" si="5"/>
        <v>0</v>
      </c>
    </row>
    <row r="36" ht="12.75" customHeight="1" spans="2:10">
      <c r="B36" s="36" t="s">
        <v>429</v>
      </c>
      <c r="C36" s="29" t="s">
        <v>480</v>
      </c>
      <c r="D36" s="30">
        <f t="shared" ref="D36:J36" si="6">D37+D41+D50</f>
        <v>0</v>
      </c>
      <c r="E36" s="30">
        <f t="shared" si="6"/>
        <v>0</v>
      </c>
      <c r="F36" s="30">
        <f t="shared" si="6"/>
        <v>0</v>
      </c>
      <c r="G36" s="30">
        <f t="shared" si="6"/>
        <v>0</v>
      </c>
      <c r="H36" s="30">
        <f t="shared" si="6"/>
        <v>0</v>
      </c>
      <c r="I36" s="30">
        <f t="shared" si="6"/>
        <v>0</v>
      </c>
      <c r="J36" s="30">
        <f t="shared" si="6"/>
        <v>0</v>
      </c>
    </row>
    <row r="37" ht="12.75" customHeight="1" spans="2:10">
      <c r="B37" s="32" t="s">
        <v>491</v>
      </c>
      <c r="C37" s="29" t="s">
        <v>480</v>
      </c>
      <c r="D37" s="30">
        <f t="shared" ref="D37:J37" si="7">SUM(D38:D40)</f>
        <v>0</v>
      </c>
      <c r="E37" s="30">
        <f t="shared" si="7"/>
        <v>0</v>
      </c>
      <c r="F37" s="30">
        <f t="shared" si="7"/>
        <v>0</v>
      </c>
      <c r="G37" s="30">
        <f t="shared" si="7"/>
        <v>0</v>
      </c>
      <c r="H37" s="30">
        <f t="shared" si="7"/>
        <v>0</v>
      </c>
      <c r="I37" s="30">
        <f t="shared" si="7"/>
        <v>0</v>
      </c>
      <c r="J37" s="30">
        <f t="shared" si="7"/>
        <v>0</v>
      </c>
    </row>
    <row r="38" ht="12.75" customHeight="1" spans="2:10">
      <c r="B38" s="40" t="s">
        <v>107</v>
      </c>
      <c r="C38" s="33" t="s">
        <v>108</v>
      </c>
      <c r="D38" s="34">
        <f>E38-F38-G38+H38+I38+J38</f>
        <v>0</v>
      </c>
      <c r="E38" s="34"/>
      <c r="F38" s="34"/>
      <c r="G38" s="34"/>
      <c r="H38" s="34"/>
      <c r="I38" s="34"/>
      <c r="J38" s="34"/>
    </row>
    <row r="39" ht="12.75" customHeight="1" spans="2:10">
      <c r="B39" s="40" t="s">
        <v>132</v>
      </c>
      <c r="C39" s="33" t="s">
        <v>108</v>
      </c>
      <c r="D39" s="34">
        <f>E39-F39-G39+H39+I39+J39</f>
        <v>0</v>
      </c>
      <c r="E39" s="34"/>
      <c r="F39" s="34"/>
      <c r="G39" s="34"/>
      <c r="H39" s="34"/>
      <c r="I39" s="34"/>
      <c r="J39" s="34"/>
    </row>
    <row r="40" ht="12.75" customHeight="1" spans="2:10">
      <c r="B40" s="40" t="s">
        <v>109</v>
      </c>
      <c r="C40" s="33" t="s">
        <v>112</v>
      </c>
      <c r="D40" s="34">
        <f>E40-F40-G40+H40+I40+J40</f>
        <v>0</v>
      </c>
      <c r="E40" s="34"/>
      <c r="F40" s="34"/>
      <c r="G40" s="34"/>
      <c r="H40" s="34"/>
      <c r="I40" s="34"/>
      <c r="J40" s="34"/>
    </row>
    <row r="41" ht="12.75" customHeight="1" spans="2:10">
      <c r="B41" s="32" t="s">
        <v>119</v>
      </c>
      <c r="C41" s="29" t="s">
        <v>480</v>
      </c>
      <c r="D41" s="30">
        <f t="shared" ref="D41:J41" si="8">SUM(D42:D49)</f>
        <v>0</v>
      </c>
      <c r="E41" s="30">
        <f t="shared" si="8"/>
        <v>0</v>
      </c>
      <c r="F41" s="30">
        <f t="shared" si="8"/>
        <v>0</v>
      </c>
      <c r="G41" s="30">
        <f t="shared" si="8"/>
        <v>0</v>
      </c>
      <c r="H41" s="30">
        <f t="shared" si="8"/>
        <v>0</v>
      </c>
      <c r="I41" s="30">
        <f t="shared" si="8"/>
        <v>0</v>
      </c>
      <c r="J41" s="30">
        <f t="shared" si="8"/>
        <v>0</v>
      </c>
    </row>
    <row r="42" ht="12.75" customHeight="1" spans="2:10">
      <c r="B42" s="40" t="s">
        <v>120</v>
      </c>
      <c r="C42" s="33" t="s">
        <v>121</v>
      </c>
      <c r="D42" s="34">
        <f t="shared" ref="D42:D50" si="9">E42-F42-G42+H42+I42+J42</f>
        <v>0</v>
      </c>
      <c r="E42" s="34"/>
      <c r="F42" s="34"/>
      <c r="G42" s="34"/>
      <c r="H42" s="34"/>
      <c r="I42" s="34"/>
      <c r="J42" s="34"/>
    </row>
    <row r="43" ht="12.75" customHeight="1" spans="2:10">
      <c r="B43" s="40" t="s">
        <v>122</v>
      </c>
      <c r="C43" s="33" t="s">
        <v>121</v>
      </c>
      <c r="D43" s="34">
        <f t="shared" si="9"/>
        <v>0</v>
      </c>
      <c r="E43" s="34"/>
      <c r="F43" s="34"/>
      <c r="G43" s="34"/>
      <c r="H43" s="34"/>
      <c r="I43" s="34"/>
      <c r="J43" s="34"/>
    </row>
    <row r="44" ht="12.75" customHeight="1" spans="2:10">
      <c r="B44" s="40" t="s">
        <v>123</v>
      </c>
      <c r="C44" s="33" t="s">
        <v>121</v>
      </c>
      <c r="D44" s="34">
        <f t="shared" si="9"/>
        <v>0</v>
      </c>
      <c r="E44" s="34"/>
      <c r="F44" s="34"/>
      <c r="G44" s="34"/>
      <c r="H44" s="34"/>
      <c r="I44" s="34"/>
      <c r="J44" s="34"/>
    </row>
    <row r="45" ht="12.75" customHeight="1" spans="2:10">
      <c r="B45" s="40" t="s">
        <v>492</v>
      </c>
      <c r="C45" s="33" t="s">
        <v>130</v>
      </c>
      <c r="D45" s="34">
        <f t="shared" si="9"/>
        <v>0</v>
      </c>
      <c r="E45" s="34"/>
      <c r="F45" s="34"/>
      <c r="G45" s="34"/>
      <c r="H45" s="34"/>
      <c r="I45" s="34"/>
      <c r="J45" s="34"/>
    </row>
    <row r="46" ht="12.75" customHeight="1" spans="2:10">
      <c r="B46" s="40" t="s">
        <v>126</v>
      </c>
      <c r="C46" s="33" t="s">
        <v>127</v>
      </c>
      <c r="D46" s="34">
        <f t="shared" si="9"/>
        <v>0</v>
      </c>
      <c r="E46" s="34"/>
      <c r="F46" s="34"/>
      <c r="G46" s="34"/>
      <c r="H46" s="34"/>
      <c r="I46" s="34"/>
      <c r="J46" s="34"/>
    </row>
    <row r="47" ht="12.75" customHeight="1" spans="2:10">
      <c r="B47" s="40" t="s">
        <v>128</v>
      </c>
      <c r="C47" s="33" t="s">
        <v>125</v>
      </c>
      <c r="D47" s="34">
        <f t="shared" si="9"/>
        <v>0</v>
      </c>
      <c r="E47" s="34"/>
      <c r="F47" s="34"/>
      <c r="G47" s="34"/>
      <c r="H47" s="34"/>
      <c r="I47" s="34"/>
      <c r="J47" s="34"/>
    </row>
    <row r="48" ht="12.75" customHeight="1" spans="2:10">
      <c r="B48" s="40" t="s">
        <v>124</v>
      </c>
      <c r="C48" s="33" t="s">
        <v>125</v>
      </c>
      <c r="D48" s="34">
        <f t="shared" si="9"/>
        <v>0</v>
      </c>
      <c r="E48" s="34"/>
      <c r="F48" s="34"/>
      <c r="G48" s="34"/>
      <c r="H48" s="34"/>
      <c r="I48" s="34"/>
      <c r="J48" s="34"/>
    </row>
    <row r="49" ht="12.75" customHeight="1" spans="2:10">
      <c r="B49" s="40" t="s">
        <v>131</v>
      </c>
      <c r="C49" s="33" t="s">
        <v>125</v>
      </c>
      <c r="D49" s="34">
        <f t="shared" si="9"/>
        <v>0</v>
      </c>
      <c r="E49" s="34"/>
      <c r="F49" s="34"/>
      <c r="G49" s="34"/>
      <c r="H49" s="34"/>
      <c r="I49" s="34"/>
      <c r="J49" s="34"/>
    </row>
    <row r="50" ht="12.75" customHeight="1" spans="2:10">
      <c r="B50" s="32" t="s">
        <v>493</v>
      </c>
      <c r="C50" s="33" t="s">
        <v>104</v>
      </c>
      <c r="D50" s="34">
        <f t="shared" si="9"/>
        <v>0</v>
      </c>
      <c r="E50" s="34"/>
      <c r="F50" s="34"/>
      <c r="G50" s="34"/>
      <c r="H50" s="34"/>
      <c r="I50" s="34"/>
      <c r="J50" s="34"/>
    </row>
    <row r="51" ht="12.75" customHeight="1" spans="2:10">
      <c r="B51" s="36" t="s">
        <v>430</v>
      </c>
      <c r="C51" s="29" t="s">
        <v>480</v>
      </c>
      <c r="D51" s="30">
        <f t="shared" ref="D51:J51" si="10">D52+D60</f>
        <v>0</v>
      </c>
      <c r="E51" s="30">
        <f t="shared" si="10"/>
        <v>0</v>
      </c>
      <c r="F51" s="30">
        <f t="shared" si="10"/>
        <v>0</v>
      </c>
      <c r="G51" s="30">
        <f t="shared" si="10"/>
        <v>0</v>
      </c>
      <c r="H51" s="30">
        <f t="shared" si="10"/>
        <v>0</v>
      </c>
      <c r="I51" s="30">
        <f t="shared" si="10"/>
        <v>0</v>
      </c>
      <c r="J51" s="30">
        <f t="shared" si="10"/>
        <v>0</v>
      </c>
    </row>
    <row r="52" ht="12.75" customHeight="1" spans="2:10">
      <c r="B52" s="32" t="s">
        <v>494</v>
      </c>
      <c r="C52" s="29" t="s">
        <v>480</v>
      </c>
      <c r="D52" s="30">
        <f t="shared" ref="D52:J52" si="11">SUM(D53:D59)</f>
        <v>0</v>
      </c>
      <c r="E52" s="30">
        <f t="shared" si="11"/>
        <v>0</v>
      </c>
      <c r="F52" s="30">
        <f t="shared" si="11"/>
        <v>0</v>
      </c>
      <c r="G52" s="30">
        <f t="shared" si="11"/>
        <v>0</v>
      </c>
      <c r="H52" s="30">
        <f t="shared" si="11"/>
        <v>0</v>
      </c>
      <c r="I52" s="30">
        <f t="shared" si="11"/>
        <v>0</v>
      </c>
      <c r="J52" s="30">
        <f t="shared" si="11"/>
        <v>0</v>
      </c>
    </row>
    <row r="53" ht="12.75" customHeight="1" spans="2:10">
      <c r="B53" s="40" t="s">
        <v>135</v>
      </c>
      <c r="C53" s="33" t="s">
        <v>136</v>
      </c>
      <c r="D53" s="34">
        <f t="shared" ref="D53:D59" si="12">E53-F53-G53+H53+I53+J53</f>
        <v>0</v>
      </c>
      <c r="E53" s="34"/>
      <c r="F53" s="34"/>
      <c r="G53" s="34"/>
      <c r="H53" s="34"/>
      <c r="I53" s="34"/>
      <c r="J53" s="34"/>
    </row>
    <row r="54" ht="12.75" customHeight="1" spans="2:10">
      <c r="B54" s="40" t="s">
        <v>141</v>
      </c>
      <c r="C54" s="33" t="s">
        <v>142</v>
      </c>
      <c r="D54" s="34">
        <f t="shared" si="12"/>
        <v>0</v>
      </c>
      <c r="E54" s="34"/>
      <c r="F54" s="34"/>
      <c r="G54" s="34"/>
      <c r="H54" s="34"/>
      <c r="I54" s="34"/>
      <c r="J54" s="34"/>
    </row>
    <row r="55" ht="12.75" customHeight="1" spans="2:10">
      <c r="B55" s="40" t="s">
        <v>137</v>
      </c>
      <c r="C55" s="33" t="s">
        <v>138</v>
      </c>
      <c r="D55" s="34">
        <f t="shared" si="12"/>
        <v>0</v>
      </c>
      <c r="E55" s="34"/>
      <c r="F55" s="34"/>
      <c r="G55" s="34"/>
      <c r="H55" s="34"/>
      <c r="I55" s="34"/>
      <c r="J55" s="34"/>
    </row>
    <row r="56" ht="12.75" customHeight="1" spans="2:10">
      <c r="B56" s="40" t="s">
        <v>139</v>
      </c>
      <c r="C56" s="33" t="s">
        <v>140</v>
      </c>
      <c r="D56" s="34">
        <f t="shared" si="12"/>
        <v>0</v>
      </c>
      <c r="E56" s="34"/>
      <c r="F56" s="34"/>
      <c r="G56" s="34"/>
      <c r="H56" s="34"/>
      <c r="I56" s="34"/>
      <c r="J56" s="34"/>
    </row>
    <row r="57" ht="12.75" customHeight="1" spans="2:10">
      <c r="B57" s="40" t="s">
        <v>144</v>
      </c>
      <c r="C57" s="33" t="s">
        <v>140</v>
      </c>
      <c r="D57" s="34">
        <f t="shared" si="12"/>
        <v>0</v>
      </c>
      <c r="E57" s="34"/>
      <c r="F57" s="34"/>
      <c r="G57" s="34"/>
      <c r="H57" s="34"/>
      <c r="I57" s="34"/>
      <c r="J57" s="34"/>
    </row>
    <row r="58" ht="12.75" customHeight="1" spans="2:10">
      <c r="B58" s="40" t="s">
        <v>145</v>
      </c>
      <c r="C58" s="33" t="s">
        <v>140</v>
      </c>
      <c r="D58" s="34">
        <f t="shared" si="12"/>
        <v>0</v>
      </c>
      <c r="E58" s="34"/>
      <c r="F58" s="34"/>
      <c r="G58" s="34"/>
      <c r="H58" s="34"/>
      <c r="I58" s="34"/>
      <c r="J58" s="34"/>
    </row>
    <row r="59" ht="12.75" customHeight="1" spans="2:10">
      <c r="B59" s="40" t="s">
        <v>143</v>
      </c>
      <c r="C59" s="33" t="s">
        <v>140</v>
      </c>
      <c r="D59" s="34">
        <f t="shared" si="12"/>
        <v>0</v>
      </c>
      <c r="E59" s="34"/>
      <c r="F59" s="34"/>
      <c r="G59" s="34"/>
      <c r="H59" s="34"/>
      <c r="I59" s="34"/>
      <c r="J59" s="34"/>
    </row>
    <row r="60" ht="12.75" customHeight="1" spans="2:10">
      <c r="B60" s="32" t="s">
        <v>495</v>
      </c>
      <c r="C60" s="29" t="s">
        <v>480</v>
      </c>
      <c r="D60" s="30">
        <f t="shared" ref="D60:J60" si="13">SUM(D61:D64)</f>
        <v>0</v>
      </c>
      <c r="E60" s="30">
        <f t="shared" si="13"/>
        <v>0</v>
      </c>
      <c r="F60" s="30">
        <f t="shared" si="13"/>
        <v>0</v>
      </c>
      <c r="G60" s="30">
        <f t="shared" si="13"/>
        <v>0</v>
      </c>
      <c r="H60" s="30">
        <f t="shared" si="13"/>
        <v>0</v>
      </c>
      <c r="I60" s="30">
        <f t="shared" si="13"/>
        <v>0</v>
      </c>
      <c r="J60" s="30">
        <f t="shared" si="13"/>
        <v>0</v>
      </c>
    </row>
    <row r="61" ht="12.75" customHeight="1" spans="2:10">
      <c r="B61" s="40" t="s">
        <v>496</v>
      </c>
      <c r="C61" s="33" t="s">
        <v>140</v>
      </c>
      <c r="D61" s="34">
        <f>E61-F61-G61+H61+I61+J61</f>
        <v>0</v>
      </c>
      <c r="E61" s="34"/>
      <c r="F61" s="34"/>
      <c r="G61" s="34"/>
      <c r="H61" s="34"/>
      <c r="I61" s="34"/>
      <c r="J61" s="34"/>
    </row>
    <row r="62" ht="12.75" customHeight="1" spans="2:10">
      <c r="B62" s="40" t="s">
        <v>162</v>
      </c>
      <c r="C62" s="33" t="s">
        <v>142</v>
      </c>
      <c r="D62" s="34">
        <f>E62-F62-G62+H62+I62+J62</f>
        <v>0</v>
      </c>
      <c r="E62" s="34"/>
      <c r="F62" s="34"/>
      <c r="G62" s="34"/>
      <c r="H62" s="34"/>
      <c r="I62" s="34"/>
      <c r="J62" s="34"/>
    </row>
    <row r="63" ht="12.75" customHeight="1" spans="2:10">
      <c r="B63" s="40" t="s">
        <v>160</v>
      </c>
      <c r="C63" s="33" t="s">
        <v>138</v>
      </c>
      <c r="D63" s="34">
        <f>E63-F63-G63+H63+I63+J63</f>
        <v>0</v>
      </c>
      <c r="E63" s="34"/>
      <c r="F63" s="34"/>
      <c r="G63" s="34"/>
      <c r="H63" s="34"/>
      <c r="I63" s="34"/>
      <c r="J63" s="34"/>
    </row>
    <row r="64" ht="12.75" customHeight="1" spans="2:10">
      <c r="B64" s="40" t="s">
        <v>161</v>
      </c>
      <c r="C64" s="33" t="s">
        <v>140</v>
      </c>
      <c r="D64" s="34">
        <f>E64-F64-G64+H64+I64+J64</f>
        <v>0</v>
      </c>
      <c r="E64" s="34"/>
      <c r="F64" s="34"/>
      <c r="G64" s="34"/>
      <c r="H64" s="34"/>
      <c r="I64" s="34"/>
      <c r="J64" s="34"/>
    </row>
    <row r="65" ht="12.75" customHeight="1" spans="2:10">
      <c r="B65" s="36" t="s">
        <v>431</v>
      </c>
      <c r="C65" s="29" t="s">
        <v>480</v>
      </c>
      <c r="D65" s="30">
        <f t="shared" ref="D65:J65" si="14">SUM(D66:D71)</f>
        <v>0</v>
      </c>
      <c r="E65" s="30">
        <f t="shared" si="14"/>
        <v>0</v>
      </c>
      <c r="F65" s="30">
        <f t="shared" si="14"/>
        <v>0</v>
      </c>
      <c r="G65" s="30">
        <f t="shared" si="14"/>
        <v>0</v>
      </c>
      <c r="H65" s="30">
        <f t="shared" si="14"/>
        <v>0</v>
      </c>
      <c r="I65" s="30">
        <f t="shared" si="14"/>
        <v>0</v>
      </c>
      <c r="J65" s="30">
        <f t="shared" si="14"/>
        <v>0</v>
      </c>
    </row>
    <row r="66" ht="12.75" customHeight="1" spans="2:10">
      <c r="B66" s="32" t="s">
        <v>171</v>
      </c>
      <c r="C66" s="33" t="s">
        <v>172</v>
      </c>
      <c r="D66" s="34">
        <f t="shared" ref="D66:D72" si="15">E66-F66-G66+H66+I66+J66</f>
        <v>0</v>
      </c>
      <c r="E66" s="34"/>
      <c r="F66" s="34"/>
      <c r="G66" s="34"/>
      <c r="H66" s="34"/>
      <c r="I66" s="34"/>
      <c r="J66" s="34"/>
    </row>
    <row r="67" ht="12.75" customHeight="1" spans="2:10">
      <c r="B67" s="32" t="s">
        <v>173</v>
      </c>
      <c r="C67" s="33" t="s">
        <v>172</v>
      </c>
      <c r="D67" s="34">
        <f t="shared" si="15"/>
        <v>0</v>
      </c>
      <c r="E67" s="34"/>
      <c r="F67" s="34"/>
      <c r="G67" s="34"/>
      <c r="H67" s="34"/>
      <c r="I67" s="34"/>
      <c r="J67" s="34"/>
    </row>
    <row r="68" ht="12.75" customHeight="1" spans="2:10">
      <c r="B68" s="32" t="s">
        <v>497</v>
      </c>
      <c r="C68" s="33" t="s">
        <v>175</v>
      </c>
      <c r="D68" s="34">
        <f t="shared" si="15"/>
        <v>0</v>
      </c>
      <c r="E68" s="34"/>
      <c r="F68" s="34"/>
      <c r="G68" s="34"/>
      <c r="H68" s="34"/>
      <c r="I68" s="34"/>
      <c r="J68" s="34"/>
    </row>
    <row r="69" ht="12.75" customHeight="1" spans="2:10">
      <c r="B69" s="32" t="s">
        <v>176</v>
      </c>
      <c r="C69" s="33" t="s">
        <v>175</v>
      </c>
      <c r="D69" s="34">
        <f t="shared" si="15"/>
        <v>0</v>
      </c>
      <c r="E69" s="34"/>
      <c r="F69" s="34"/>
      <c r="G69" s="34"/>
      <c r="H69" s="34"/>
      <c r="I69" s="34"/>
      <c r="J69" s="34"/>
    </row>
    <row r="70" ht="12.75" customHeight="1" spans="2:10">
      <c r="B70" s="32" t="s">
        <v>174</v>
      </c>
      <c r="C70" s="33" t="s">
        <v>175</v>
      </c>
      <c r="D70" s="34">
        <f t="shared" si="15"/>
        <v>0</v>
      </c>
      <c r="E70" s="34"/>
      <c r="F70" s="34"/>
      <c r="G70" s="34"/>
      <c r="H70" s="34"/>
      <c r="I70" s="34"/>
      <c r="J70" s="34"/>
    </row>
    <row r="71" ht="12.75" customHeight="1" spans="2:10">
      <c r="B71" s="32" t="s">
        <v>177</v>
      </c>
      <c r="C71" s="29" t="s">
        <v>480</v>
      </c>
      <c r="D71" s="34">
        <f t="shared" si="15"/>
        <v>0</v>
      </c>
      <c r="E71" s="30"/>
      <c r="F71" s="30"/>
      <c r="G71" s="30"/>
      <c r="H71" s="30"/>
      <c r="I71" s="30"/>
      <c r="J71" s="30"/>
    </row>
    <row r="72" ht="12.75" customHeight="1" spans="2:10">
      <c r="B72" s="40" t="s">
        <v>178</v>
      </c>
      <c r="C72" s="41" t="s">
        <v>180</v>
      </c>
      <c r="D72" s="34">
        <f t="shared" si="15"/>
        <v>0</v>
      </c>
      <c r="E72" s="42"/>
      <c r="F72" s="42"/>
      <c r="G72" s="42"/>
      <c r="H72" s="42"/>
      <c r="I72" s="42"/>
      <c r="J72" s="42"/>
    </row>
    <row r="73" ht="12.75" customHeight="1" spans="2:10">
      <c r="B73" s="32"/>
      <c r="C73" s="33" t="s">
        <v>184</v>
      </c>
      <c r="D73" s="34">
        <f t="shared" ref="D73:J73" si="16">D71-D72</f>
        <v>0</v>
      </c>
      <c r="E73" s="34">
        <f t="shared" si="16"/>
        <v>0</v>
      </c>
      <c r="F73" s="34">
        <f t="shared" si="16"/>
        <v>0</v>
      </c>
      <c r="G73" s="34">
        <f t="shared" si="16"/>
        <v>0</v>
      </c>
      <c r="H73" s="34">
        <f t="shared" si="16"/>
        <v>0</v>
      </c>
      <c r="I73" s="34">
        <f t="shared" si="16"/>
        <v>0</v>
      </c>
      <c r="J73" s="34">
        <f t="shared" si="16"/>
        <v>0</v>
      </c>
    </row>
    <row r="74" ht="12.75" customHeight="1" spans="2:10">
      <c r="B74" s="36" t="s">
        <v>498</v>
      </c>
      <c r="C74" s="29" t="s">
        <v>480</v>
      </c>
      <c r="D74" s="30">
        <f t="shared" ref="D74:J74" si="17">SUM(D75:D78)</f>
        <v>0</v>
      </c>
      <c r="E74" s="30">
        <f t="shared" si="17"/>
        <v>0</v>
      </c>
      <c r="F74" s="30">
        <f t="shared" si="17"/>
        <v>0</v>
      </c>
      <c r="G74" s="30">
        <f t="shared" si="17"/>
        <v>0</v>
      </c>
      <c r="H74" s="30">
        <f t="shared" si="17"/>
        <v>0</v>
      </c>
      <c r="I74" s="30">
        <f t="shared" si="17"/>
        <v>0</v>
      </c>
      <c r="J74" s="30">
        <f t="shared" si="17"/>
        <v>0</v>
      </c>
    </row>
    <row r="75" ht="12.75" customHeight="1" spans="2:10">
      <c r="B75" s="32" t="s">
        <v>192</v>
      </c>
      <c r="C75" s="33" t="s">
        <v>194</v>
      </c>
      <c r="D75" s="34">
        <f>E75-F75-G75+H75+I75+J75</f>
        <v>0</v>
      </c>
      <c r="E75" s="34"/>
      <c r="F75" s="34"/>
      <c r="G75" s="34"/>
      <c r="H75" s="34"/>
      <c r="I75" s="34"/>
      <c r="J75" s="34"/>
    </row>
    <row r="76" ht="12.75" customHeight="1" spans="2:10">
      <c r="B76" s="32" t="s">
        <v>499</v>
      </c>
      <c r="C76" s="33" t="s">
        <v>199</v>
      </c>
      <c r="D76" s="34">
        <f>E76-F76-G76+H76+I76+J76</f>
        <v>0</v>
      </c>
      <c r="E76" s="34"/>
      <c r="F76" s="34"/>
      <c r="G76" s="34"/>
      <c r="H76" s="34"/>
      <c r="I76" s="34"/>
      <c r="J76" s="34"/>
    </row>
    <row r="77" ht="12.75" customHeight="1" spans="2:10">
      <c r="B77" s="32" t="s">
        <v>200</v>
      </c>
      <c r="C77" s="33" t="s">
        <v>199</v>
      </c>
      <c r="D77" s="34">
        <f>E77-F77-G77+H77+I77+J77</f>
        <v>0</v>
      </c>
      <c r="E77" s="34"/>
      <c r="F77" s="34"/>
      <c r="G77" s="34"/>
      <c r="H77" s="34"/>
      <c r="I77" s="34"/>
      <c r="J77" s="34"/>
    </row>
    <row r="78" ht="12.75" customHeight="1" spans="2:10">
      <c r="B78" s="32" t="s">
        <v>198</v>
      </c>
      <c r="C78" s="33" t="s">
        <v>199</v>
      </c>
      <c r="D78" s="34">
        <f>E78-F78-G78+H78+I78+J78</f>
        <v>0</v>
      </c>
      <c r="E78" s="34"/>
      <c r="F78" s="34"/>
      <c r="G78" s="34"/>
      <c r="H78" s="34"/>
      <c r="I78" s="34"/>
      <c r="J78" s="34"/>
    </row>
    <row r="79" ht="12.75" customHeight="1" spans="2:10">
      <c r="B79" s="36" t="s">
        <v>500</v>
      </c>
      <c r="C79" s="29" t="s">
        <v>480</v>
      </c>
      <c r="D79" s="30">
        <f t="shared" ref="D79:J79" si="18">SUM(D80:D83)</f>
        <v>0</v>
      </c>
      <c r="E79" s="30">
        <f t="shared" si="18"/>
        <v>0</v>
      </c>
      <c r="F79" s="30">
        <f t="shared" si="18"/>
        <v>0</v>
      </c>
      <c r="G79" s="30">
        <f t="shared" si="18"/>
        <v>0</v>
      </c>
      <c r="H79" s="30">
        <f t="shared" si="18"/>
        <v>0</v>
      </c>
      <c r="I79" s="30">
        <f t="shared" si="18"/>
        <v>0</v>
      </c>
      <c r="J79" s="30">
        <f t="shared" si="18"/>
        <v>0</v>
      </c>
    </row>
    <row r="80" ht="12.75" customHeight="1" spans="2:10">
      <c r="B80" s="32" t="s">
        <v>501</v>
      </c>
      <c r="C80" s="33" t="s">
        <v>112</v>
      </c>
      <c r="D80" s="34">
        <f>E80-F80-G80+H80+I80+J80</f>
        <v>0</v>
      </c>
      <c r="E80" s="34"/>
      <c r="F80" s="34"/>
      <c r="G80" s="34"/>
      <c r="H80" s="34"/>
      <c r="I80" s="34"/>
      <c r="J80" s="34"/>
    </row>
    <row r="81" ht="12.75" customHeight="1" spans="2:10">
      <c r="B81" s="32" t="s">
        <v>502</v>
      </c>
      <c r="C81" s="33" t="s">
        <v>140</v>
      </c>
      <c r="D81" s="34">
        <f>E81-F81-G81+H81+I81+J81</f>
        <v>0</v>
      </c>
      <c r="E81" s="34"/>
      <c r="F81" s="34"/>
      <c r="G81" s="34"/>
      <c r="H81" s="34"/>
      <c r="I81" s="34"/>
      <c r="J81" s="34"/>
    </row>
    <row r="82" ht="12.75" customHeight="1" spans="2:10">
      <c r="B82" s="32" t="s">
        <v>503</v>
      </c>
      <c r="C82" s="33" t="s">
        <v>175</v>
      </c>
      <c r="D82" s="34">
        <f>E82-F82-G82+H82+I82+J82</f>
        <v>0</v>
      </c>
      <c r="E82" s="34"/>
      <c r="F82" s="34"/>
      <c r="G82" s="34"/>
      <c r="H82" s="34"/>
      <c r="I82" s="34"/>
      <c r="J82" s="34"/>
    </row>
    <row r="83" ht="12.75" customHeight="1" spans="2:10">
      <c r="B83" s="32" t="s">
        <v>504</v>
      </c>
      <c r="C83" s="33" t="s">
        <v>199</v>
      </c>
      <c r="D83" s="34">
        <f>E83-F83-G83+H83+I83+J83</f>
        <v>0</v>
      </c>
      <c r="E83" s="34"/>
      <c r="F83" s="34"/>
      <c r="G83" s="34"/>
      <c r="H83" s="34"/>
      <c r="I83" s="34"/>
      <c r="J83" s="34"/>
    </row>
    <row r="84" ht="12.75" customHeight="1" spans="2:10">
      <c r="B84" s="39" t="s">
        <v>203</v>
      </c>
      <c r="C84" s="29" t="s">
        <v>480</v>
      </c>
      <c r="D84" s="30">
        <f t="shared" ref="D84:J84" si="19">SUM(D85:D90)</f>
        <v>0</v>
      </c>
      <c r="E84" s="30">
        <f t="shared" si="19"/>
        <v>0</v>
      </c>
      <c r="F84" s="30">
        <f t="shared" si="19"/>
        <v>0</v>
      </c>
      <c r="G84" s="30">
        <f t="shared" si="19"/>
        <v>0</v>
      </c>
      <c r="H84" s="30">
        <f t="shared" si="19"/>
        <v>0</v>
      </c>
      <c r="I84" s="30">
        <f t="shared" si="19"/>
        <v>0</v>
      </c>
      <c r="J84" s="30">
        <f t="shared" si="19"/>
        <v>0</v>
      </c>
    </row>
    <row r="85" ht="12.75" customHeight="1" spans="2:10">
      <c r="B85" s="36" t="s">
        <v>219</v>
      </c>
      <c r="C85" s="33" t="s">
        <v>220</v>
      </c>
      <c r="D85" s="34">
        <f t="shared" ref="D85:D90" si="20">E85-F85-G85+H85+I85+J85</f>
        <v>0</v>
      </c>
      <c r="E85" s="35"/>
      <c r="F85" s="35"/>
      <c r="G85" s="35"/>
      <c r="H85" s="35"/>
      <c r="I85" s="35"/>
      <c r="J85" s="35"/>
    </row>
    <row r="86" ht="12.75" customHeight="1" spans="2:10">
      <c r="B86" s="36" t="s">
        <v>505</v>
      </c>
      <c r="C86" s="33" t="s">
        <v>208</v>
      </c>
      <c r="D86" s="34">
        <f t="shared" si="20"/>
        <v>0</v>
      </c>
      <c r="E86" s="35"/>
      <c r="F86" s="35"/>
      <c r="G86" s="35"/>
      <c r="H86" s="35"/>
      <c r="I86" s="35"/>
      <c r="J86" s="35"/>
    </row>
    <row r="87" ht="12.75" customHeight="1" spans="2:10">
      <c r="B87" s="36" t="s">
        <v>216</v>
      </c>
      <c r="C87" s="33" t="s">
        <v>208</v>
      </c>
      <c r="D87" s="34">
        <f t="shared" si="20"/>
        <v>0</v>
      </c>
      <c r="E87" s="35"/>
      <c r="F87" s="35"/>
      <c r="G87" s="35"/>
      <c r="H87" s="35"/>
      <c r="I87" s="35"/>
      <c r="J87" s="35"/>
    </row>
    <row r="88" ht="12.75" customHeight="1" spans="2:10">
      <c r="B88" s="36" t="s">
        <v>204</v>
      </c>
      <c r="C88" s="33" t="s">
        <v>205</v>
      </c>
      <c r="D88" s="34">
        <f t="shared" si="20"/>
        <v>0</v>
      </c>
      <c r="E88" s="35"/>
      <c r="F88" s="35"/>
      <c r="G88" s="35"/>
      <c r="H88" s="35"/>
      <c r="I88" s="35"/>
      <c r="J88" s="35"/>
    </row>
    <row r="89" ht="12.75" customHeight="1" spans="2:10">
      <c r="B89" s="36" t="s">
        <v>211</v>
      </c>
      <c r="C89" s="33" t="s">
        <v>213</v>
      </c>
      <c r="D89" s="34">
        <f t="shared" si="20"/>
        <v>0</v>
      </c>
      <c r="E89" s="35"/>
      <c r="F89" s="35"/>
      <c r="G89" s="35"/>
      <c r="H89" s="35"/>
      <c r="I89" s="35"/>
      <c r="J89" s="35"/>
    </row>
    <row r="90" ht="12.75" customHeight="1" spans="2:10">
      <c r="B90" s="36" t="s">
        <v>506</v>
      </c>
      <c r="C90" s="33" t="s">
        <v>205</v>
      </c>
      <c r="D90" s="34">
        <f t="shared" si="20"/>
        <v>0</v>
      </c>
      <c r="E90" s="35"/>
      <c r="F90" s="35"/>
      <c r="G90" s="35"/>
      <c r="H90" s="35"/>
      <c r="I90" s="35"/>
      <c r="J90" s="35"/>
    </row>
    <row r="91" ht="12.75" customHeight="1" spans="2:10">
      <c r="B91" s="39" t="s">
        <v>229</v>
      </c>
      <c r="C91" s="29" t="s">
        <v>480</v>
      </c>
      <c r="D91" s="30">
        <f t="shared" ref="D91:J91" si="21">SUM(D92:D94,D97:D98,D103:D109,D112:D116)</f>
        <v>0</v>
      </c>
      <c r="E91" s="30">
        <f t="shared" si="21"/>
        <v>0</v>
      </c>
      <c r="F91" s="30">
        <f t="shared" si="21"/>
        <v>0</v>
      </c>
      <c r="G91" s="30">
        <f t="shared" si="21"/>
        <v>0</v>
      </c>
      <c r="H91" s="30">
        <f t="shared" si="21"/>
        <v>0</v>
      </c>
      <c r="I91" s="30">
        <f t="shared" si="21"/>
        <v>0</v>
      </c>
      <c r="J91" s="30">
        <f t="shared" si="21"/>
        <v>0</v>
      </c>
    </row>
    <row r="92" ht="12.75" customHeight="1" spans="2:10">
      <c r="B92" s="36" t="s">
        <v>507</v>
      </c>
      <c r="C92" s="33" t="s">
        <v>232</v>
      </c>
      <c r="D92" s="34">
        <f>E92-F92-G92+H92+I92+J92</f>
        <v>0</v>
      </c>
      <c r="E92" s="35"/>
      <c r="F92" s="35"/>
      <c r="G92" s="35"/>
      <c r="H92" s="35"/>
      <c r="I92" s="35"/>
      <c r="J92" s="35"/>
    </row>
    <row r="93" ht="12.75" customHeight="1" spans="2:10">
      <c r="B93" s="36" t="s">
        <v>234</v>
      </c>
      <c r="C93" s="33" t="s">
        <v>234</v>
      </c>
      <c r="D93" s="34">
        <f>E93-F93-G93+H93+I93+J93</f>
        <v>0</v>
      </c>
      <c r="E93" s="35"/>
      <c r="F93" s="35"/>
      <c r="G93" s="35"/>
      <c r="H93" s="35"/>
      <c r="I93" s="35"/>
      <c r="J93" s="35"/>
    </row>
    <row r="94" ht="12.75" customHeight="1" spans="2:10">
      <c r="B94" s="36" t="s">
        <v>236</v>
      </c>
      <c r="C94" s="29" t="s">
        <v>480</v>
      </c>
      <c r="D94" s="34">
        <f>E94-F94-G94+H94+I94+J94</f>
        <v>0</v>
      </c>
      <c r="E94" s="35"/>
      <c r="F94" s="35"/>
      <c r="G94" s="35"/>
      <c r="H94" s="35"/>
      <c r="I94" s="35"/>
      <c r="J94" s="35"/>
    </row>
    <row r="95" ht="12.75" customHeight="1" spans="2:10">
      <c r="B95" s="32" t="s">
        <v>239</v>
      </c>
      <c r="C95" s="33" t="s">
        <v>240</v>
      </c>
      <c r="D95" s="34">
        <f>E95-F95-G95+H95+I95+J95</f>
        <v>0</v>
      </c>
      <c r="E95" s="35"/>
      <c r="F95" s="35"/>
      <c r="G95" s="35"/>
      <c r="H95" s="35"/>
      <c r="I95" s="35"/>
      <c r="J95" s="35"/>
    </row>
    <row r="96" ht="12.75" customHeight="1" spans="2:10">
      <c r="B96" s="36"/>
      <c r="C96" s="33" t="s">
        <v>238</v>
      </c>
      <c r="D96" s="34">
        <f>D94-D95</f>
        <v>0</v>
      </c>
      <c r="E96" s="34">
        <f>E94-E95</f>
        <v>0</v>
      </c>
      <c r="F96" s="34"/>
      <c r="G96" s="34"/>
      <c r="H96" s="34">
        <f>H94-H95</f>
        <v>0</v>
      </c>
      <c r="I96" s="34">
        <f>I94-I95</f>
        <v>0</v>
      </c>
      <c r="J96" s="34">
        <f>J94-J95</f>
        <v>0</v>
      </c>
    </row>
    <row r="97" ht="12.75" customHeight="1" spans="2:10">
      <c r="B97" s="36" t="s">
        <v>241</v>
      </c>
      <c r="C97" s="33" t="s">
        <v>238</v>
      </c>
      <c r="D97" s="34">
        <f>E97-F97-G97+H97+I97+J97</f>
        <v>0</v>
      </c>
      <c r="E97" s="35"/>
      <c r="F97" s="35"/>
      <c r="G97" s="35"/>
      <c r="H97" s="35"/>
      <c r="I97" s="35"/>
      <c r="J97" s="35"/>
    </row>
    <row r="98" ht="12.75" customHeight="1" spans="2:10">
      <c r="B98" s="36" t="s">
        <v>242</v>
      </c>
      <c r="C98" s="29" t="s">
        <v>480</v>
      </c>
      <c r="D98" s="30">
        <f>SUM(D99:D102)</f>
        <v>0</v>
      </c>
      <c r="E98" s="35"/>
      <c r="F98" s="35"/>
      <c r="G98" s="35"/>
      <c r="H98" s="35"/>
      <c r="I98" s="35"/>
      <c r="J98" s="35"/>
    </row>
    <row r="99" ht="12.75" customHeight="1" spans="2:10">
      <c r="B99" s="32" t="s">
        <v>243</v>
      </c>
      <c r="C99" s="33" t="s">
        <v>245</v>
      </c>
      <c r="D99" s="34">
        <f t="shared" ref="D99:D110" si="22">E99-F99-G99+H99+I99+J99</f>
        <v>0</v>
      </c>
      <c r="E99" s="35"/>
      <c r="F99" s="35"/>
      <c r="G99" s="35"/>
      <c r="H99" s="35"/>
      <c r="I99" s="35"/>
      <c r="J99" s="35"/>
    </row>
    <row r="100" ht="12.75" customHeight="1" spans="2:10">
      <c r="B100" s="32" t="s">
        <v>247</v>
      </c>
      <c r="C100" s="33" t="s">
        <v>253</v>
      </c>
      <c r="D100" s="34">
        <f t="shared" si="22"/>
        <v>0</v>
      </c>
      <c r="E100" s="35"/>
      <c r="F100" s="35"/>
      <c r="G100" s="35"/>
      <c r="H100" s="35"/>
      <c r="I100" s="35"/>
      <c r="J100" s="35"/>
    </row>
    <row r="101" ht="12.75" customHeight="1" spans="2:10">
      <c r="B101" s="32" t="s">
        <v>249</v>
      </c>
      <c r="C101" s="33" t="s">
        <v>248</v>
      </c>
      <c r="D101" s="34">
        <f t="shared" si="22"/>
        <v>0</v>
      </c>
      <c r="E101" s="35"/>
      <c r="F101" s="35"/>
      <c r="G101" s="35"/>
      <c r="H101" s="35"/>
      <c r="I101" s="35"/>
      <c r="J101" s="35"/>
    </row>
    <row r="102" ht="12.75" customHeight="1" spans="2:10">
      <c r="B102" s="32" t="s">
        <v>250</v>
      </c>
      <c r="C102" s="33" t="s">
        <v>253</v>
      </c>
      <c r="D102" s="34">
        <f t="shared" si="22"/>
        <v>0</v>
      </c>
      <c r="E102" s="35"/>
      <c r="F102" s="35"/>
      <c r="G102" s="35"/>
      <c r="H102" s="35"/>
      <c r="I102" s="35"/>
      <c r="J102" s="35"/>
    </row>
    <row r="103" ht="12.75" customHeight="1" spans="2:10">
      <c r="B103" s="36" t="s">
        <v>227</v>
      </c>
      <c r="C103" s="33" t="s">
        <v>205</v>
      </c>
      <c r="D103" s="34">
        <f t="shared" si="22"/>
        <v>0</v>
      </c>
      <c r="E103" s="35"/>
      <c r="F103" s="35"/>
      <c r="G103" s="35"/>
      <c r="H103" s="35"/>
      <c r="I103" s="35"/>
      <c r="J103" s="35"/>
    </row>
    <row r="104" ht="12.75" customHeight="1" spans="2:10">
      <c r="B104" s="36" t="s">
        <v>226</v>
      </c>
      <c r="C104" s="33" t="s">
        <v>508</v>
      </c>
      <c r="D104" s="34">
        <f t="shared" si="22"/>
        <v>0</v>
      </c>
      <c r="E104" s="35"/>
      <c r="F104" s="35"/>
      <c r="G104" s="35"/>
      <c r="H104" s="35"/>
      <c r="I104" s="35"/>
      <c r="J104" s="35"/>
    </row>
    <row r="105" ht="12.75" customHeight="1" spans="2:10">
      <c r="B105" s="36" t="s">
        <v>228</v>
      </c>
      <c r="C105" s="33" t="s">
        <v>205</v>
      </c>
      <c r="D105" s="34">
        <f t="shared" si="22"/>
        <v>0</v>
      </c>
      <c r="E105" s="35"/>
      <c r="F105" s="35"/>
      <c r="G105" s="35"/>
      <c r="H105" s="35"/>
      <c r="I105" s="35"/>
      <c r="J105" s="35"/>
    </row>
    <row r="106" ht="12.75" customHeight="1" spans="2:10">
      <c r="B106" s="36" t="s">
        <v>251</v>
      </c>
      <c r="C106" s="33" t="s">
        <v>253</v>
      </c>
      <c r="D106" s="34">
        <f t="shared" si="22"/>
        <v>0</v>
      </c>
      <c r="E106" s="35"/>
      <c r="F106" s="35"/>
      <c r="G106" s="35"/>
      <c r="H106" s="35"/>
      <c r="I106" s="35"/>
      <c r="J106" s="35"/>
    </row>
    <row r="107" ht="12.75" customHeight="1" spans="2:10">
      <c r="B107" s="36" t="s">
        <v>235</v>
      </c>
      <c r="C107" s="33" t="s">
        <v>235</v>
      </c>
      <c r="D107" s="34">
        <f t="shared" si="22"/>
        <v>0</v>
      </c>
      <c r="E107" s="35"/>
      <c r="F107" s="35"/>
      <c r="G107" s="35"/>
      <c r="H107" s="35"/>
      <c r="I107" s="35"/>
      <c r="J107" s="35"/>
    </row>
    <row r="108" ht="12.75" customHeight="1" spans="2:10">
      <c r="B108" s="36" t="s">
        <v>263</v>
      </c>
      <c r="C108" s="33" t="s">
        <v>253</v>
      </c>
      <c r="D108" s="34">
        <f t="shared" si="22"/>
        <v>0</v>
      </c>
      <c r="E108" s="35"/>
      <c r="F108" s="35"/>
      <c r="G108" s="35"/>
      <c r="H108" s="35"/>
      <c r="I108" s="35"/>
      <c r="J108" s="35"/>
    </row>
    <row r="109" ht="12.75" customHeight="1" spans="2:10">
      <c r="B109" s="36" t="s">
        <v>257</v>
      </c>
      <c r="C109" s="29" t="s">
        <v>480</v>
      </c>
      <c r="D109" s="34">
        <f t="shared" si="22"/>
        <v>0</v>
      </c>
      <c r="E109" s="35"/>
      <c r="F109" s="35"/>
      <c r="G109" s="35"/>
      <c r="H109" s="35"/>
      <c r="I109" s="35"/>
      <c r="J109" s="35"/>
    </row>
    <row r="110" ht="12.75" customHeight="1" spans="2:10">
      <c r="B110" s="32" t="s">
        <v>258</v>
      </c>
      <c r="C110" s="33" t="s">
        <v>259</v>
      </c>
      <c r="D110" s="34">
        <f t="shared" si="22"/>
        <v>0</v>
      </c>
      <c r="E110" s="35"/>
      <c r="F110" s="35"/>
      <c r="G110" s="35"/>
      <c r="H110" s="35"/>
      <c r="I110" s="35"/>
      <c r="J110" s="35"/>
    </row>
    <row r="111" ht="12.75" customHeight="1" spans="2:10">
      <c r="B111" s="36"/>
      <c r="C111" s="33" t="s">
        <v>253</v>
      </c>
      <c r="D111" s="34">
        <f>D109-D110</f>
        <v>0</v>
      </c>
      <c r="E111" s="34">
        <f>E109-E110</f>
        <v>0</v>
      </c>
      <c r="F111" s="34"/>
      <c r="G111" s="34"/>
      <c r="H111" s="34">
        <f>H109-H110</f>
        <v>0</v>
      </c>
      <c r="I111" s="34">
        <f>I109-I110</f>
        <v>0</v>
      </c>
      <c r="J111" s="34">
        <f>J109-J110</f>
        <v>0</v>
      </c>
    </row>
    <row r="112" ht="12.75" customHeight="1" spans="2:10">
      <c r="B112" s="36" t="s">
        <v>222</v>
      </c>
      <c r="C112" s="33" t="s">
        <v>224</v>
      </c>
      <c r="D112" s="34">
        <f>E112-F112-G112+H112+I112+J112</f>
        <v>0</v>
      </c>
      <c r="E112" s="35"/>
      <c r="F112" s="35"/>
      <c r="G112" s="35"/>
      <c r="H112" s="35"/>
      <c r="I112" s="35"/>
      <c r="J112" s="35"/>
    </row>
    <row r="113" ht="12.75" customHeight="1" spans="2:10">
      <c r="B113" s="36" t="s">
        <v>221</v>
      </c>
      <c r="C113" s="33" t="s">
        <v>221</v>
      </c>
      <c r="D113" s="34">
        <f>E113-F113-G113+H113+I113+J113</f>
        <v>0</v>
      </c>
      <c r="E113" s="35"/>
      <c r="F113" s="35"/>
      <c r="G113" s="35"/>
      <c r="H113" s="35"/>
      <c r="I113" s="35"/>
      <c r="J113" s="35"/>
    </row>
    <row r="114" ht="12.75" customHeight="1" spans="2:10">
      <c r="B114" s="36" t="s">
        <v>265</v>
      </c>
      <c r="C114" s="33" t="s">
        <v>253</v>
      </c>
      <c r="D114" s="34">
        <f>E114-F114-G114+H114+I114+J114</f>
        <v>0</v>
      </c>
      <c r="E114" s="35"/>
      <c r="F114" s="35"/>
      <c r="G114" s="35"/>
      <c r="H114" s="35"/>
      <c r="I114" s="35"/>
      <c r="J114" s="35"/>
    </row>
    <row r="115" ht="12.75" customHeight="1" spans="2:10">
      <c r="B115" s="36" t="s">
        <v>264</v>
      </c>
      <c r="C115" s="33" t="s">
        <v>253</v>
      </c>
      <c r="D115" s="34">
        <f>E115-F115-G115+H115+I115+J115</f>
        <v>0</v>
      </c>
      <c r="E115" s="35"/>
      <c r="F115" s="35"/>
      <c r="G115" s="35"/>
      <c r="H115" s="35"/>
      <c r="I115" s="35"/>
      <c r="J115" s="35"/>
    </row>
    <row r="116" ht="12.75" customHeight="1" spans="2:10">
      <c r="B116" s="36" t="s">
        <v>266</v>
      </c>
      <c r="C116" s="33" t="s">
        <v>253</v>
      </c>
      <c r="D116" s="34">
        <f>E116-F116-G116+H116+I116+J116</f>
        <v>0</v>
      </c>
      <c r="E116" s="35"/>
      <c r="F116" s="35"/>
      <c r="G116" s="35"/>
      <c r="H116" s="35"/>
      <c r="I116" s="35"/>
      <c r="J116" s="35"/>
    </row>
    <row r="117" ht="12.75" customHeight="1" spans="2:10">
      <c r="B117" s="39" t="s">
        <v>267</v>
      </c>
      <c r="C117" s="29" t="s">
        <v>480</v>
      </c>
      <c r="D117" s="30">
        <f t="shared" ref="D117:J117" si="23">SUM(D118:D126)</f>
        <v>0</v>
      </c>
      <c r="E117" s="30">
        <f t="shared" si="23"/>
        <v>0</v>
      </c>
      <c r="F117" s="30">
        <f t="shared" si="23"/>
        <v>0</v>
      </c>
      <c r="G117" s="30">
        <f t="shared" si="23"/>
        <v>0</v>
      </c>
      <c r="H117" s="30">
        <f t="shared" si="23"/>
        <v>0</v>
      </c>
      <c r="I117" s="30">
        <f t="shared" si="23"/>
        <v>0</v>
      </c>
      <c r="J117" s="30">
        <f t="shared" si="23"/>
        <v>0</v>
      </c>
    </row>
    <row r="118" ht="12.75" customHeight="1" spans="2:10">
      <c r="B118" s="36" t="s">
        <v>268</v>
      </c>
      <c r="C118" s="33" t="s">
        <v>268</v>
      </c>
      <c r="D118" s="34">
        <f t="shared" ref="D118:D126" si="24">E118-F118-G118+H118+I118+J118</f>
        <v>0</v>
      </c>
      <c r="E118" s="35"/>
      <c r="F118" s="35"/>
      <c r="G118" s="35"/>
      <c r="H118" s="35"/>
      <c r="I118" s="35"/>
      <c r="J118" s="35"/>
    </row>
    <row r="119" ht="12.75" customHeight="1" spans="2:10">
      <c r="B119" s="36" t="s">
        <v>269</v>
      </c>
      <c r="C119" s="33" t="s">
        <v>269</v>
      </c>
      <c r="D119" s="34">
        <f t="shared" si="24"/>
        <v>0</v>
      </c>
      <c r="E119" s="35"/>
      <c r="F119" s="35"/>
      <c r="G119" s="35"/>
      <c r="H119" s="35"/>
      <c r="I119" s="35"/>
      <c r="J119" s="35"/>
    </row>
    <row r="120" ht="12.75" customHeight="1" spans="2:10">
      <c r="B120" s="36" t="s">
        <v>285</v>
      </c>
      <c r="C120" s="33" t="s">
        <v>508</v>
      </c>
      <c r="D120" s="34">
        <f t="shared" si="24"/>
        <v>0</v>
      </c>
      <c r="E120" s="35"/>
      <c r="F120" s="35"/>
      <c r="G120" s="35"/>
      <c r="H120" s="35"/>
      <c r="I120" s="35"/>
      <c r="J120" s="35"/>
    </row>
    <row r="121" ht="12.75" customHeight="1" spans="2:10">
      <c r="B121" s="36" t="s">
        <v>270</v>
      </c>
      <c r="C121" s="33" t="s">
        <v>271</v>
      </c>
      <c r="D121" s="34">
        <f t="shared" si="24"/>
        <v>0</v>
      </c>
      <c r="E121" s="35"/>
      <c r="F121" s="35"/>
      <c r="G121" s="35"/>
      <c r="H121" s="35"/>
      <c r="I121" s="35"/>
      <c r="J121" s="35"/>
    </row>
    <row r="122" ht="12.75" customHeight="1" spans="2:10">
      <c r="B122" s="36" t="s">
        <v>272</v>
      </c>
      <c r="C122" s="33" t="s">
        <v>273</v>
      </c>
      <c r="D122" s="34">
        <f t="shared" si="24"/>
        <v>0</v>
      </c>
      <c r="E122" s="35"/>
      <c r="F122" s="35"/>
      <c r="G122" s="35"/>
      <c r="H122" s="35"/>
      <c r="I122" s="35"/>
      <c r="J122" s="35"/>
    </row>
    <row r="123" ht="12.75" customHeight="1" spans="2:10">
      <c r="B123" s="36" t="s">
        <v>274</v>
      </c>
      <c r="C123" s="33" t="s">
        <v>273</v>
      </c>
      <c r="D123" s="34">
        <f t="shared" si="24"/>
        <v>0</v>
      </c>
      <c r="E123" s="35"/>
      <c r="F123" s="35"/>
      <c r="G123" s="35"/>
      <c r="H123" s="35"/>
      <c r="I123" s="35"/>
      <c r="J123" s="35"/>
    </row>
    <row r="124" ht="12.75" customHeight="1" spans="2:10">
      <c r="B124" s="36" t="s">
        <v>275</v>
      </c>
      <c r="C124" s="33" t="s">
        <v>273</v>
      </c>
      <c r="D124" s="34">
        <f t="shared" si="24"/>
        <v>0</v>
      </c>
      <c r="E124" s="35"/>
      <c r="F124" s="35"/>
      <c r="G124" s="35"/>
      <c r="H124" s="35"/>
      <c r="I124" s="35"/>
      <c r="J124" s="35"/>
    </row>
    <row r="125" ht="12.75" customHeight="1" spans="2:10">
      <c r="B125" s="36" t="s">
        <v>276</v>
      </c>
      <c r="C125" s="33" t="s">
        <v>277</v>
      </c>
      <c r="D125" s="34">
        <f t="shared" si="24"/>
        <v>0</v>
      </c>
      <c r="E125" s="35"/>
      <c r="F125" s="35"/>
      <c r="G125" s="35"/>
      <c r="H125" s="35"/>
      <c r="I125" s="35"/>
      <c r="J125" s="35"/>
    </row>
    <row r="126" ht="12.75" customHeight="1" spans="2:10">
      <c r="B126" s="36" t="s">
        <v>278</v>
      </c>
      <c r="C126" s="33" t="s">
        <v>277</v>
      </c>
      <c r="D126" s="34">
        <f t="shared" si="24"/>
        <v>0</v>
      </c>
      <c r="E126" s="35"/>
      <c r="F126" s="35"/>
      <c r="G126" s="35"/>
      <c r="H126" s="35"/>
      <c r="I126" s="35"/>
      <c r="J126" s="35"/>
    </row>
    <row r="127" ht="12.75" customHeight="1"/>
    <row r="128" s="21" customFormat="1" ht="12.75" customHeight="1" spans="2:2">
      <c r="B128" s="21" t="s">
        <v>509</v>
      </c>
    </row>
    <row r="129" ht="12.75" customHeight="1"/>
    <row r="130" ht="12.75" customHeight="1" spans="2:10">
      <c r="B130" s="43" t="s">
        <v>416</v>
      </c>
      <c r="C130" s="43" t="s">
        <v>417</v>
      </c>
      <c r="D130" s="26" t="s">
        <v>37</v>
      </c>
      <c r="E130" s="26" t="s">
        <v>474</v>
      </c>
      <c r="F130" s="26" t="s">
        <v>475</v>
      </c>
      <c r="G130" s="26" t="s">
        <v>476</v>
      </c>
      <c r="H130" s="26" t="s">
        <v>477</v>
      </c>
      <c r="I130" s="26" t="s">
        <v>478</v>
      </c>
      <c r="J130" s="26" t="s">
        <v>479</v>
      </c>
    </row>
    <row r="131" ht="12.75" customHeight="1" spans="2:10">
      <c r="B131" s="44" t="s">
        <v>37</v>
      </c>
      <c r="C131" s="45"/>
      <c r="D131" s="46">
        <f t="shared" ref="D131:J131" si="25">D132+D144+D166+D177+D184-D171-D172</f>
        <v>0</v>
      </c>
      <c r="E131" s="46">
        <f t="shared" si="25"/>
        <v>0</v>
      </c>
      <c r="F131" s="46">
        <f t="shared" si="25"/>
        <v>0</v>
      </c>
      <c r="G131" s="46">
        <f t="shared" si="25"/>
        <v>0</v>
      </c>
      <c r="H131" s="46">
        <f t="shared" si="25"/>
        <v>0</v>
      </c>
      <c r="I131" s="46">
        <f t="shared" si="25"/>
        <v>0</v>
      </c>
      <c r="J131" s="46">
        <f t="shared" si="25"/>
        <v>0</v>
      </c>
    </row>
    <row r="132" ht="12.75" customHeight="1" spans="2:10">
      <c r="B132" s="47" t="s">
        <v>408</v>
      </c>
      <c r="C132" s="48" t="s">
        <v>425</v>
      </c>
      <c r="D132" s="46">
        <f t="shared" ref="D132:J132" si="26">D133+SUM(D137:D143)</f>
        <v>0</v>
      </c>
      <c r="E132" s="46">
        <f t="shared" si="26"/>
        <v>0</v>
      </c>
      <c r="F132" s="46">
        <f t="shared" si="26"/>
        <v>0</v>
      </c>
      <c r="G132" s="46">
        <f t="shared" si="26"/>
        <v>0</v>
      </c>
      <c r="H132" s="46">
        <f t="shared" si="26"/>
        <v>0</v>
      </c>
      <c r="I132" s="46">
        <f t="shared" si="26"/>
        <v>0</v>
      </c>
      <c r="J132" s="46">
        <f t="shared" si="26"/>
        <v>0</v>
      </c>
    </row>
    <row r="133" ht="12.75" customHeight="1" spans="2:10">
      <c r="B133" s="49"/>
      <c r="C133" s="50" t="s">
        <v>426</v>
      </c>
      <c r="D133" s="46">
        <f t="shared" ref="D133:J133" si="27">SUM(D134:D136)</f>
        <v>0</v>
      </c>
      <c r="E133" s="46">
        <f t="shared" si="27"/>
        <v>0</v>
      </c>
      <c r="F133" s="46">
        <f t="shared" si="27"/>
        <v>0</v>
      </c>
      <c r="G133" s="46">
        <f t="shared" si="27"/>
        <v>0</v>
      </c>
      <c r="H133" s="46">
        <f t="shared" si="27"/>
        <v>0</v>
      </c>
      <c r="I133" s="46">
        <f t="shared" si="27"/>
        <v>0</v>
      </c>
      <c r="J133" s="46">
        <f t="shared" si="27"/>
        <v>0</v>
      </c>
    </row>
    <row r="134" ht="12.75" customHeight="1" spans="2:10">
      <c r="B134" s="49"/>
      <c r="C134" s="50" t="s">
        <v>52</v>
      </c>
      <c r="D134" s="46">
        <f t="shared" ref="D134:D143" si="28">E134-F134-G134+H134+I134+J134</f>
        <v>0</v>
      </c>
      <c r="E134" s="51">
        <f t="shared" ref="E134:J143" si="29">SUMIF($C$8:$C$126,"="&amp;$C134,E$8:E$126)</f>
        <v>0</v>
      </c>
      <c r="F134" s="51">
        <f t="shared" si="29"/>
        <v>0</v>
      </c>
      <c r="G134" s="51">
        <f t="shared" si="29"/>
        <v>0</v>
      </c>
      <c r="H134" s="51">
        <f t="shared" si="29"/>
        <v>0</v>
      </c>
      <c r="I134" s="51">
        <f t="shared" si="29"/>
        <v>0</v>
      </c>
      <c r="J134" s="51">
        <f t="shared" si="29"/>
        <v>0</v>
      </c>
    </row>
    <row r="135" ht="12.75" customHeight="1" spans="2:10">
      <c r="B135" s="49"/>
      <c r="C135" s="50" t="s">
        <v>57</v>
      </c>
      <c r="D135" s="46">
        <f t="shared" si="28"/>
        <v>0</v>
      </c>
      <c r="E135" s="51">
        <f t="shared" si="29"/>
        <v>0</v>
      </c>
      <c r="F135" s="51">
        <f t="shared" si="29"/>
        <v>0</v>
      </c>
      <c r="G135" s="51">
        <f t="shared" si="29"/>
        <v>0</v>
      </c>
      <c r="H135" s="51">
        <f t="shared" si="29"/>
        <v>0</v>
      </c>
      <c r="I135" s="51">
        <f t="shared" si="29"/>
        <v>0</v>
      </c>
      <c r="J135" s="51">
        <f t="shared" si="29"/>
        <v>0</v>
      </c>
    </row>
    <row r="136" ht="12.75" customHeight="1" spans="2:10">
      <c r="B136" s="49"/>
      <c r="C136" s="50" t="s">
        <v>61</v>
      </c>
      <c r="D136" s="46">
        <f t="shared" si="28"/>
        <v>0</v>
      </c>
      <c r="E136" s="51">
        <f t="shared" si="29"/>
        <v>0</v>
      </c>
      <c r="F136" s="51">
        <f t="shared" si="29"/>
        <v>0</v>
      </c>
      <c r="G136" s="51">
        <f t="shared" si="29"/>
        <v>0</v>
      </c>
      <c r="H136" s="51">
        <f t="shared" si="29"/>
        <v>0</v>
      </c>
      <c r="I136" s="51">
        <f t="shared" si="29"/>
        <v>0</v>
      </c>
      <c r="J136" s="51">
        <f t="shared" si="29"/>
        <v>0</v>
      </c>
    </row>
    <row r="137" ht="12.75" customHeight="1" spans="2:10">
      <c r="B137" s="49"/>
      <c r="C137" s="50" t="s">
        <v>87</v>
      </c>
      <c r="D137" s="46">
        <f t="shared" si="28"/>
        <v>0</v>
      </c>
      <c r="E137" s="51">
        <f t="shared" si="29"/>
        <v>0</v>
      </c>
      <c r="F137" s="51">
        <f t="shared" si="29"/>
        <v>0</v>
      </c>
      <c r="G137" s="51">
        <f t="shared" si="29"/>
        <v>0</v>
      </c>
      <c r="H137" s="51">
        <f t="shared" si="29"/>
        <v>0</v>
      </c>
      <c r="I137" s="51">
        <f t="shared" si="29"/>
        <v>0</v>
      </c>
      <c r="J137" s="51">
        <f t="shared" si="29"/>
        <v>0</v>
      </c>
    </row>
    <row r="138" ht="12.75" customHeight="1" spans="2:10">
      <c r="B138" s="49"/>
      <c r="C138" s="50" t="s">
        <v>94</v>
      </c>
      <c r="D138" s="46">
        <f t="shared" si="28"/>
        <v>0</v>
      </c>
      <c r="E138" s="51">
        <f t="shared" si="29"/>
        <v>0</v>
      </c>
      <c r="F138" s="51">
        <f t="shared" si="29"/>
        <v>0</v>
      </c>
      <c r="G138" s="51">
        <f t="shared" si="29"/>
        <v>0</v>
      </c>
      <c r="H138" s="51">
        <f t="shared" si="29"/>
        <v>0</v>
      </c>
      <c r="I138" s="51">
        <f t="shared" si="29"/>
        <v>0</v>
      </c>
      <c r="J138" s="51">
        <f t="shared" si="29"/>
        <v>0</v>
      </c>
    </row>
    <row r="139" ht="12.75" customHeight="1" spans="2:10">
      <c r="B139" s="49"/>
      <c r="C139" s="50" t="s">
        <v>427</v>
      </c>
      <c r="D139" s="46">
        <f t="shared" si="28"/>
        <v>0</v>
      </c>
      <c r="E139" s="51">
        <f t="shared" si="29"/>
        <v>0</v>
      </c>
      <c r="F139" s="51">
        <f t="shared" si="29"/>
        <v>0</v>
      </c>
      <c r="G139" s="51">
        <f t="shared" si="29"/>
        <v>0</v>
      </c>
      <c r="H139" s="51">
        <f t="shared" si="29"/>
        <v>0</v>
      </c>
      <c r="I139" s="51">
        <f t="shared" si="29"/>
        <v>0</v>
      </c>
      <c r="J139" s="51">
        <f t="shared" si="29"/>
        <v>0</v>
      </c>
    </row>
    <row r="140" ht="12.75" customHeight="1" spans="2:10">
      <c r="B140" s="49"/>
      <c r="C140" s="50" t="s">
        <v>84</v>
      </c>
      <c r="D140" s="46">
        <f t="shared" si="28"/>
        <v>0</v>
      </c>
      <c r="E140" s="51">
        <f t="shared" si="29"/>
        <v>0</v>
      </c>
      <c r="F140" s="51">
        <f t="shared" si="29"/>
        <v>0</v>
      </c>
      <c r="G140" s="51">
        <f t="shared" si="29"/>
        <v>0</v>
      </c>
      <c r="H140" s="51">
        <f t="shared" si="29"/>
        <v>0</v>
      </c>
      <c r="I140" s="51">
        <f t="shared" si="29"/>
        <v>0</v>
      </c>
      <c r="J140" s="51">
        <f t="shared" si="29"/>
        <v>0</v>
      </c>
    </row>
    <row r="141" ht="12.75" customHeight="1" spans="2:10">
      <c r="B141" s="49"/>
      <c r="C141" s="50" t="s">
        <v>83</v>
      </c>
      <c r="D141" s="46">
        <f t="shared" si="28"/>
        <v>0</v>
      </c>
      <c r="E141" s="51">
        <f t="shared" si="29"/>
        <v>0</v>
      </c>
      <c r="F141" s="51">
        <f t="shared" si="29"/>
        <v>0</v>
      </c>
      <c r="G141" s="51">
        <f t="shared" si="29"/>
        <v>0</v>
      </c>
      <c r="H141" s="51">
        <f t="shared" si="29"/>
        <v>0</v>
      </c>
      <c r="I141" s="51">
        <f t="shared" si="29"/>
        <v>0</v>
      </c>
      <c r="J141" s="51">
        <f t="shared" si="29"/>
        <v>0</v>
      </c>
    </row>
    <row r="142" ht="12.75" customHeight="1" spans="2:10">
      <c r="B142" s="49"/>
      <c r="C142" s="50" t="s">
        <v>71</v>
      </c>
      <c r="D142" s="46">
        <f t="shared" si="28"/>
        <v>0</v>
      </c>
      <c r="E142" s="51">
        <f t="shared" si="29"/>
        <v>0</v>
      </c>
      <c r="F142" s="51">
        <f t="shared" si="29"/>
        <v>0</v>
      </c>
      <c r="G142" s="51">
        <f t="shared" si="29"/>
        <v>0</v>
      </c>
      <c r="H142" s="51">
        <f t="shared" si="29"/>
        <v>0</v>
      </c>
      <c r="I142" s="51">
        <f t="shared" si="29"/>
        <v>0</v>
      </c>
      <c r="J142" s="51">
        <f t="shared" si="29"/>
        <v>0</v>
      </c>
    </row>
    <row r="143" ht="12.75" customHeight="1" spans="2:10">
      <c r="B143" s="52"/>
      <c r="C143" s="50" t="s">
        <v>96</v>
      </c>
      <c r="D143" s="46">
        <f t="shared" si="28"/>
        <v>0</v>
      </c>
      <c r="E143" s="51"/>
      <c r="F143" s="51">
        <f t="shared" si="29"/>
        <v>0</v>
      </c>
      <c r="G143" s="51">
        <f t="shared" si="29"/>
        <v>0</v>
      </c>
      <c r="H143" s="51">
        <f t="shared" si="29"/>
        <v>0</v>
      </c>
      <c r="I143" s="51">
        <f t="shared" si="29"/>
        <v>0</v>
      </c>
      <c r="J143" s="51">
        <f t="shared" si="29"/>
        <v>0</v>
      </c>
    </row>
    <row r="144" ht="12.75" customHeight="1" spans="2:10">
      <c r="B144" s="43" t="s">
        <v>428</v>
      </c>
      <c r="C144" s="48" t="s">
        <v>425</v>
      </c>
      <c r="D144" s="46">
        <f t="shared" ref="D144:J144" si="30">D145+D153+D158+D163</f>
        <v>0</v>
      </c>
      <c r="E144" s="46">
        <f t="shared" si="30"/>
        <v>0</v>
      </c>
      <c r="F144" s="46">
        <f t="shared" si="30"/>
        <v>0</v>
      </c>
      <c r="G144" s="46">
        <f t="shared" si="30"/>
        <v>0</v>
      </c>
      <c r="H144" s="46">
        <f t="shared" si="30"/>
        <v>0</v>
      </c>
      <c r="I144" s="46">
        <f t="shared" si="30"/>
        <v>0</v>
      </c>
      <c r="J144" s="46">
        <f t="shared" si="30"/>
        <v>0</v>
      </c>
    </row>
    <row r="145" ht="12.75" customHeight="1" spans="2:10">
      <c r="B145" s="43"/>
      <c r="C145" s="48" t="s">
        <v>429</v>
      </c>
      <c r="D145" s="46">
        <f t="shared" ref="D145:J145" si="31">SUM(D146:D152)</f>
        <v>0</v>
      </c>
      <c r="E145" s="46">
        <f t="shared" si="31"/>
        <v>0</v>
      </c>
      <c r="F145" s="46">
        <f t="shared" si="31"/>
        <v>0</v>
      </c>
      <c r="G145" s="46">
        <f t="shared" si="31"/>
        <v>0</v>
      </c>
      <c r="H145" s="46">
        <f t="shared" si="31"/>
        <v>0</v>
      </c>
      <c r="I145" s="46">
        <f t="shared" si="31"/>
        <v>0</v>
      </c>
      <c r="J145" s="46">
        <f t="shared" si="31"/>
        <v>0</v>
      </c>
    </row>
    <row r="146" ht="12.75" customHeight="1" spans="2:10">
      <c r="B146" s="43"/>
      <c r="C146" s="50" t="s">
        <v>108</v>
      </c>
      <c r="D146" s="46">
        <f t="shared" ref="D146:D152" si="32">E146-F146-G146+H146+I146+J146</f>
        <v>0</v>
      </c>
      <c r="E146" s="51">
        <f t="shared" ref="E146:J152" si="33">SUMIF($C$8:$C$126,"="&amp;$C146,E$8:E$126)</f>
        <v>0</v>
      </c>
      <c r="F146" s="51">
        <f t="shared" si="33"/>
        <v>0</v>
      </c>
      <c r="G146" s="51">
        <f t="shared" si="33"/>
        <v>0</v>
      </c>
      <c r="H146" s="51">
        <f t="shared" si="33"/>
        <v>0</v>
      </c>
      <c r="I146" s="51">
        <f t="shared" si="33"/>
        <v>0</v>
      </c>
      <c r="J146" s="51">
        <f t="shared" si="33"/>
        <v>0</v>
      </c>
    </row>
    <row r="147" ht="12.75" customHeight="1" spans="2:10">
      <c r="B147" s="43"/>
      <c r="C147" s="50" t="s">
        <v>112</v>
      </c>
      <c r="D147" s="46">
        <f t="shared" si="32"/>
        <v>0</v>
      </c>
      <c r="E147" s="51">
        <f t="shared" si="33"/>
        <v>0</v>
      </c>
      <c r="F147" s="51">
        <f t="shared" si="33"/>
        <v>0</v>
      </c>
      <c r="G147" s="51">
        <f t="shared" si="33"/>
        <v>0</v>
      </c>
      <c r="H147" s="51">
        <f t="shared" si="33"/>
        <v>0</v>
      </c>
      <c r="I147" s="51">
        <f t="shared" si="33"/>
        <v>0</v>
      </c>
      <c r="J147" s="51">
        <f t="shared" si="33"/>
        <v>0</v>
      </c>
    </row>
    <row r="148" ht="12.75" customHeight="1" spans="2:10">
      <c r="B148" s="43"/>
      <c r="C148" s="50" t="s">
        <v>130</v>
      </c>
      <c r="D148" s="46">
        <f t="shared" si="32"/>
        <v>0</v>
      </c>
      <c r="E148" s="51">
        <f t="shared" si="33"/>
        <v>0</v>
      </c>
      <c r="F148" s="51">
        <f t="shared" si="33"/>
        <v>0</v>
      </c>
      <c r="G148" s="51">
        <f t="shared" si="33"/>
        <v>0</v>
      </c>
      <c r="H148" s="51">
        <f t="shared" si="33"/>
        <v>0</v>
      </c>
      <c r="I148" s="51">
        <f t="shared" si="33"/>
        <v>0</v>
      </c>
      <c r="J148" s="51">
        <f t="shared" si="33"/>
        <v>0</v>
      </c>
    </row>
    <row r="149" ht="12.75" customHeight="1" spans="2:10">
      <c r="B149" s="43"/>
      <c r="C149" s="50" t="s">
        <v>127</v>
      </c>
      <c r="D149" s="46">
        <f t="shared" si="32"/>
        <v>0</v>
      </c>
      <c r="E149" s="51">
        <f t="shared" si="33"/>
        <v>0</v>
      </c>
      <c r="F149" s="51">
        <f t="shared" si="33"/>
        <v>0</v>
      </c>
      <c r="G149" s="51">
        <f t="shared" si="33"/>
        <v>0</v>
      </c>
      <c r="H149" s="51">
        <f t="shared" si="33"/>
        <v>0</v>
      </c>
      <c r="I149" s="51">
        <f t="shared" si="33"/>
        <v>0</v>
      </c>
      <c r="J149" s="51">
        <f t="shared" si="33"/>
        <v>0</v>
      </c>
    </row>
    <row r="150" ht="12.75" customHeight="1" spans="2:10">
      <c r="B150" s="43"/>
      <c r="C150" s="50" t="s">
        <v>121</v>
      </c>
      <c r="D150" s="46">
        <f t="shared" si="32"/>
        <v>0</v>
      </c>
      <c r="E150" s="51">
        <f t="shared" si="33"/>
        <v>0</v>
      </c>
      <c r="F150" s="51">
        <f t="shared" si="33"/>
        <v>0</v>
      </c>
      <c r="G150" s="51">
        <f t="shared" si="33"/>
        <v>0</v>
      </c>
      <c r="H150" s="51">
        <f t="shared" si="33"/>
        <v>0</v>
      </c>
      <c r="I150" s="51">
        <f t="shared" si="33"/>
        <v>0</v>
      </c>
      <c r="J150" s="51">
        <f t="shared" si="33"/>
        <v>0</v>
      </c>
    </row>
    <row r="151" ht="12.75" customHeight="1" spans="2:10">
      <c r="B151" s="43"/>
      <c r="C151" s="50" t="s">
        <v>104</v>
      </c>
      <c r="D151" s="46">
        <f t="shared" si="32"/>
        <v>0</v>
      </c>
      <c r="E151" s="51">
        <f t="shared" si="33"/>
        <v>0</v>
      </c>
      <c r="F151" s="51">
        <f t="shared" si="33"/>
        <v>0</v>
      </c>
      <c r="G151" s="51">
        <f t="shared" si="33"/>
        <v>0</v>
      </c>
      <c r="H151" s="51">
        <f t="shared" si="33"/>
        <v>0</v>
      </c>
      <c r="I151" s="51">
        <f t="shared" si="33"/>
        <v>0</v>
      </c>
      <c r="J151" s="51">
        <f t="shared" si="33"/>
        <v>0</v>
      </c>
    </row>
    <row r="152" ht="12.75" customHeight="1" spans="2:10">
      <c r="B152" s="43"/>
      <c r="C152" s="50" t="s">
        <v>125</v>
      </c>
      <c r="D152" s="46">
        <f t="shared" si="32"/>
        <v>0</v>
      </c>
      <c r="E152" s="51">
        <f t="shared" si="33"/>
        <v>0</v>
      </c>
      <c r="F152" s="51">
        <f t="shared" si="33"/>
        <v>0</v>
      </c>
      <c r="G152" s="51">
        <f t="shared" si="33"/>
        <v>0</v>
      </c>
      <c r="H152" s="51">
        <f t="shared" si="33"/>
        <v>0</v>
      </c>
      <c r="I152" s="51">
        <f t="shared" si="33"/>
        <v>0</v>
      </c>
      <c r="J152" s="51">
        <f t="shared" si="33"/>
        <v>0</v>
      </c>
    </row>
    <row r="153" ht="12.75" customHeight="1" spans="2:10">
      <c r="B153" s="43"/>
      <c r="C153" s="48" t="s">
        <v>430</v>
      </c>
      <c r="D153" s="46">
        <f t="shared" ref="D153:J153" si="34">SUM(D154:D157)</f>
        <v>0</v>
      </c>
      <c r="E153" s="46">
        <f t="shared" si="34"/>
        <v>0</v>
      </c>
      <c r="F153" s="46">
        <f t="shared" si="34"/>
        <v>0</v>
      </c>
      <c r="G153" s="46">
        <f t="shared" si="34"/>
        <v>0</v>
      </c>
      <c r="H153" s="46">
        <f t="shared" si="34"/>
        <v>0</v>
      </c>
      <c r="I153" s="46">
        <f t="shared" si="34"/>
        <v>0</v>
      </c>
      <c r="J153" s="46">
        <f t="shared" si="34"/>
        <v>0</v>
      </c>
    </row>
    <row r="154" ht="12.75" customHeight="1" spans="2:10">
      <c r="B154" s="43"/>
      <c r="C154" s="50" t="s">
        <v>136</v>
      </c>
      <c r="D154" s="46">
        <f>E154-F154-G154+H154+I154+J154</f>
        <v>0</v>
      </c>
      <c r="E154" s="51">
        <f t="shared" ref="E154:J157" si="35">SUMIF($C$8:$C$126,"="&amp;$C154,E$8:E$126)</f>
        <v>0</v>
      </c>
      <c r="F154" s="51">
        <f t="shared" si="35"/>
        <v>0</v>
      </c>
      <c r="G154" s="51">
        <f t="shared" si="35"/>
        <v>0</v>
      </c>
      <c r="H154" s="51">
        <f t="shared" si="35"/>
        <v>0</v>
      </c>
      <c r="I154" s="51">
        <f t="shared" si="35"/>
        <v>0</v>
      </c>
      <c r="J154" s="51">
        <f t="shared" si="35"/>
        <v>0</v>
      </c>
    </row>
    <row r="155" ht="12.75" customHeight="1" spans="2:10">
      <c r="B155" s="43"/>
      <c r="C155" s="50" t="s">
        <v>138</v>
      </c>
      <c r="D155" s="46">
        <f>E155-F155-G155+H155+I155+J155</f>
        <v>0</v>
      </c>
      <c r="E155" s="51">
        <f t="shared" si="35"/>
        <v>0</v>
      </c>
      <c r="F155" s="51">
        <f t="shared" si="35"/>
        <v>0</v>
      </c>
      <c r="G155" s="51">
        <f t="shared" si="35"/>
        <v>0</v>
      </c>
      <c r="H155" s="51">
        <f t="shared" si="35"/>
        <v>0</v>
      </c>
      <c r="I155" s="51">
        <f t="shared" si="35"/>
        <v>0</v>
      </c>
      <c r="J155" s="51">
        <f t="shared" si="35"/>
        <v>0</v>
      </c>
    </row>
    <row r="156" ht="12.75" customHeight="1" spans="2:10">
      <c r="B156" s="43"/>
      <c r="C156" s="50" t="s">
        <v>142</v>
      </c>
      <c r="D156" s="46">
        <f>E156-F156-G156+H156+I156+J156</f>
        <v>0</v>
      </c>
      <c r="E156" s="51">
        <f t="shared" si="35"/>
        <v>0</v>
      </c>
      <c r="F156" s="51">
        <f t="shared" si="35"/>
        <v>0</v>
      </c>
      <c r="G156" s="51">
        <f t="shared" si="35"/>
        <v>0</v>
      </c>
      <c r="H156" s="51">
        <f t="shared" si="35"/>
        <v>0</v>
      </c>
      <c r="I156" s="51">
        <f t="shared" si="35"/>
        <v>0</v>
      </c>
      <c r="J156" s="51">
        <f t="shared" si="35"/>
        <v>0</v>
      </c>
    </row>
    <row r="157" ht="12.75" customHeight="1" spans="2:10">
      <c r="B157" s="43"/>
      <c r="C157" s="50" t="s">
        <v>140</v>
      </c>
      <c r="D157" s="46">
        <f>E157-F157-G157+H157+I157+J157</f>
        <v>0</v>
      </c>
      <c r="E157" s="51">
        <f t="shared" si="35"/>
        <v>0</v>
      </c>
      <c r="F157" s="51">
        <f t="shared" si="35"/>
        <v>0</v>
      </c>
      <c r="G157" s="51">
        <f t="shared" si="35"/>
        <v>0</v>
      </c>
      <c r="H157" s="51">
        <f t="shared" si="35"/>
        <v>0</v>
      </c>
      <c r="I157" s="51">
        <f t="shared" si="35"/>
        <v>0</v>
      </c>
      <c r="J157" s="51">
        <f t="shared" si="35"/>
        <v>0</v>
      </c>
    </row>
    <row r="158" ht="12.75" customHeight="1" spans="2:10">
      <c r="B158" s="43"/>
      <c r="C158" s="48" t="s">
        <v>431</v>
      </c>
      <c r="D158" s="46">
        <f t="shared" ref="D158:J158" si="36">SUM(D159:D162)</f>
        <v>0</v>
      </c>
      <c r="E158" s="46">
        <f t="shared" si="36"/>
        <v>0</v>
      </c>
      <c r="F158" s="46">
        <f t="shared" si="36"/>
        <v>0</v>
      </c>
      <c r="G158" s="46">
        <f t="shared" si="36"/>
        <v>0</v>
      </c>
      <c r="H158" s="46">
        <f t="shared" si="36"/>
        <v>0</v>
      </c>
      <c r="I158" s="46">
        <f t="shared" si="36"/>
        <v>0</v>
      </c>
      <c r="J158" s="46">
        <f t="shared" si="36"/>
        <v>0</v>
      </c>
    </row>
    <row r="159" ht="12.75" customHeight="1" spans="2:10">
      <c r="B159" s="43"/>
      <c r="C159" s="50" t="s">
        <v>172</v>
      </c>
      <c r="D159" s="46">
        <f>E159-F159-G159+H159+I159+J159</f>
        <v>0</v>
      </c>
      <c r="E159" s="51">
        <f t="shared" ref="E159:J162" si="37">SUMIF($C$8:$C$126,"="&amp;$C159,E$8:E$126)</f>
        <v>0</v>
      </c>
      <c r="F159" s="51">
        <f t="shared" si="37"/>
        <v>0</v>
      </c>
      <c r="G159" s="51">
        <f t="shared" si="37"/>
        <v>0</v>
      </c>
      <c r="H159" s="51">
        <f t="shared" si="37"/>
        <v>0</v>
      </c>
      <c r="I159" s="51">
        <f t="shared" si="37"/>
        <v>0</v>
      </c>
      <c r="J159" s="51">
        <f t="shared" si="37"/>
        <v>0</v>
      </c>
    </row>
    <row r="160" ht="12.75" customHeight="1" spans="2:10">
      <c r="B160" s="43"/>
      <c r="C160" s="50" t="s">
        <v>184</v>
      </c>
      <c r="D160" s="46">
        <f>E160-F160-G160+H160+I160+J160</f>
        <v>0</v>
      </c>
      <c r="E160" s="51">
        <f t="shared" si="37"/>
        <v>0</v>
      </c>
      <c r="F160" s="51">
        <f t="shared" si="37"/>
        <v>0</v>
      </c>
      <c r="G160" s="51">
        <f t="shared" si="37"/>
        <v>0</v>
      </c>
      <c r="H160" s="51">
        <f t="shared" si="37"/>
        <v>0</v>
      </c>
      <c r="I160" s="51">
        <f t="shared" si="37"/>
        <v>0</v>
      </c>
      <c r="J160" s="51">
        <f t="shared" si="37"/>
        <v>0</v>
      </c>
    </row>
    <row r="161" ht="12.75" customHeight="1" spans="2:10">
      <c r="B161" s="43"/>
      <c r="C161" s="50" t="s">
        <v>180</v>
      </c>
      <c r="D161" s="46">
        <f>E161-F161-G161+H161+I161+J161</f>
        <v>0</v>
      </c>
      <c r="E161" s="51">
        <f t="shared" si="37"/>
        <v>0</v>
      </c>
      <c r="F161" s="51">
        <f t="shared" si="37"/>
        <v>0</v>
      </c>
      <c r="G161" s="51">
        <f t="shared" si="37"/>
        <v>0</v>
      </c>
      <c r="H161" s="51">
        <f t="shared" si="37"/>
        <v>0</v>
      </c>
      <c r="I161" s="51">
        <f t="shared" si="37"/>
        <v>0</v>
      </c>
      <c r="J161" s="51">
        <f t="shared" si="37"/>
        <v>0</v>
      </c>
    </row>
    <row r="162" ht="12.75" customHeight="1" spans="2:10">
      <c r="B162" s="43"/>
      <c r="C162" s="50" t="s">
        <v>175</v>
      </c>
      <c r="D162" s="46">
        <f>E162-F162-G162+H162+I162+J162</f>
        <v>0</v>
      </c>
      <c r="E162" s="51">
        <f t="shared" si="37"/>
        <v>0</v>
      </c>
      <c r="F162" s="51">
        <f t="shared" si="37"/>
        <v>0</v>
      </c>
      <c r="G162" s="51">
        <f t="shared" si="37"/>
        <v>0</v>
      </c>
      <c r="H162" s="51">
        <f t="shared" si="37"/>
        <v>0</v>
      </c>
      <c r="I162" s="51">
        <f t="shared" si="37"/>
        <v>0</v>
      </c>
      <c r="J162" s="51">
        <f t="shared" si="37"/>
        <v>0</v>
      </c>
    </row>
    <row r="163" ht="12.75" customHeight="1" spans="2:10">
      <c r="B163" s="43"/>
      <c r="C163" s="48" t="s">
        <v>432</v>
      </c>
      <c r="D163" s="46">
        <f t="shared" ref="D163:J163" si="38">SUM(D164:D165)</f>
        <v>0</v>
      </c>
      <c r="E163" s="46">
        <f t="shared" si="38"/>
        <v>0</v>
      </c>
      <c r="F163" s="46">
        <f t="shared" si="38"/>
        <v>0</v>
      </c>
      <c r="G163" s="46">
        <f t="shared" si="38"/>
        <v>0</v>
      </c>
      <c r="H163" s="46">
        <f t="shared" si="38"/>
        <v>0</v>
      </c>
      <c r="I163" s="46">
        <f t="shared" si="38"/>
        <v>0</v>
      </c>
      <c r="J163" s="46">
        <f t="shared" si="38"/>
        <v>0</v>
      </c>
    </row>
    <row r="164" ht="12.75" customHeight="1" spans="2:10">
      <c r="B164" s="43"/>
      <c r="C164" s="50" t="s">
        <v>194</v>
      </c>
      <c r="D164" s="46">
        <f>E164-F164-G164+H164+I164+J164</f>
        <v>0</v>
      </c>
      <c r="E164" s="51">
        <f t="shared" ref="E164:J165" si="39">SUMIF($C$8:$C$126,"="&amp;$C164,E$8:E$126)</f>
        <v>0</v>
      </c>
      <c r="F164" s="51">
        <f t="shared" si="39"/>
        <v>0</v>
      </c>
      <c r="G164" s="51">
        <f t="shared" si="39"/>
        <v>0</v>
      </c>
      <c r="H164" s="51">
        <f t="shared" si="39"/>
        <v>0</v>
      </c>
      <c r="I164" s="51">
        <f t="shared" si="39"/>
        <v>0</v>
      </c>
      <c r="J164" s="51">
        <f t="shared" si="39"/>
        <v>0</v>
      </c>
    </row>
    <row r="165" ht="12.75" customHeight="1" spans="2:10">
      <c r="B165" s="43"/>
      <c r="C165" s="50" t="s">
        <v>199</v>
      </c>
      <c r="D165" s="46">
        <f>E165-F165-G165+H165+I165+J165</f>
        <v>0</v>
      </c>
      <c r="E165" s="51">
        <f t="shared" si="39"/>
        <v>0</v>
      </c>
      <c r="F165" s="51">
        <f t="shared" si="39"/>
        <v>0</v>
      </c>
      <c r="G165" s="51">
        <f t="shared" si="39"/>
        <v>0</v>
      </c>
      <c r="H165" s="51">
        <f t="shared" si="39"/>
        <v>0</v>
      </c>
      <c r="I165" s="51">
        <f t="shared" si="39"/>
        <v>0</v>
      </c>
      <c r="J165" s="51">
        <f t="shared" si="39"/>
        <v>0</v>
      </c>
    </row>
    <row r="166" ht="12.75" customHeight="1" spans="2:10">
      <c r="B166" s="47" t="s">
        <v>433</v>
      </c>
      <c r="C166" s="48" t="s">
        <v>425</v>
      </c>
      <c r="D166" s="46">
        <f t="shared" ref="D166:J166" si="40">SUM(D167:D176)</f>
        <v>0</v>
      </c>
      <c r="E166" s="46">
        <f t="shared" si="40"/>
        <v>0</v>
      </c>
      <c r="F166" s="46">
        <f t="shared" si="40"/>
        <v>0</v>
      </c>
      <c r="G166" s="46">
        <f t="shared" si="40"/>
        <v>0</v>
      </c>
      <c r="H166" s="46">
        <f t="shared" si="40"/>
        <v>0</v>
      </c>
      <c r="I166" s="46">
        <f t="shared" si="40"/>
        <v>0</v>
      </c>
      <c r="J166" s="46">
        <f t="shared" si="40"/>
        <v>0</v>
      </c>
    </row>
    <row r="167" ht="12.75" customHeight="1" spans="2:10">
      <c r="B167" s="49"/>
      <c r="C167" s="50" t="s">
        <v>213</v>
      </c>
      <c r="D167" s="46">
        <f t="shared" ref="D167:D176" si="41">E167-F167-G167+H167+I167+J167</f>
        <v>0</v>
      </c>
      <c r="E167" s="51">
        <f t="shared" ref="E167:J176" si="42">SUMIF($C$8:$C$126,"="&amp;$C167,E$8:E$126)</f>
        <v>0</v>
      </c>
      <c r="F167" s="51">
        <f t="shared" si="42"/>
        <v>0</v>
      </c>
      <c r="G167" s="51">
        <f t="shared" si="42"/>
        <v>0</v>
      </c>
      <c r="H167" s="51">
        <f t="shared" si="42"/>
        <v>0</v>
      </c>
      <c r="I167" s="51">
        <f t="shared" si="42"/>
        <v>0</v>
      </c>
      <c r="J167" s="51">
        <f t="shared" si="42"/>
        <v>0</v>
      </c>
    </row>
    <row r="168" ht="12.75" customHeight="1" spans="2:10">
      <c r="B168" s="49"/>
      <c r="C168" s="50" t="s">
        <v>208</v>
      </c>
      <c r="D168" s="46">
        <f t="shared" si="41"/>
        <v>0</v>
      </c>
      <c r="E168" s="51">
        <f t="shared" si="42"/>
        <v>0</v>
      </c>
      <c r="F168" s="51">
        <f t="shared" si="42"/>
        <v>0</v>
      </c>
      <c r="G168" s="51">
        <f t="shared" si="42"/>
        <v>0</v>
      </c>
      <c r="H168" s="51">
        <f t="shared" si="42"/>
        <v>0</v>
      </c>
      <c r="I168" s="51">
        <f t="shared" si="42"/>
        <v>0</v>
      </c>
      <c r="J168" s="51">
        <f t="shared" si="42"/>
        <v>0</v>
      </c>
    </row>
    <row r="169" ht="12.75" customHeight="1" spans="2:10">
      <c r="B169" s="49"/>
      <c r="C169" s="50" t="s">
        <v>220</v>
      </c>
      <c r="D169" s="46">
        <f t="shared" si="41"/>
        <v>0</v>
      </c>
      <c r="E169" s="51">
        <f t="shared" si="42"/>
        <v>0</v>
      </c>
      <c r="F169" s="51">
        <f t="shared" si="42"/>
        <v>0</v>
      </c>
      <c r="G169" s="51">
        <f t="shared" si="42"/>
        <v>0</v>
      </c>
      <c r="H169" s="51">
        <f t="shared" si="42"/>
        <v>0</v>
      </c>
      <c r="I169" s="51">
        <f t="shared" si="42"/>
        <v>0</v>
      </c>
      <c r="J169" s="51">
        <f t="shared" si="42"/>
        <v>0</v>
      </c>
    </row>
    <row r="170" ht="12.75" customHeight="1" spans="2:10">
      <c r="B170" s="49"/>
      <c r="C170" s="50" t="s">
        <v>234</v>
      </c>
      <c r="D170" s="46">
        <f t="shared" si="41"/>
        <v>0</v>
      </c>
      <c r="E170" s="51">
        <f t="shared" si="42"/>
        <v>0</v>
      </c>
      <c r="F170" s="51">
        <f t="shared" si="42"/>
        <v>0</v>
      </c>
      <c r="G170" s="51">
        <f t="shared" si="42"/>
        <v>0</v>
      </c>
      <c r="H170" s="51">
        <f t="shared" si="42"/>
        <v>0</v>
      </c>
      <c r="I170" s="51">
        <f t="shared" si="42"/>
        <v>0</v>
      </c>
      <c r="J170" s="51">
        <f t="shared" si="42"/>
        <v>0</v>
      </c>
    </row>
    <row r="171" ht="12.75" customHeight="1" spans="2:10">
      <c r="B171" s="49"/>
      <c r="C171" s="50" t="s">
        <v>238</v>
      </c>
      <c r="D171" s="46">
        <f t="shared" si="41"/>
        <v>0</v>
      </c>
      <c r="E171" s="51">
        <f t="shared" si="42"/>
        <v>0</v>
      </c>
      <c r="F171" s="51">
        <f t="shared" si="42"/>
        <v>0</v>
      </c>
      <c r="G171" s="51">
        <f t="shared" si="42"/>
        <v>0</v>
      </c>
      <c r="H171" s="51">
        <f t="shared" si="42"/>
        <v>0</v>
      </c>
      <c r="I171" s="51">
        <f t="shared" si="42"/>
        <v>0</v>
      </c>
      <c r="J171" s="51">
        <f t="shared" si="42"/>
        <v>0</v>
      </c>
    </row>
    <row r="172" ht="12.75" customHeight="1" spans="2:10">
      <c r="B172" s="49"/>
      <c r="C172" s="50" t="s">
        <v>240</v>
      </c>
      <c r="D172" s="46">
        <f t="shared" si="41"/>
        <v>0</v>
      </c>
      <c r="E172" s="51">
        <f t="shared" si="42"/>
        <v>0</v>
      </c>
      <c r="F172" s="51">
        <f t="shared" si="42"/>
        <v>0</v>
      </c>
      <c r="G172" s="51">
        <f t="shared" si="42"/>
        <v>0</v>
      </c>
      <c r="H172" s="51">
        <f t="shared" si="42"/>
        <v>0</v>
      </c>
      <c r="I172" s="51">
        <f t="shared" si="42"/>
        <v>0</v>
      </c>
      <c r="J172" s="51">
        <f t="shared" si="42"/>
        <v>0</v>
      </c>
    </row>
    <row r="173" ht="12.75" customHeight="1" spans="2:10">
      <c r="B173" s="49"/>
      <c r="C173" s="50" t="s">
        <v>232</v>
      </c>
      <c r="D173" s="46">
        <f t="shared" si="41"/>
        <v>0</v>
      </c>
      <c r="E173" s="51">
        <f t="shared" si="42"/>
        <v>0</v>
      </c>
      <c r="F173" s="51">
        <f t="shared" si="42"/>
        <v>0</v>
      </c>
      <c r="G173" s="51">
        <f t="shared" si="42"/>
        <v>0</v>
      </c>
      <c r="H173" s="51">
        <f t="shared" si="42"/>
        <v>0</v>
      </c>
      <c r="I173" s="51">
        <f t="shared" si="42"/>
        <v>0</v>
      </c>
      <c r="J173" s="51">
        <f t="shared" si="42"/>
        <v>0</v>
      </c>
    </row>
    <row r="174" ht="12.75" customHeight="1" spans="2:10">
      <c r="B174" s="49"/>
      <c r="C174" s="50" t="s">
        <v>235</v>
      </c>
      <c r="D174" s="46">
        <f t="shared" si="41"/>
        <v>0</v>
      </c>
      <c r="E174" s="51">
        <f t="shared" si="42"/>
        <v>0</v>
      </c>
      <c r="F174" s="51">
        <f t="shared" si="42"/>
        <v>0</v>
      </c>
      <c r="G174" s="51">
        <f t="shared" si="42"/>
        <v>0</v>
      </c>
      <c r="H174" s="51">
        <f t="shared" si="42"/>
        <v>0</v>
      </c>
      <c r="I174" s="51">
        <f t="shared" si="42"/>
        <v>0</v>
      </c>
      <c r="J174" s="51">
        <f t="shared" si="42"/>
        <v>0</v>
      </c>
    </row>
    <row r="175" ht="12.75" customHeight="1" spans="2:10">
      <c r="B175" s="49"/>
      <c r="C175" s="50" t="s">
        <v>221</v>
      </c>
      <c r="D175" s="46">
        <f t="shared" si="41"/>
        <v>0</v>
      </c>
      <c r="E175" s="51">
        <f t="shared" si="42"/>
        <v>0</v>
      </c>
      <c r="F175" s="51">
        <f t="shared" si="42"/>
        <v>0</v>
      </c>
      <c r="G175" s="51">
        <f t="shared" si="42"/>
        <v>0</v>
      </c>
      <c r="H175" s="51">
        <f t="shared" si="42"/>
        <v>0</v>
      </c>
      <c r="I175" s="51">
        <f t="shared" si="42"/>
        <v>0</v>
      </c>
      <c r="J175" s="51">
        <f t="shared" si="42"/>
        <v>0</v>
      </c>
    </row>
    <row r="176" ht="12.75" customHeight="1" spans="2:10">
      <c r="B176" s="52"/>
      <c r="C176" s="50" t="s">
        <v>205</v>
      </c>
      <c r="D176" s="46">
        <f t="shared" si="41"/>
        <v>0</v>
      </c>
      <c r="E176" s="51">
        <f t="shared" si="42"/>
        <v>0</v>
      </c>
      <c r="F176" s="51">
        <f t="shared" si="42"/>
        <v>0</v>
      </c>
      <c r="G176" s="51">
        <f t="shared" si="42"/>
        <v>0</v>
      </c>
      <c r="H176" s="51">
        <f t="shared" si="42"/>
        <v>0</v>
      </c>
      <c r="I176" s="51">
        <f t="shared" si="42"/>
        <v>0</v>
      </c>
      <c r="J176" s="51">
        <f t="shared" si="42"/>
        <v>0</v>
      </c>
    </row>
    <row r="177" ht="12.75" customHeight="1" spans="2:10">
      <c r="B177" s="47" t="s">
        <v>434</v>
      </c>
      <c r="C177" s="48" t="s">
        <v>425</v>
      </c>
      <c r="D177" s="46">
        <f t="shared" ref="D177:J177" si="43">SUM(D178:D183)</f>
        <v>0</v>
      </c>
      <c r="E177" s="46">
        <f t="shared" si="43"/>
        <v>0</v>
      </c>
      <c r="F177" s="46">
        <f t="shared" si="43"/>
        <v>0</v>
      </c>
      <c r="G177" s="46">
        <f t="shared" si="43"/>
        <v>0</v>
      </c>
      <c r="H177" s="46">
        <f t="shared" si="43"/>
        <v>0</v>
      </c>
      <c r="I177" s="46">
        <f t="shared" si="43"/>
        <v>0</v>
      </c>
      <c r="J177" s="46">
        <f t="shared" si="43"/>
        <v>0</v>
      </c>
    </row>
    <row r="178" ht="12.75" customHeight="1" spans="2:10">
      <c r="B178" s="49"/>
      <c r="C178" s="50" t="s">
        <v>510</v>
      </c>
      <c r="D178" s="46">
        <f t="shared" ref="D178:D183" si="44">E178-F178-G178+H178+I178+J178</f>
        <v>0</v>
      </c>
      <c r="E178" s="51">
        <f t="shared" ref="E178:J183" si="45">SUMIF($C$8:$C$126,"="&amp;$C178,E$8:E$126)</f>
        <v>0</v>
      </c>
      <c r="F178" s="51">
        <f t="shared" si="45"/>
        <v>0</v>
      </c>
      <c r="G178" s="51">
        <f t="shared" si="45"/>
        <v>0</v>
      </c>
      <c r="H178" s="51">
        <f t="shared" si="45"/>
        <v>0</v>
      </c>
      <c r="I178" s="51">
        <f t="shared" si="45"/>
        <v>0</v>
      </c>
      <c r="J178" s="51">
        <f t="shared" si="45"/>
        <v>0</v>
      </c>
    </row>
    <row r="179" ht="12.75" customHeight="1" spans="2:10">
      <c r="B179" s="49"/>
      <c r="C179" s="50" t="s">
        <v>224</v>
      </c>
      <c r="D179" s="46">
        <f t="shared" si="44"/>
        <v>0</v>
      </c>
      <c r="E179" s="51">
        <f t="shared" si="45"/>
        <v>0</v>
      </c>
      <c r="F179" s="51">
        <f t="shared" si="45"/>
        <v>0</v>
      </c>
      <c r="G179" s="51">
        <f t="shared" si="45"/>
        <v>0</v>
      </c>
      <c r="H179" s="51">
        <f t="shared" si="45"/>
        <v>0</v>
      </c>
      <c r="I179" s="51">
        <f t="shared" si="45"/>
        <v>0</v>
      </c>
      <c r="J179" s="51">
        <f t="shared" si="45"/>
        <v>0</v>
      </c>
    </row>
    <row r="180" ht="12.75" customHeight="1" spans="2:10">
      <c r="B180" s="49"/>
      <c r="C180" s="50" t="s">
        <v>245</v>
      </c>
      <c r="D180" s="46">
        <f t="shared" si="44"/>
        <v>0</v>
      </c>
      <c r="E180" s="51">
        <f t="shared" si="45"/>
        <v>0</v>
      </c>
      <c r="F180" s="51">
        <f t="shared" si="45"/>
        <v>0</v>
      </c>
      <c r="G180" s="51">
        <f t="shared" si="45"/>
        <v>0</v>
      </c>
      <c r="H180" s="51">
        <f t="shared" si="45"/>
        <v>0</v>
      </c>
      <c r="I180" s="51">
        <f t="shared" si="45"/>
        <v>0</v>
      </c>
      <c r="J180" s="51">
        <f t="shared" si="45"/>
        <v>0</v>
      </c>
    </row>
    <row r="181" ht="12.75" customHeight="1" spans="2:10">
      <c r="B181" s="49"/>
      <c r="C181" s="50" t="s">
        <v>248</v>
      </c>
      <c r="D181" s="46">
        <f t="shared" si="44"/>
        <v>0</v>
      </c>
      <c r="E181" s="51">
        <f t="shared" si="45"/>
        <v>0</v>
      </c>
      <c r="F181" s="51">
        <f t="shared" si="45"/>
        <v>0</v>
      </c>
      <c r="G181" s="51">
        <f t="shared" si="45"/>
        <v>0</v>
      </c>
      <c r="H181" s="51">
        <f t="shared" si="45"/>
        <v>0</v>
      </c>
      <c r="I181" s="51">
        <f t="shared" si="45"/>
        <v>0</v>
      </c>
      <c r="J181" s="51">
        <f t="shared" si="45"/>
        <v>0</v>
      </c>
    </row>
    <row r="182" ht="12.75" customHeight="1" spans="2:10">
      <c r="B182" s="49"/>
      <c r="C182" s="50" t="s">
        <v>259</v>
      </c>
      <c r="D182" s="46">
        <f t="shared" si="44"/>
        <v>0</v>
      </c>
      <c r="E182" s="51">
        <f t="shared" si="45"/>
        <v>0</v>
      </c>
      <c r="F182" s="51">
        <f t="shared" si="45"/>
        <v>0</v>
      </c>
      <c r="G182" s="51">
        <f t="shared" si="45"/>
        <v>0</v>
      </c>
      <c r="H182" s="51">
        <f t="shared" si="45"/>
        <v>0</v>
      </c>
      <c r="I182" s="51">
        <f t="shared" si="45"/>
        <v>0</v>
      </c>
      <c r="J182" s="51">
        <f t="shared" si="45"/>
        <v>0</v>
      </c>
    </row>
    <row r="183" ht="12.75" customHeight="1" spans="2:10">
      <c r="B183" s="52"/>
      <c r="C183" s="50" t="s">
        <v>253</v>
      </c>
      <c r="D183" s="46">
        <f t="shared" si="44"/>
        <v>0</v>
      </c>
      <c r="E183" s="51">
        <f t="shared" si="45"/>
        <v>0</v>
      </c>
      <c r="F183" s="51">
        <f t="shared" si="45"/>
        <v>0</v>
      </c>
      <c r="G183" s="51">
        <f t="shared" si="45"/>
        <v>0</v>
      </c>
      <c r="H183" s="51">
        <f t="shared" si="45"/>
        <v>0</v>
      </c>
      <c r="I183" s="51">
        <f t="shared" si="45"/>
        <v>0</v>
      </c>
      <c r="J183" s="51">
        <f t="shared" si="45"/>
        <v>0</v>
      </c>
    </row>
    <row r="184" ht="12.75" customHeight="1" spans="2:10">
      <c r="B184" s="43" t="s">
        <v>435</v>
      </c>
      <c r="C184" s="48" t="s">
        <v>425</v>
      </c>
      <c r="D184" s="46">
        <f t="shared" ref="D184:J184" si="46">SUM(D185:D191)</f>
        <v>0</v>
      </c>
      <c r="E184" s="46">
        <f t="shared" si="46"/>
        <v>0</v>
      </c>
      <c r="F184" s="46">
        <f t="shared" si="46"/>
        <v>0</v>
      </c>
      <c r="G184" s="46">
        <f t="shared" si="46"/>
        <v>0</v>
      </c>
      <c r="H184" s="46">
        <f t="shared" si="46"/>
        <v>0</v>
      </c>
      <c r="I184" s="46">
        <f t="shared" si="46"/>
        <v>0</v>
      </c>
      <c r="J184" s="46">
        <f t="shared" si="46"/>
        <v>0</v>
      </c>
    </row>
    <row r="185" ht="12.75" customHeight="1" spans="2:10">
      <c r="B185" s="43"/>
      <c r="C185" s="50" t="s">
        <v>277</v>
      </c>
      <c r="D185" s="46">
        <f t="shared" ref="D185:D191" si="47">E185-F185-G185+H185+I185+J185</f>
        <v>0</v>
      </c>
      <c r="E185" s="51">
        <f t="shared" ref="E185:J191" si="48">SUMIF($C$8:$C$126,"="&amp;$C185,E$8:E$126)</f>
        <v>0</v>
      </c>
      <c r="F185" s="51">
        <f t="shared" si="48"/>
        <v>0</v>
      </c>
      <c r="G185" s="51">
        <f t="shared" si="48"/>
        <v>0</v>
      </c>
      <c r="H185" s="51">
        <f t="shared" si="48"/>
        <v>0</v>
      </c>
      <c r="I185" s="51">
        <f t="shared" si="48"/>
        <v>0</v>
      </c>
      <c r="J185" s="51">
        <f t="shared" si="48"/>
        <v>0</v>
      </c>
    </row>
    <row r="186" ht="12.75" customHeight="1" spans="2:10">
      <c r="B186" s="43"/>
      <c r="C186" s="50" t="s">
        <v>436</v>
      </c>
      <c r="D186" s="46">
        <f t="shared" si="47"/>
        <v>0</v>
      </c>
      <c r="E186" s="51">
        <f t="shared" si="48"/>
        <v>0</v>
      </c>
      <c r="F186" s="51">
        <f t="shared" si="48"/>
        <v>0</v>
      </c>
      <c r="G186" s="51">
        <f t="shared" si="48"/>
        <v>0</v>
      </c>
      <c r="H186" s="51">
        <f t="shared" si="48"/>
        <v>0</v>
      </c>
      <c r="I186" s="51">
        <f t="shared" si="48"/>
        <v>0</v>
      </c>
      <c r="J186" s="51">
        <f t="shared" si="48"/>
        <v>0</v>
      </c>
    </row>
    <row r="187" ht="12.75" customHeight="1" spans="2:10">
      <c r="B187" s="43"/>
      <c r="C187" s="50" t="s">
        <v>268</v>
      </c>
      <c r="D187" s="46">
        <f t="shared" si="47"/>
        <v>0</v>
      </c>
      <c r="E187" s="51">
        <f t="shared" si="48"/>
        <v>0</v>
      </c>
      <c r="F187" s="51">
        <f t="shared" si="48"/>
        <v>0</v>
      </c>
      <c r="G187" s="51">
        <f t="shared" si="48"/>
        <v>0</v>
      </c>
      <c r="H187" s="51">
        <f t="shared" si="48"/>
        <v>0</v>
      </c>
      <c r="I187" s="51">
        <f t="shared" si="48"/>
        <v>0</v>
      </c>
      <c r="J187" s="51">
        <f t="shared" si="48"/>
        <v>0</v>
      </c>
    </row>
    <row r="188" ht="12.75" customHeight="1" spans="2:10">
      <c r="B188" s="43"/>
      <c r="C188" s="50" t="s">
        <v>269</v>
      </c>
      <c r="D188" s="46">
        <f t="shared" si="47"/>
        <v>0</v>
      </c>
      <c r="E188" s="51">
        <f t="shared" si="48"/>
        <v>0</v>
      </c>
      <c r="F188" s="51">
        <f t="shared" si="48"/>
        <v>0</v>
      </c>
      <c r="G188" s="51">
        <f t="shared" si="48"/>
        <v>0</v>
      </c>
      <c r="H188" s="51">
        <f t="shared" si="48"/>
        <v>0</v>
      </c>
      <c r="I188" s="51">
        <f t="shared" si="48"/>
        <v>0</v>
      </c>
      <c r="J188" s="51">
        <f t="shared" si="48"/>
        <v>0</v>
      </c>
    </row>
    <row r="189" ht="12.75" customHeight="1" spans="2:10">
      <c r="B189" s="43"/>
      <c r="C189" s="50" t="s">
        <v>271</v>
      </c>
      <c r="D189" s="46">
        <f t="shared" si="47"/>
        <v>0</v>
      </c>
      <c r="E189" s="51">
        <f t="shared" si="48"/>
        <v>0</v>
      </c>
      <c r="F189" s="51">
        <f t="shared" si="48"/>
        <v>0</v>
      </c>
      <c r="G189" s="51">
        <f t="shared" si="48"/>
        <v>0</v>
      </c>
      <c r="H189" s="51">
        <f t="shared" si="48"/>
        <v>0</v>
      </c>
      <c r="I189" s="51">
        <f t="shared" si="48"/>
        <v>0</v>
      </c>
      <c r="J189" s="51">
        <f t="shared" si="48"/>
        <v>0</v>
      </c>
    </row>
    <row r="190" ht="12.75" customHeight="1" spans="2:10">
      <c r="B190" s="43"/>
      <c r="C190" s="50" t="s">
        <v>508</v>
      </c>
      <c r="D190" s="46">
        <f t="shared" si="47"/>
        <v>0</v>
      </c>
      <c r="E190" s="51">
        <f t="shared" si="48"/>
        <v>0</v>
      </c>
      <c r="F190" s="51">
        <f t="shared" si="48"/>
        <v>0</v>
      </c>
      <c r="G190" s="51">
        <f t="shared" si="48"/>
        <v>0</v>
      </c>
      <c r="H190" s="51">
        <f t="shared" si="48"/>
        <v>0</v>
      </c>
      <c r="I190" s="51">
        <f t="shared" si="48"/>
        <v>0</v>
      </c>
      <c r="J190" s="51">
        <f t="shared" si="48"/>
        <v>0</v>
      </c>
    </row>
    <row r="191" ht="12.75" customHeight="1" spans="2:10">
      <c r="B191" s="43"/>
      <c r="C191" s="50" t="s">
        <v>273</v>
      </c>
      <c r="D191" s="46">
        <f t="shared" si="47"/>
        <v>0</v>
      </c>
      <c r="E191" s="51">
        <f t="shared" si="48"/>
        <v>0</v>
      </c>
      <c r="F191" s="51">
        <f t="shared" si="48"/>
        <v>0</v>
      </c>
      <c r="G191" s="51">
        <f t="shared" si="48"/>
        <v>0</v>
      </c>
      <c r="H191" s="51">
        <f t="shared" si="48"/>
        <v>0</v>
      </c>
      <c r="I191" s="51">
        <f t="shared" si="48"/>
        <v>0</v>
      </c>
      <c r="J191" s="51">
        <f t="shared" si="48"/>
        <v>0</v>
      </c>
    </row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</sheetData>
  <sheetProtection autoFilter="0"/>
  <mergeCells count="6">
    <mergeCell ref="B131:C131"/>
    <mergeCell ref="B132:B143"/>
    <mergeCell ref="B144:B165"/>
    <mergeCell ref="B166:B176"/>
    <mergeCell ref="B177:B183"/>
    <mergeCell ref="B184:B191"/>
  </mergeCells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2"/>
  <sheetViews>
    <sheetView showGridLines="0" topLeftCell="A16" workbookViewId="0">
      <selection activeCell="A1" sqref="A1"/>
    </sheetView>
  </sheetViews>
  <sheetFormatPr defaultColWidth="9" defaultRowHeight="13.5" outlineLevelCol="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>
      <c r="B1" s="1" t="s">
        <v>511</v>
      </c>
      <c r="C1" s="1"/>
      <c r="D1" s="2"/>
      <c r="E1" s="2"/>
      <c r="F1" s="2"/>
    </row>
    <row r="2" spans="2:6">
      <c r="B2" s="1" t="s">
        <v>512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0.5" spans="2:6">
      <c r="B4" s="3" t="s">
        <v>513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514</v>
      </c>
      <c r="C6" s="1"/>
      <c r="D6" s="2"/>
      <c r="E6" s="2" t="s">
        <v>515</v>
      </c>
      <c r="F6" s="2" t="s">
        <v>516</v>
      </c>
    </row>
    <row r="7" ht="14.25" spans="2:6">
      <c r="B7" s="3"/>
      <c r="C7" s="3"/>
      <c r="D7" s="4"/>
      <c r="E7" s="4"/>
      <c r="F7" s="4"/>
    </row>
    <row r="8" ht="40.5" spans="2:6">
      <c r="B8" s="5" t="s">
        <v>517</v>
      </c>
      <c r="C8" s="6"/>
      <c r="D8" s="7"/>
      <c r="E8" s="7">
        <v>358</v>
      </c>
      <c r="F8" s="8"/>
    </row>
    <row r="9" ht="40.5" spans="2:6">
      <c r="B9" s="9"/>
      <c r="C9" s="3"/>
      <c r="D9" s="4"/>
      <c r="E9" s="336" t="s">
        <v>518</v>
      </c>
      <c r="F9" s="11" t="s">
        <v>519</v>
      </c>
    </row>
    <row r="10" ht="40.5" spans="2:6">
      <c r="B10" s="9"/>
      <c r="C10" s="3"/>
      <c r="D10" s="4"/>
      <c r="E10" s="336" t="s">
        <v>520</v>
      </c>
      <c r="F10" s="11"/>
    </row>
    <row r="11" ht="40.5" spans="2:6">
      <c r="B11" s="9"/>
      <c r="C11" s="3"/>
      <c r="D11" s="4"/>
      <c r="E11" s="336" t="s">
        <v>521</v>
      </c>
      <c r="F11" s="11"/>
    </row>
    <row r="12" ht="40.5" spans="2:6">
      <c r="B12" s="9"/>
      <c r="C12" s="3"/>
      <c r="D12" s="4"/>
      <c r="E12" s="336" t="s">
        <v>522</v>
      </c>
      <c r="F12" s="11"/>
    </row>
    <row r="13" ht="40.5" spans="2:6">
      <c r="B13" s="9"/>
      <c r="C13" s="3"/>
      <c r="D13" s="4"/>
      <c r="E13" s="336" t="s">
        <v>523</v>
      </c>
      <c r="F13" s="11"/>
    </row>
    <row r="14" ht="40.5" spans="2:6">
      <c r="B14" s="9"/>
      <c r="C14" s="3"/>
      <c r="D14" s="4"/>
      <c r="E14" s="336" t="s">
        <v>524</v>
      </c>
      <c r="F14" s="11"/>
    </row>
    <row r="15" ht="81" spans="2:6">
      <c r="B15" s="9"/>
      <c r="C15" s="3"/>
      <c r="D15" s="4"/>
      <c r="E15" s="336" t="s">
        <v>525</v>
      </c>
      <c r="F15" s="11" t="s">
        <v>519</v>
      </c>
    </row>
    <row r="16" ht="81.75" spans="2:6">
      <c r="B16" s="12"/>
      <c r="C16" s="13"/>
      <c r="D16" s="14"/>
      <c r="E16" s="337" t="s">
        <v>526</v>
      </c>
      <c r="F16" s="16" t="s">
        <v>519</v>
      </c>
    </row>
    <row r="17" spans="2:6">
      <c r="B17" s="3"/>
      <c r="C17" s="3"/>
      <c r="D17" s="4"/>
      <c r="E17" s="4"/>
      <c r="F17" s="4"/>
    </row>
    <row r="18" spans="2:6">
      <c r="B18" s="3"/>
      <c r="C18" s="3"/>
      <c r="D18" s="4"/>
      <c r="E18" s="4"/>
      <c r="F18" s="4"/>
    </row>
    <row r="19" spans="2:6">
      <c r="B19" s="1" t="s">
        <v>527</v>
      </c>
      <c r="C19" s="1"/>
      <c r="D19" s="2"/>
      <c r="E19" s="2"/>
      <c r="F19" s="2"/>
    </row>
    <row r="20" ht="14.25" spans="2:6">
      <c r="B20" s="3"/>
      <c r="C20" s="3"/>
      <c r="D20" s="4"/>
      <c r="E20" s="4"/>
      <c r="F20" s="4"/>
    </row>
    <row r="21" ht="27.75" spans="2:6">
      <c r="B21" s="17" t="s">
        <v>528</v>
      </c>
      <c r="C21" s="18"/>
      <c r="D21" s="19"/>
      <c r="E21" s="19">
        <v>111</v>
      </c>
      <c r="F21" s="20" t="s">
        <v>519</v>
      </c>
    </row>
    <row r="22" spans="2:6">
      <c r="B22" s="3"/>
      <c r="C22" s="3"/>
      <c r="D22" s="4"/>
      <c r="E22" s="4"/>
      <c r="F22" s="4"/>
    </row>
  </sheetData>
  <sheetProtection autoFilter="0"/>
  <hyperlinks>
    <hyperlink ref="E9" location="'总体情况（填白底单元格）'!G6:H16" display="总体情况（填白底单元格）'!G6:H16"/>
    <hyperlink ref="E10" location="'总体情况（填白底单元格）'!I16:I17" display="总体情况（填白底单元格）'!I16:I17"/>
    <hyperlink ref="E11" location="'总体情况（填白底单元格）'!G17:H19" display="总体情况（填白底单元格）'!G17:H19"/>
    <hyperlink ref="E12" location="'总体情况（填白底单元格）'!I19" display="总体情况（填白底单元格）'!I19"/>
    <hyperlink ref="E13" location="'总体情况（填白底单元格）'!G20:H21" display="总体情况（填白底单元格）'!G20:H21"/>
    <hyperlink ref="E14" location="'总体情况（填白底单元格）'!D22:H25" display="总体情况（填白底单元格）'!D22:H25"/>
    <hyperlink ref="E15" location="'集团项目口径预算编制表（自动计算，需补填14行职教费）'!G6:H67" display="集团项目口径预算编制表（自动计算，需补填14行职教费）'!G6:H67"/>
    <hyperlink ref="E16" location="'财险项目口径预算编制表2020年（填G H I列白底单元格）'!J3:J181" display="财险项目口径预算编制表2020年（填G H I列白底单元格）'!J3:J181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guoxiamin</cp:lastModifiedBy>
  <dcterms:created xsi:type="dcterms:W3CDTF">2019-02-20T07:40:00Z</dcterms:created>
  <dcterms:modified xsi:type="dcterms:W3CDTF">2020-11-25T12:25:32Z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2052-11.1.0.9584</vt:lpwstr>
  </property>
</Properties>
</file>