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800" windowHeight="11120" tabRatio="892" firstSheet="1" activeTab="1"/>
  </bookViews>
  <sheets>
    <sheet name="填表说明" sheetId="11" r:id="rId1"/>
    <sheet name="1-2021年分公司固定类费用编制表（填白底格）" sheetId="6" r:id="rId2"/>
    <sheet name="2-总部下划报单预算明细表（填白底格）" sheetId="12" r:id="rId3"/>
    <sheet name="3-非常规费用明细表（填白底格）" sheetId="9" state="hidden" r:id="rId4"/>
    <sheet name="Sheet1" sheetId="13" r:id="rId5"/>
    <sheet name="4-基础数据及单位成本（填白底格）" sheetId="4" r:id="rId6"/>
    <sheet name="2-2019年省本部费用-集团项目口径（自动计算，含职教费）" sheetId="5" state="hidden" r:id="rId7"/>
    <sheet name="5-公益捐赠预算编制表（填白底单元格）" sheetId="10" state="hidden" r:id="rId8"/>
    <sheet name="预算编报表-2019" sheetId="3" state="hidden" r:id="rId9"/>
    <sheet name="兼容性报表" sheetId="8" state="hidden" r:id="rId10"/>
  </sheets>
  <definedNames>
    <definedName name="_xlnm._FilterDatabase" localSheetId="6" hidden="1">'2-2019年省本部费用-集团项目口径（自动计算，含职教费）'!$A$4:$I$67</definedName>
    <definedName name="_xlnm._FilterDatabase" localSheetId="1" hidden="1">'1-2021年分公司固定类费用编制表（填白底格）'!$B$4:$AE$171</definedName>
    <definedName name="_xlnm._FilterDatabase" localSheetId="2" hidden="1">'2-总部下划报单预算明细表（填白底格）'!$A$4:$K$171</definedName>
  </definedNames>
  <calcPr calcId="144525"/>
</workbook>
</file>

<file path=xl/comments1.xml><?xml version="1.0" encoding="utf-8"?>
<comments xmlns="http://schemas.openxmlformats.org/spreadsheetml/2006/main">
  <authors>
    <author>张岱琪</author>
    <author>蔡红柳</author>
  </authors>
  <commentList>
    <comment ref="R22" authorId="0">
      <text>
        <r>
          <rPr>
            <b/>
            <sz val="9"/>
            <rFont val="宋体"/>
            <charset val="134"/>
          </rPr>
          <t>张岱琪</t>
        </r>
        <r>
          <rPr>
            <b/>
            <sz val="9"/>
            <rFont val="Tahoma"/>
            <charset val="222"/>
          </rPr>
          <t>:</t>
        </r>
        <r>
          <rPr>
            <sz val="9"/>
            <rFont val="Tahoma"/>
            <charset val="222"/>
          </rPr>
          <t xml:space="preserve">
</t>
        </r>
        <r>
          <rPr>
            <sz val="9"/>
            <rFont val="宋体"/>
            <charset val="134"/>
          </rPr>
          <t>补充医疗保险</t>
        </r>
        <r>
          <rPr>
            <sz val="9"/>
            <rFont val="Tahoma"/>
            <charset val="222"/>
          </rPr>
          <t>1</t>
        </r>
        <r>
          <rPr>
            <sz val="9"/>
            <rFont val="宋体"/>
            <charset val="134"/>
          </rPr>
          <t>万</t>
        </r>
        <r>
          <rPr>
            <sz val="9"/>
            <rFont val="Tahoma"/>
            <charset val="222"/>
          </rPr>
          <t>+</t>
        </r>
        <r>
          <rPr>
            <sz val="9"/>
            <rFont val="宋体"/>
            <charset val="134"/>
          </rPr>
          <t>生日费</t>
        </r>
        <r>
          <rPr>
            <sz val="9"/>
            <rFont val="Tahoma"/>
            <charset val="222"/>
          </rPr>
          <t>4</t>
        </r>
        <r>
          <rPr>
            <sz val="9"/>
            <rFont val="宋体"/>
            <charset val="134"/>
          </rPr>
          <t>万</t>
        </r>
        <r>
          <rPr>
            <sz val="9"/>
            <rFont val="Tahoma"/>
            <charset val="222"/>
          </rPr>
          <t>+</t>
        </r>
        <r>
          <rPr>
            <sz val="9"/>
            <rFont val="宋体"/>
            <charset val="134"/>
          </rPr>
          <t>食堂费用</t>
        </r>
        <r>
          <rPr>
            <sz val="9"/>
            <rFont val="Tahoma"/>
            <charset val="222"/>
          </rPr>
          <t>5</t>
        </r>
        <r>
          <rPr>
            <sz val="9"/>
            <rFont val="宋体"/>
            <charset val="134"/>
          </rPr>
          <t>万</t>
        </r>
        <r>
          <rPr>
            <sz val="9"/>
            <rFont val="Tahoma"/>
            <charset val="222"/>
          </rPr>
          <t>+</t>
        </r>
        <r>
          <rPr>
            <sz val="9"/>
            <rFont val="宋体"/>
            <charset val="134"/>
          </rPr>
          <t>体检费</t>
        </r>
        <r>
          <rPr>
            <sz val="9"/>
            <rFont val="Tahoma"/>
            <charset val="222"/>
          </rPr>
          <t>2.74</t>
        </r>
      </text>
    </comment>
    <comment ref="U22" authorId="1">
      <text>
        <r>
          <rPr>
            <b/>
            <sz val="9"/>
            <rFont val="宋体"/>
            <charset val="134"/>
          </rPr>
          <t>蔡红柳</t>
        </r>
        <r>
          <rPr>
            <b/>
            <sz val="9"/>
            <rFont val="Tahoma"/>
            <charset val="222"/>
          </rPr>
          <t>:</t>
        </r>
        <r>
          <rPr>
            <sz val="9"/>
            <rFont val="Tahoma"/>
            <charset val="222"/>
          </rPr>
          <t xml:space="preserve">
</t>
        </r>
        <r>
          <rPr>
            <sz val="9"/>
            <rFont val="宋体"/>
            <charset val="134"/>
          </rPr>
          <t>补充医疗</t>
        </r>
        <r>
          <rPr>
            <sz val="9"/>
            <rFont val="Tahoma"/>
            <charset val="222"/>
          </rPr>
          <t>1+</t>
        </r>
        <r>
          <rPr>
            <sz val="9"/>
            <rFont val="宋体"/>
            <charset val="134"/>
          </rPr>
          <t>体检</t>
        </r>
        <r>
          <rPr>
            <sz val="9"/>
            <rFont val="Tahoma"/>
            <charset val="222"/>
          </rPr>
          <t>2.8</t>
        </r>
      </text>
    </comment>
    <comment ref="R29" authorId="0">
      <text>
        <r>
          <rPr>
            <b/>
            <sz val="9"/>
            <rFont val="宋体"/>
            <charset val="134"/>
          </rPr>
          <t>张岱琪</t>
        </r>
        <r>
          <rPr>
            <b/>
            <sz val="9"/>
            <rFont val="Tahoma"/>
            <charset val="222"/>
          </rPr>
          <t>:</t>
        </r>
        <r>
          <rPr>
            <sz val="9"/>
            <rFont val="Tahoma"/>
            <charset val="222"/>
          </rPr>
          <t xml:space="preserve">
</t>
        </r>
        <r>
          <rPr>
            <sz val="9"/>
            <rFont val="宋体"/>
            <charset val="134"/>
          </rPr>
          <t>退休人员</t>
        </r>
        <r>
          <rPr>
            <sz val="9"/>
            <rFont val="Tahoma"/>
            <charset val="222"/>
          </rPr>
          <t>0.5</t>
        </r>
        <r>
          <rPr>
            <sz val="9"/>
            <rFont val="宋体"/>
            <charset val="134"/>
          </rPr>
          <t>万补充医疗保险</t>
        </r>
        <r>
          <rPr>
            <sz val="9"/>
            <rFont val="Tahoma"/>
            <charset val="222"/>
          </rPr>
          <t xml:space="preserve"> </t>
        </r>
      </text>
    </comment>
    <comment ref="R49" authorId="0">
      <text>
        <r>
          <rPr>
            <b/>
            <sz val="9"/>
            <rFont val="宋体"/>
            <charset val="134"/>
          </rPr>
          <t>张岱琪</t>
        </r>
        <r>
          <rPr>
            <b/>
            <sz val="9"/>
            <rFont val="Tahoma"/>
            <charset val="222"/>
          </rPr>
          <t>:</t>
        </r>
        <r>
          <rPr>
            <sz val="9"/>
            <rFont val="Tahoma"/>
            <charset val="222"/>
          </rPr>
          <t xml:space="preserve">
</t>
        </r>
        <r>
          <rPr>
            <sz val="9"/>
            <rFont val="宋体"/>
            <charset val="134"/>
          </rPr>
          <t>员工宿舍租赁费</t>
        </r>
      </text>
    </comment>
  </commentList>
</comments>
</file>

<file path=xl/comments2.xml><?xml version="1.0" encoding="utf-8"?>
<comments xmlns="http://schemas.openxmlformats.org/spreadsheetml/2006/main">
  <authors>
    <author>梅雨</author>
  </authors>
  <commentList>
    <comment ref="F4" authorId="0">
      <text>
        <r>
          <rPr>
            <b/>
            <sz val="9"/>
            <rFont val="宋体"/>
            <charset val="134"/>
          </rPr>
          <t>非常规事项金额认定标准为：百亿以下省分公司单个事项金额大于100万元；百亿以上省分公司单个事项金额大于150万元。</t>
        </r>
      </text>
    </comment>
    <comment ref="O4" authorId="0">
      <text>
        <r>
          <rPr>
            <b/>
            <sz val="9"/>
            <rFont val="宋体"/>
            <charset val="134"/>
          </rPr>
          <t>非常规事项金额认定标准为：百亿以下省分公司单个事项金额大于100万元；百亿以上省分公司单个事项金额大于150万元。</t>
        </r>
      </text>
    </comment>
  </commentList>
</comments>
</file>

<file path=xl/sharedStrings.xml><?xml version="1.0" encoding="utf-8"?>
<sst xmlns="http://schemas.openxmlformats.org/spreadsheetml/2006/main" count="527">
  <si>
    <t>填表说明</t>
  </si>
  <si>
    <t>1-2021年分公司固定类费用编制表</t>
  </si>
  <si>
    <t>1.分公司需根据指引要求，编报各明细项目预算，相关数据填写在白色单元格中；
2.注意表中每列数据的填报口径，此次新增省本级固定费用填报列；
3.非常规费用数据应和表3衔接。
4.五险一金数据应和《附件5-2021年XX分公司固定费用五险一金测算明细表》表衔接；
5.理赔车、三农服务车数据应和《附件3-2021年广东XX分公司理赔、三农车辆油费、修理费测算模型》表衔接；
6.劳务费数据应和《附件4-2021年广东XX分公司理赔端临时聘用劳务人员信息清单》表衔接。</t>
  </si>
  <si>
    <t>2-总部下划报单预算明细表</t>
  </si>
  <si>
    <t>1.相关数据填写在白色单元格；
2.如某个预算项目同时涉及多个报单事项的，“金额”列填写所有报单事项的金额合计数，“报单事项”列逐一列示具体报单名称及金额。</t>
  </si>
  <si>
    <t>3-非常规费用明细表</t>
  </si>
  <si>
    <t>1.需分别填写2021年拟申报预算，以及2020年已获批非常规事项执行情况；
2.2020年已获批的非常规项目需全部填报（包含已不再启动的事项），不再使用的预算项目在实际列支金额列按0填报，并在“入账时间”一列注明”未启动，项目取消“；
3.获批的非常规事项，包含年初预算下达的项目，亦包括年中通过预算调整流程申报获批的项目。</t>
  </si>
  <si>
    <t>4-基础数据及单位成本</t>
  </si>
  <si>
    <t>1.填报人数、车辆数、保费等基础数据；
2.关注各项费用的单位成本及保费费用率，并在辖内各机构间横向比较，对于单位成本超出合理范围的，重新调整21年预算金额。</t>
  </si>
  <si>
    <t>5-公益捐赠预算编制表</t>
  </si>
  <si>
    <t>1.根据通知要求，填报保费、利润相关数据，确定基础捐赠比例后，测算捐赠额度上限，并在限额内编报捐赠预算；
2.捐赠比例确定时，需和上年固定捐赠额度比较，如较上年固定捐赠额度增加一档，则为2.5‰，增加两档为2.4‰。</t>
  </si>
  <si>
    <t>报送人：</t>
  </si>
  <si>
    <t>XX</t>
  </si>
  <si>
    <t>联系电话：</t>
  </si>
  <si>
    <t>邮箱：</t>
  </si>
  <si>
    <t>报送日期：</t>
  </si>
  <si>
    <t>2020年X月X日</t>
  </si>
  <si>
    <t>广东省汕尾分公司固定类费用预算编制表（单位：万元）</t>
  </si>
  <si>
    <t>财险公司预算项目</t>
  </si>
  <si>
    <r>
      <t>2021年省地固定与间接理赔费用预算合计
（</t>
    </r>
    <r>
      <rPr>
        <b/>
        <sz val="10"/>
        <color indexed="30"/>
        <rFont val="微软雅黑"/>
        <charset val="134"/>
      </rPr>
      <t>剔</t>
    </r>
    <r>
      <rPr>
        <b/>
        <sz val="10"/>
        <color indexed="10"/>
        <rFont val="微软雅黑"/>
        <charset val="134"/>
      </rPr>
      <t>总部报单）</t>
    </r>
  </si>
  <si>
    <r>
      <t>2021年省地固定与间接理赔费用预算合计
（</t>
    </r>
    <r>
      <rPr>
        <b/>
        <sz val="10"/>
        <color indexed="30"/>
        <rFont val="微软雅黑"/>
        <charset val="134"/>
      </rPr>
      <t>含</t>
    </r>
    <r>
      <rPr>
        <b/>
        <sz val="10"/>
        <color indexed="10"/>
        <rFont val="微软雅黑"/>
        <charset val="134"/>
      </rPr>
      <t>总部报单）</t>
    </r>
  </si>
  <si>
    <r>
      <t>2021年省地</t>
    </r>
    <r>
      <rPr>
        <b/>
        <sz val="10"/>
        <color indexed="17"/>
        <rFont val="微软雅黑"/>
        <charset val="134"/>
      </rPr>
      <t>合计</t>
    </r>
    <r>
      <rPr>
        <b/>
        <sz val="10"/>
        <color indexed="10"/>
        <rFont val="微软雅黑"/>
        <charset val="134"/>
      </rPr>
      <t>固定费用预算
（</t>
    </r>
    <r>
      <rPr>
        <b/>
        <sz val="10"/>
        <color indexed="30"/>
        <rFont val="微软雅黑"/>
        <charset val="134"/>
      </rPr>
      <t>含</t>
    </r>
    <r>
      <rPr>
        <b/>
        <sz val="10"/>
        <color indexed="10"/>
        <rFont val="微软雅黑"/>
        <charset val="134"/>
      </rPr>
      <t>总部报单）</t>
    </r>
  </si>
  <si>
    <r>
      <t>其中：2021年省</t>
    </r>
    <r>
      <rPr>
        <b/>
        <sz val="10"/>
        <color indexed="30"/>
        <rFont val="微软雅黑"/>
        <charset val="134"/>
      </rPr>
      <t>本级</t>
    </r>
    <r>
      <rPr>
        <b/>
        <sz val="10"/>
        <color indexed="10"/>
        <rFont val="微软雅黑"/>
        <charset val="134"/>
      </rPr>
      <t>固定费用预算
（</t>
    </r>
    <r>
      <rPr>
        <b/>
        <sz val="10"/>
        <color indexed="30"/>
        <rFont val="微软雅黑"/>
        <charset val="134"/>
      </rPr>
      <t>含</t>
    </r>
    <r>
      <rPr>
        <b/>
        <sz val="10"/>
        <color indexed="10"/>
        <rFont val="微软雅黑"/>
        <charset val="134"/>
      </rPr>
      <t>总部报单）</t>
    </r>
  </si>
  <si>
    <r>
      <t>2021年省地</t>
    </r>
    <r>
      <rPr>
        <b/>
        <sz val="10"/>
        <color indexed="17"/>
        <rFont val="微软雅黑"/>
        <charset val="134"/>
      </rPr>
      <t>合计</t>
    </r>
    <r>
      <rPr>
        <b/>
        <sz val="10"/>
        <color indexed="10"/>
        <rFont val="微软雅黑"/>
        <charset val="134"/>
      </rPr>
      <t>间接理赔费用预算
（</t>
    </r>
    <r>
      <rPr>
        <b/>
        <sz val="10"/>
        <color indexed="30"/>
        <rFont val="微软雅黑"/>
        <charset val="134"/>
      </rPr>
      <t>含</t>
    </r>
    <r>
      <rPr>
        <b/>
        <sz val="10"/>
        <color indexed="10"/>
        <rFont val="微软雅黑"/>
        <charset val="134"/>
      </rPr>
      <t>总部报单）</t>
    </r>
  </si>
  <si>
    <t>2021年委托管理费用预算</t>
  </si>
  <si>
    <t>2021年支农融资费用预算</t>
  </si>
  <si>
    <r>
      <t>2020年省地固定与间接理赔费用预算合计
（</t>
    </r>
    <r>
      <rPr>
        <b/>
        <sz val="10"/>
        <color indexed="30"/>
        <rFont val="微软雅黑"/>
        <charset val="134"/>
      </rPr>
      <t>含</t>
    </r>
    <r>
      <rPr>
        <b/>
        <sz val="10"/>
        <color indexed="10"/>
        <rFont val="微软雅黑"/>
        <charset val="134"/>
      </rPr>
      <t>总部报单）</t>
    </r>
  </si>
  <si>
    <t>2019年固定和间接理赔费用
合计实际数</t>
  </si>
  <si>
    <t>21年预算比20年预算</t>
  </si>
  <si>
    <t>21年预算比19年实际</t>
  </si>
  <si>
    <t>单位：万元</t>
  </si>
  <si>
    <t>2020本部预算</t>
  </si>
  <si>
    <t>一级</t>
  </si>
  <si>
    <t>二级</t>
  </si>
  <si>
    <t>三级</t>
  </si>
  <si>
    <t>四级</t>
  </si>
  <si>
    <t>五级</t>
  </si>
  <si>
    <t>对应集团项目</t>
  </si>
  <si>
    <t>合计</t>
  </si>
  <si>
    <t>常规费用</t>
  </si>
  <si>
    <t>非常规费用</t>
  </si>
  <si>
    <t>固定小计</t>
  </si>
  <si>
    <t>固定-常规</t>
  </si>
  <si>
    <t>固定-非常规</t>
  </si>
  <si>
    <t>间接理赔小计</t>
  </si>
  <si>
    <t>理赔-常规</t>
  </si>
  <si>
    <t>理赔-非常规</t>
  </si>
  <si>
    <t>预算项目合计</t>
  </si>
  <si>
    <t>人工成本
项目合计</t>
  </si>
  <si>
    <t>人工成本项目合计</t>
  </si>
  <si>
    <t>职工工资项目小计</t>
  </si>
  <si>
    <t>劳动合同用工职工工资项目小计</t>
  </si>
  <si>
    <t>劳动合同用工-工资</t>
  </si>
  <si>
    <t>其中：正式员工</t>
  </si>
  <si>
    <t>/</t>
  </si>
  <si>
    <t>劳动合同用工-货币性福利项目小计</t>
  </si>
  <si>
    <t>劳务派遣用工职工工资项目小计</t>
  </si>
  <si>
    <t>劳务派遣用工-工资</t>
  </si>
  <si>
    <t xml:space="preserve">      劳务派遣员工</t>
  </si>
  <si>
    <t>劳务派遣用工-货币性福利项目小计</t>
  </si>
  <si>
    <t>劳务合同及非全日制用工项目小计</t>
  </si>
  <si>
    <t>劳务合同及非全日制用工-工资</t>
  </si>
  <si>
    <t xml:space="preserve">      合同制外勤</t>
  </si>
  <si>
    <t>劳务合同及非全日制用工-货币性福利项目小计</t>
  </si>
  <si>
    <t>交流借调人员补贴</t>
  </si>
  <si>
    <t>省地公司阶段性奖励项目小计</t>
  </si>
  <si>
    <t>地县公司阶段性奖励项目小计（省本部专用）</t>
  </si>
  <si>
    <t>县区支公司阶段性奖励项目小计（地市本部专用）</t>
  </si>
  <si>
    <t>其他工资</t>
  </si>
  <si>
    <t>职工福利项目小计</t>
  </si>
  <si>
    <t>卫生保健生活福利</t>
  </si>
  <si>
    <t>卫生保健生活福利-货币性</t>
  </si>
  <si>
    <t>职工福利费</t>
  </si>
  <si>
    <t>卫生保健生活福利-非货币性</t>
  </si>
  <si>
    <t>内设福利机构费用</t>
  </si>
  <si>
    <t>内设福利机构费用-货币性</t>
  </si>
  <si>
    <t>内设福利机构费用-非货币性</t>
  </si>
  <si>
    <t>职工困难补助</t>
  </si>
  <si>
    <t>职工困难补助-货币性</t>
  </si>
  <si>
    <t>职工困难补助-非货币性</t>
  </si>
  <si>
    <t>其他职工福利费</t>
  </si>
  <si>
    <t>其他职工福利费-货币性</t>
  </si>
  <si>
    <t>其他职工福利费-非货币性</t>
  </si>
  <si>
    <t>补充医疗保险</t>
  </si>
  <si>
    <t>补充商业保险</t>
  </si>
  <si>
    <t>企业年金</t>
  </si>
  <si>
    <t>劳动保险</t>
  </si>
  <si>
    <t>基本医疗保险</t>
  </si>
  <si>
    <t>五险一金</t>
  </si>
  <si>
    <t>基本养老保险</t>
  </si>
  <si>
    <t>失业保险</t>
  </si>
  <si>
    <t>工伤保险</t>
  </si>
  <si>
    <t>生育保险</t>
  </si>
  <si>
    <t>住房公积金</t>
  </si>
  <si>
    <t>工会经费项目小计</t>
  </si>
  <si>
    <t>工会经费</t>
  </si>
  <si>
    <t>辞退福利</t>
  </si>
  <si>
    <t>其他人工成本</t>
  </si>
  <si>
    <t>股份支付</t>
  </si>
  <si>
    <t>劳动保护费非工装</t>
  </si>
  <si>
    <t>劳动保护费工装</t>
  </si>
  <si>
    <t>资产相关类项目合计</t>
  </si>
  <si>
    <t>房产类项目小计</t>
  </si>
  <si>
    <t>房屋修缮费</t>
  </si>
  <si>
    <t>工程维修项目</t>
  </si>
  <si>
    <t xml:space="preserve">      房产类维修费</t>
  </si>
  <si>
    <t>日常零星维修</t>
  </si>
  <si>
    <t>其他房屋修缮</t>
  </si>
  <si>
    <t>房屋折旧</t>
  </si>
  <si>
    <t>其中：房产类折旧摊销</t>
  </si>
  <si>
    <t>房屋租赁费</t>
  </si>
  <si>
    <t>房屋-一般租赁</t>
  </si>
  <si>
    <t>房屋-一般租赁-营业办公用房租赁</t>
  </si>
  <si>
    <t xml:space="preserve">      职场租赁费</t>
  </si>
  <si>
    <t>房屋-一般租赁-车位租赁费</t>
  </si>
  <si>
    <t>房屋-一般租赁-其他房屋租赁</t>
  </si>
  <si>
    <t>房屋-短期或低价值租赁</t>
  </si>
  <si>
    <t>房屋-短期或低价值租赁-营业办公用房租赁</t>
  </si>
  <si>
    <t>房屋-短期或低价值租赁-车位租赁费</t>
  </si>
  <si>
    <t>房屋-短期或低价值租赁-其他房屋租赁</t>
  </si>
  <si>
    <t>日常运行费</t>
  </si>
  <si>
    <t>水费</t>
  </si>
  <si>
    <t xml:space="preserve">      能源费（水电燃气费）</t>
  </si>
  <si>
    <t>电费</t>
  </si>
  <si>
    <t>燃气费</t>
  </si>
  <si>
    <t>房屋保险费</t>
  </si>
  <si>
    <t xml:space="preserve">      房产类其他费用</t>
  </si>
  <si>
    <t>绿化费</t>
  </si>
  <si>
    <t xml:space="preserve">      绿化费</t>
  </si>
  <si>
    <t>取暖降温费</t>
  </si>
  <si>
    <t>物业管理费项目小计</t>
  </si>
  <si>
    <t xml:space="preserve">      物业管理费</t>
  </si>
  <si>
    <t>安全防卫费</t>
  </si>
  <si>
    <t>无形资产摊销-土地使用权</t>
  </si>
  <si>
    <t>车辆类项目小计</t>
  </si>
  <si>
    <t>公务用车项目小计</t>
  </si>
  <si>
    <t>公务用车-折旧</t>
  </si>
  <si>
    <t>其中：车辆类折旧摊销</t>
  </si>
  <si>
    <t>公务用车-油费</t>
  </si>
  <si>
    <t xml:space="preserve">      车辆类燃油费</t>
  </si>
  <si>
    <t>公务用车-路桥、停车费及其他</t>
  </si>
  <si>
    <t xml:space="preserve">      车辆类其他费用</t>
  </si>
  <si>
    <t>公务用车-修理费</t>
  </si>
  <si>
    <t xml:space="preserve">      车辆类保养维修费</t>
  </si>
  <si>
    <t>公务用车-年检费</t>
  </si>
  <si>
    <t>公务用车-保险费</t>
  </si>
  <si>
    <t>公务用车-车船税</t>
  </si>
  <si>
    <t>理赔服务用车项目小计</t>
  </si>
  <si>
    <t>理赔服务用车-折旧</t>
  </si>
  <si>
    <t>理赔服务用车-一般租赁</t>
  </si>
  <si>
    <t xml:space="preserve">      车辆租赁费</t>
  </si>
  <si>
    <t>理赔服务用车-短期或低价值租赁</t>
  </si>
  <si>
    <t>理赔服务用车-油费</t>
  </si>
  <si>
    <t>理赔服务用车-路桥、停车费及其他</t>
  </si>
  <si>
    <t>理赔服务用车-修理费</t>
  </si>
  <si>
    <t>理赔服务用车-年检费</t>
  </si>
  <si>
    <t>理赔服务用车-保险费</t>
  </si>
  <si>
    <t>理赔服务用车-车船税</t>
  </si>
  <si>
    <t>临时用车项目小计</t>
  </si>
  <si>
    <t>临时用车--一般租赁</t>
  </si>
  <si>
    <t>临时用车--短期或低价值租赁</t>
  </si>
  <si>
    <t>临时用车-车辆油费</t>
  </si>
  <si>
    <t>临时用车-车辆路桥、停车费及其他</t>
  </si>
  <si>
    <t>临时用车-车辆修理费</t>
  </si>
  <si>
    <t>三农服务车项目小计</t>
  </si>
  <si>
    <t>三农服务车-油费</t>
  </si>
  <si>
    <t>三农服务车-路桥、停车费及其他</t>
  </si>
  <si>
    <t>三农服务车-修理费</t>
  </si>
  <si>
    <t>三农服务车-年检费</t>
  </si>
  <si>
    <t>三农服务车-保险费</t>
  </si>
  <si>
    <t>三农服务车-车船税</t>
  </si>
  <si>
    <t>电子设备类项目小计</t>
  </si>
  <si>
    <t>电子设备折旧</t>
  </si>
  <si>
    <t>其中：电子设备类折旧摊销</t>
  </si>
  <si>
    <t>无形资产摊销-软件系统</t>
  </si>
  <si>
    <t>电子设备保险费</t>
  </si>
  <si>
    <t xml:space="preserve">      电子设备类其他费用</t>
  </si>
  <si>
    <t>电子设备维修费</t>
  </si>
  <si>
    <t>电子设备运转费项目小计</t>
  </si>
  <si>
    <t>电子耗材项目小计</t>
  </si>
  <si>
    <t>电子耗材-办公或生产终端的配件</t>
  </si>
  <si>
    <t xml:space="preserve">      电子耗材</t>
  </si>
  <si>
    <t>电子耗材-打印纸</t>
  </si>
  <si>
    <t>电子耗材-硒鼓、墨盒、粉仓、色带及小额电子设备（VRCLicense、VRCUkey)</t>
  </si>
  <si>
    <t>硬件设备维护项目小计</t>
  </si>
  <si>
    <t xml:space="preserve">      电子设备运转费</t>
  </si>
  <si>
    <t>软件维护项目小计</t>
  </si>
  <si>
    <t>电子设备租赁费项目小计</t>
  </si>
  <si>
    <t>电子设备租赁1-机房租赁-一般租赁</t>
  </si>
  <si>
    <t>电子设备租赁2-设备租赁-一般租赁</t>
  </si>
  <si>
    <t>电子设备租赁1-机房租赁-短期或低价值租赁</t>
  </si>
  <si>
    <t>电子设备租赁2-设备租赁-短期或低价值租赁</t>
  </si>
  <si>
    <t>其他资产类（除房产、车辆、电子设备）项目小计</t>
  </si>
  <si>
    <t>其他资产折旧及摊销项目小计</t>
  </si>
  <si>
    <t>低值易耗品</t>
  </si>
  <si>
    <t>其中：其他资产类折旧摊销</t>
  </si>
  <si>
    <t>其他资产折旧</t>
  </si>
  <si>
    <t>其他资产摊销</t>
  </si>
  <si>
    <t>无形资产摊销-其他无形资产</t>
  </si>
  <si>
    <t>其他资产保险费</t>
  </si>
  <si>
    <t xml:space="preserve">      其他资产类其他费用</t>
  </si>
  <si>
    <t>其他资产维修费</t>
  </si>
  <si>
    <t>其他资产租赁费-一般租赁</t>
  </si>
  <si>
    <t>其他资产租赁费-短期或低价值租赁</t>
  </si>
  <si>
    <t>业务相关类项目合计</t>
  </si>
  <si>
    <t>防预费用项目小计</t>
  </si>
  <si>
    <t>其他业务相关项目费用</t>
  </si>
  <si>
    <t>广告费项目小计</t>
  </si>
  <si>
    <t>报刊杂志广告</t>
  </si>
  <si>
    <t>业务宣传费（含广告）</t>
  </si>
  <si>
    <t>广播电视广告</t>
  </si>
  <si>
    <t>其他广告事项</t>
  </si>
  <si>
    <t>客户服务费项目小计</t>
  </si>
  <si>
    <t>客户互动类项目</t>
  </si>
  <si>
    <t>客户服务费（含客服短信）</t>
  </si>
  <si>
    <t>宣传礼品类项目</t>
  </si>
  <si>
    <t>咨询服务类项目</t>
  </si>
  <si>
    <t>业务宣传费项目小计</t>
  </si>
  <si>
    <t>宣传品</t>
  </si>
  <si>
    <t>宣传事项</t>
  </si>
  <si>
    <t>业务招待费用</t>
  </si>
  <si>
    <t>业务招待费</t>
  </si>
  <si>
    <t>劳务费</t>
  </si>
  <si>
    <t>银行结算费项目小计</t>
  </si>
  <si>
    <t>银行结算费-总公司结算</t>
  </si>
  <si>
    <t>银行结算费</t>
  </si>
  <si>
    <t>银行结算费-分公司结算</t>
  </si>
  <si>
    <t>软件开发费</t>
  </si>
  <si>
    <t>产品开发费</t>
  </si>
  <si>
    <t>技术转让费</t>
  </si>
  <si>
    <t>办公管理类项目合计</t>
  </si>
  <si>
    <t>外事费用项目小计</t>
  </si>
  <si>
    <t>出访</t>
  </si>
  <si>
    <t>外事费（不含路演业绩发布费用）</t>
  </si>
  <si>
    <t>来访</t>
  </si>
  <si>
    <t>会议费</t>
  </si>
  <si>
    <t>差旅费</t>
  </si>
  <si>
    <t>内部培训费项目小计</t>
  </si>
  <si>
    <t>境内培训项目小计</t>
  </si>
  <si>
    <t>培训费（境内）</t>
  </si>
  <si>
    <t>境外培训项目小计</t>
  </si>
  <si>
    <t>培训费（境外）</t>
  </si>
  <si>
    <t>外部培训费项目小计</t>
  </si>
  <si>
    <t>邮电费项目小计</t>
  </si>
  <si>
    <t>通讯费项目小计</t>
  </si>
  <si>
    <t>固定电话支出</t>
  </si>
  <si>
    <t>通信费（办公电话、移动电话）</t>
  </si>
  <si>
    <t>移动电话支出</t>
  </si>
  <si>
    <t>邮寄费</t>
  </si>
  <si>
    <t>通信费（网络线路）</t>
  </si>
  <si>
    <t>线路租赁</t>
  </si>
  <si>
    <t>其他邮电费</t>
  </si>
  <si>
    <t>印刷费项目小计</t>
  </si>
  <si>
    <t>单证</t>
  </si>
  <si>
    <t>其他办公管理项目费用</t>
  </si>
  <si>
    <t>名片</t>
  </si>
  <si>
    <t>文件</t>
  </si>
  <si>
    <t>其他印刷费</t>
  </si>
  <si>
    <t>公杂费项目小计</t>
  </si>
  <si>
    <t>营业办公用品</t>
  </si>
  <si>
    <t>办公用品费</t>
  </si>
  <si>
    <t>清洁卫生用品</t>
  </si>
  <si>
    <t>饮水及器具</t>
  </si>
  <si>
    <t>其他小额零星开支</t>
  </si>
  <si>
    <t>报刊杂志订阅</t>
  </si>
  <si>
    <t>派遣人员管理费</t>
  </si>
  <si>
    <t>其他保险费</t>
  </si>
  <si>
    <t>其他费用</t>
  </si>
  <si>
    <t>监管中介类项目合计</t>
  </si>
  <si>
    <t>审计费</t>
  </si>
  <si>
    <t>精算费</t>
  </si>
  <si>
    <t>诉讼费</t>
  </si>
  <si>
    <t>律师诉讼费</t>
  </si>
  <si>
    <t>公证费</t>
  </si>
  <si>
    <t>其他监管中介项目费用</t>
  </si>
  <si>
    <t>席位费</t>
  </si>
  <si>
    <t>检验费</t>
  </si>
  <si>
    <t>同业公会会费</t>
  </si>
  <si>
    <t>会费（协会、学会、公会）</t>
  </si>
  <si>
    <t>学会会费项目小计</t>
  </si>
  <si>
    <t>保险学会</t>
  </si>
  <si>
    <t>审计学会</t>
  </si>
  <si>
    <t>金融学会</t>
  </si>
  <si>
    <t>律师学会</t>
  </si>
  <si>
    <t>精算学会</t>
  </si>
  <si>
    <t>其它学会</t>
  </si>
  <si>
    <t>咨询费项目小计</t>
  </si>
  <si>
    <t>法律顾问费</t>
  </si>
  <si>
    <t>中介机构咨询服务费</t>
  </si>
  <si>
    <t>其他咨询费</t>
  </si>
  <si>
    <t>机动项目</t>
  </si>
  <si>
    <t>广东省汕尾分公司固定类费用承担的总部下划报单明细（单位：万元）</t>
  </si>
  <si>
    <t>2021年总部下划报单费用预算</t>
  </si>
  <si>
    <t>2020年总部下划报单费用预算（更新版）</t>
  </si>
  <si>
    <r>
      <t>2019全年总部下划报单费用-</t>
    </r>
    <r>
      <rPr>
        <b/>
        <sz val="10"/>
        <color indexed="30"/>
        <rFont val="微软雅黑"/>
        <charset val="134"/>
      </rPr>
      <t>实际数（按往来清单填报）</t>
    </r>
  </si>
  <si>
    <t>21预算比20预算</t>
  </si>
  <si>
    <t>21预算比19实际</t>
  </si>
  <si>
    <t>固定费用</t>
  </si>
  <si>
    <t>间接理赔费用</t>
  </si>
  <si>
    <t>金额</t>
  </si>
  <si>
    <t>报单事项</t>
  </si>
  <si>
    <t>车险智能在线理赔服务项目，服务平台费用</t>
  </si>
  <si>
    <t>电子设备运转费</t>
  </si>
  <si>
    <t>人伤数据库项目维护费</t>
  </si>
  <si>
    <t>总统付电子设备运转费</t>
  </si>
  <si>
    <t>19年人伤数据库项目维护费</t>
  </si>
  <si>
    <t>服务记录仪</t>
  </si>
  <si>
    <t>通讯、邮寄费</t>
  </si>
  <si>
    <t>线路租赁费</t>
  </si>
  <si>
    <t>东升，精友，邦邦，旅行险救援，个人云服务，明觉</t>
  </si>
  <si>
    <t>东升，邦邦，个人云等服务费</t>
  </si>
  <si>
    <t>总统付咨询及服务费</t>
  </si>
  <si>
    <t>东升，精友，邦邦，旅行险救援，个人云服务，总公司受益所有人识别项目采购等服务费用</t>
  </si>
  <si>
    <t>XX分公司非常规费用明细表（2021年预算金额应和表1的非常规费用有对应关系）</t>
  </si>
  <si>
    <t>序号</t>
  </si>
  <si>
    <t>2021年预算编报</t>
  </si>
  <si>
    <r>
      <rPr>
        <b/>
        <sz val="10"/>
        <color indexed="10"/>
        <rFont val="微软雅黑"/>
        <charset val="134"/>
      </rPr>
      <t>2020</t>
    </r>
    <r>
      <rPr>
        <b/>
        <sz val="10"/>
        <color indexed="8"/>
        <rFont val="微软雅黑"/>
        <charset val="134"/>
      </rPr>
      <t>年非常规费用预算</t>
    </r>
    <r>
      <rPr>
        <b/>
        <sz val="10"/>
        <color indexed="10"/>
        <rFont val="微软雅黑"/>
        <charset val="134"/>
      </rPr>
      <t>执行情况</t>
    </r>
  </si>
  <si>
    <t>机构</t>
  </si>
  <si>
    <t>非常规事项明细（下拉菜单选择）</t>
  </si>
  <si>
    <t>预算项目描述</t>
  </si>
  <si>
    <t>金额小计</t>
  </si>
  <si>
    <t>其中：固定费用承担金额</t>
  </si>
  <si>
    <t>其中：间接理赔费用承担金额</t>
  </si>
  <si>
    <t>优先级（下拉菜单选择）</t>
  </si>
  <si>
    <t>预计项目启动时间</t>
  </si>
  <si>
    <t>预算执行率</t>
  </si>
  <si>
    <t>获批预算小计</t>
  </si>
  <si>
    <t>其中：获批固定费用</t>
  </si>
  <si>
    <t>其中：获批间接理赔费用</t>
  </si>
  <si>
    <t>预算获批时间（下拉菜单）</t>
  </si>
  <si>
    <t>实际执行金额小计</t>
  </si>
  <si>
    <t>其中：固定费用实际列支</t>
  </si>
  <si>
    <t>其中：理赔费用实际列支</t>
  </si>
  <si>
    <t>费用入账时间</t>
  </si>
  <si>
    <t>分公司合计</t>
  </si>
  <si>
    <t>2020年新增房产折旧</t>
  </si>
  <si>
    <t>2021年预计新增房产折旧</t>
  </si>
  <si>
    <t>随2020年初预算下达</t>
  </si>
  <si>
    <t>省本级/X地市</t>
  </si>
  <si>
    <t>2021年预计新增房产装修费用</t>
  </si>
  <si>
    <t>eg1：X市分公司本部新搬迁职场装修费用</t>
  </si>
  <si>
    <t>2020年新增房产装修费用</t>
  </si>
  <si>
    <t>eg：未启动，项目取消</t>
  </si>
  <si>
    <t>预算调整流程-20年1月</t>
  </si>
  <si>
    <t>…</t>
  </si>
  <si>
    <t>2021年预计新增系统开发费用</t>
  </si>
  <si>
    <t>eg2：X市分公司非车险协赔系统开发费用</t>
  </si>
  <si>
    <t>eg：2020年10月20日</t>
  </si>
  <si>
    <t>2020年新增房产租赁费用</t>
  </si>
  <si>
    <t>2021年预计新增房产租赁费用</t>
  </si>
  <si>
    <t>预算调整流程-20年2月</t>
  </si>
  <si>
    <t>2021年预计新增社保业务所需间接理赔费用</t>
  </si>
  <si>
    <t>eg：
1.X市新农合大病项目；
2.2021全年预计保费收入10000万元；
3.可用总体费用率3%，预计间接理赔费用率1.5%；
4.预计合同签署时间2021年X月</t>
  </si>
  <si>
    <t>2020年新增社保业务所需间接理赔费用</t>
  </si>
  <si>
    <t>eg：
1.X市新农合大病项目；
2.合同约定2020全年保费收入10000万元；
3.合同约定可用总体费用率3%，间接理赔费用率1.5%；
4.合同实际签署时间2020年X月</t>
  </si>
  <si>
    <t>2020年新增房产日常运行费用</t>
  </si>
  <si>
    <t>2021年预计新增房产日常运行费用</t>
  </si>
  <si>
    <t>预算调整流程-20年3月</t>
  </si>
  <si>
    <t>1.X市新农合系统对接项目；
2.预计合同签署时间2021年X月。</t>
  </si>
  <si>
    <t>2020年新增系统开发费用</t>
  </si>
  <si>
    <t>2020年新增房产家具办公购置费</t>
  </si>
  <si>
    <t>2021年预计新增房产家具办公购置费</t>
  </si>
  <si>
    <t>预算调整流程-20年4月</t>
  </si>
  <si>
    <t>现有房产2020年大额修缮费用（费用化部分）</t>
  </si>
  <si>
    <t>现有房产预计2021年大额修缮费用（费用化部分）</t>
  </si>
  <si>
    <t>预算调整流程-20年5月</t>
  </si>
  <si>
    <t>预算调整流程-20年6月</t>
  </si>
  <si>
    <t>2020年工装制作费用</t>
  </si>
  <si>
    <t>2021年工装制作费用</t>
  </si>
  <si>
    <t>预算调整流程-20年7月</t>
  </si>
  <si>
    <t>预算调整流程-20年8月</t>
  </si>
  <si>
    <t>预算调整流程-20年9月</t>
  </si>
  <si>
    <t>预算调整流程-20年10月</t>
  </si>
  <si>
    <t>预算调整流程-20年11月</t>
  </si>
  <si>
    <r>
      <rPr>
        <b/>
        <sz val="10"/>
        <color rgb="FFFF0000"/>
        <rFont val="微软雅黑"/>
        <charset val="134"/>
      </rPr>
      <t>2020</t>
    </r>
    <r>
      <rPr>
        <b/>
        <sz val="10"/>
        <color theme="1"/>
        <rFont val="微软雅黑"/>
        <charset val="134"/>
      </rPr>
      <t>年非常规费用预算</t>
    </r>
    <r>
      <rPr>
        <b/>
        <sz val="10"/>
        <color rgb="FFFF0000"/>
        <rFont val="微软雅黑"/>
        <charset val="134"/>
      </rPr>
      <t>执行情况</t>
    </r>
  </si>
  <si>
    <t>表4.1-基础数据</t>
  </si>
  <si>
    <t>项目</t>
  </si>
  <si>
    <t>2021年预计</t>
  </si>
  <si>
    <t>2020全年预计</t>
  </si>
  <si>
    <t>2019全年</t>
  </si>
  <si>
    <t>2021年比2020年</t>
  </si>
  <si>
    <t>2020年比2019年</t>
  </si>
  <si>
    <t>全省（市）合计</t>
  </si>
  <si>
    <t>人员</t>
  </si>
  <si>
    <r>
      <rPr>
        <b/>
        <sz val="10"/>
        <color indexed="8"/>
        <rFont val="微软雅黑"/>
        <charset val="134"/>
      </rPr>
      <t>分公司省地本级</t>
    </r>
    <r>
      <rPr>
        <sz val="10"/>
        <color indexed="8"/>
        <rFont val="微软雅黑"/>
        <charset val="134"/>
      </rPr>
      <t>员工人数（人）</t>
    </r>
  </si>
  <si>
    <t>其中：正式员工人数（总版+地版，人）</t>
  </si>
  <si>
    <t>其中：劳务派遣人数（人）</t>
  </si>
  <si>
    <r>
      <t>省地本级</t>
    </r>
    <r>
      <rPr>
        <b/>
        <sz val="10"/>
        <color indexed="8"/>
        <rFont val="微软雅黑"/>
        <charset val="134"/>
      </rPr>
      <t>劳务外包</t>
    </r>
    <r>
      <rPr>
        <sz val="10"/>
        <color indexed="8"/>
        <rFont val="微软雅黑"/>
        <charset val="134"/>
      </rPr>
      <t>人数
（已签外包协议）</t>
    </r>
  </si>
  <si>
    <t>车辆</t>
  </si>
  <si>
    <t>在用公务车数量（辆）</t>
  </si>
  <si>
    <t>在用理赔服务用车数量（辆）</t>
  </si>
  <si>
    <t>在用三农服务车数量（辆）</t>
  </si>
  <si>
    <t>利润</t>
  </si>
  <si>
    <t>承保利润</t>
  </si>
  <si>
    <t>利润总额</t>
  </si>
  <si>
    <t>保费
（2021年利润和保费数据与上报的利润预算一致）</t>
  </si>
  <si>
    <t>全险种保费收入（万元）</t>
  </si>
  <si>
    <t>社保业务保费收入（万元）</t>
  </si>
  <si>
    <t>农险保费收入（万元）</t>
  </si>
  <si>
    <t>普惠金融保费收入（万元）</t>
  </si>
  <si>
    <t>保费收入（剔社保）（万元）</t>
  </si>
  <si>
    <t>保费收入（剔农社普）（万元）</t>
  </si>
  <si>
    <t>表4.2-单位成本（固定+间接理赔费用）</t>
  </si>
  <si>
    <t>2021年预算-常规</t>
  </si>
  <si>
    <t>2020年预算-常规</t>
  </si>
  <si>
    <t>2019年实际</t>
  </si>
  <si>
    <t>人均
（万元/人/年）</t>
  </si>
  <si>
    <t>工资</t>
  </si>
  <si>
    <t>人工配套</t>
  </si>
  <si>
    <t>公杂费</t>
  </si>
  <si>
    <t>电子耗材</t>
  </si>
  <si>
    <t>通讯费</t>
  </si>
  <si>
    <t>内部培训费</t>
  </si>
  <si>
    <t>车均
（万元/车/年）</t>
  </si>
  <si>
    <t>公务车</t>
  </si>
  <si>
    <t>理赔服务用车</t>
  </si>
  <si>
    <t>三农服务车</t>
  </si>
  <si>
    <t>保费费用率
（分母剔农、社、普）</t>
  </si>
  <si>
    <t>费用合计</t>
  </si>
  <si>
    <t>人工成本</t>
  </si>
  <si>
    <t>非人工成本</t>
  </si>
  <si>
    <t>其中：工资</t>
  </si>
  <si>
    <t>其中：人工配套</t>
  </si>
  <si>
    <t>其中：房产类</t>
  </si>
  <si>
    <t>其中：业务相关类</t>
  </si>
  <si>
    <t>XX省级分公司本部预算汇总表</t>
  </si>
  <si>
    <t>总量检验</t>
  </si>
  <si>
    <t>一级预算项目</t>
  </si>
  <si>
    <t>二级预算项目</t>
  </si>
  <si>
    <t>2019全年实际（预计）</t>
  </si>
  <si>
    <t>2019年预算</t>
  </si>
  <si>
    <t>2018年实际支出</t>
  </si>
  <si>
    <t>2019年预算执行率</t>
  </si>
  <si>
    <t>2019年实际同比</t>
  </si>
  <si>
    <t>省分公司本部</t>
  </si>
  <si>
    <t>合计（含职教费，剔培训）</t>
  </si>
  <si>
    <t>小计</t>
  </si>
  <si>
    <t>职工工资</t>
  </si>
  <si>
    <t>职工教育经费</t>
  </si>
  <si>
    <t>资产相关项目</t>
  </si>
  <si>
    <t>房产类</t>
  </si>
  <si>
    <t>车辆类</t>
  </si>
  <si>
    <t>电子设备类</t>
  </si>
  <si>
    <t>其他资产类</t>
  </si>
  <si>
    <t>业务相关项目</t>
  </si>
  <si>
    <t>办公管理项目</t>
  </si>
  <si>
    <t>监管中介项目</t>
  </si>
  <si>
    <t>三会（董事会、监事会、股东大会）及上市相关费用</t>
  </si>
  <si>
    <t>税费</t>
  </si>
  <si>
    <t>表1-XX分公司2021年预算内管理捐赠额度</t>
  </si>
  <si>
    <t>表2-XX分公司2021年预算内管理公益捐赠明细项目表</t>
  </si>
  <si>
    <t>公益捐赠项目名称</t>
  </si>
  <si>
    <t>是否能够进行所得税纳税调整</t>
  </si>
  <si>
    <t>捐赠金额（万元）</t>
  </si>
  <si>
    <t>2021年预算内管理捐赠编报金额</t>
  </si>
  <si>
    <t>XX分公司合计</t>
  </si>
  <si>
    <t>预算内管理捐赠额度上限</t>
  </si>
  <si>
    <t>X市分公司</t>
  </si>
  <si>
    <t>固定额度</t>
  </si>
  <si>
    <t>浮动额度</t>
  </si>
  <si>
    <t>滚动12个月保费收入（万元）</t>
  </si>
  <si>
    <t>2019年8至12月累计保费收入</t>
  </si>
  <si>
    <t>2020年1至7月累计保费收入</t>
  </si>
  <si>
    <t>滚动12个月利润总额（万元）</t>
  </si>
  <si>
    <t>2019年8至12月累计利润总额</t>
  </si>
  <si>
    <t>2020年1至7月累计利润总额</t>
  </si>
  <si>
    <t>捐赠比例（基础值为千分之二点六）</t>
  </si>
  <si>
    <t>需和上年固定捐赠额度比较，如较上年固定捐赠额度增加一档，则为2.5‰，增加两档为2.4‰</t>
  </si>
  <si>
    <t>编制时间</t>
  </si>
  <si>
    <t>2019年2季度</t>
  </si>
  <si>
    <t>数据录入区域</t>
  </si>
  <si>
    <t>公司内部项目</t>
  </si>
  <si>
    <t>融合</t>
  </si>
  <si>
    <t>融合-95518</t>
  </si>
  <si>
    <t>融合-理赔</t>
  </si>
  <si>
    <t>分别-固定</t>
  </si>
  <si>
    <t>分别-支农支小融资</t>
  </si>
  <si>
    <t>委托管理</t>
  </si>
  <si>
    <t>（无）</t>
  </si>
  <si>
    <t>职工工资项目合计</t>
  </si>
  <si>
    <t>劳动合同用工职工工资项目小计_融合管理</t>
  </si>
  <si>
    <t>劳务派遣用工职工工资项目小计_融合管理</t>
  </si>
  <si>
    <t>劳务合同及非全日制用工项目小计_融合管理</t>
  </si>
  <si>
    <t>大灾理赔工作津贴</t>
  </si>
  <si>
    <t>协赔津贴</t>
  </si>
  <si>
    <t>补充住房公积金</t>
  </si>
  <si>
    <t>工会经费项目合计</t>
  </si>
  <si>
    <t>职工福利项目合计</t>
  </si>
  <si>
    <t>非货币性福利</t>
  </si>
  <si>
    <t>折旧、租金及相关税费</t>
  </si>
  <si>
    <t>物业管理费</t>
  </si>
  <si>
    <t>房屋修缮费项目小计_融合管理</t>
  </si>
  <si>
    <t>公务用车</t>
  </si>
  <si>
    <t>临时用车</t>
  </si>
  <si>
    <t>临时用车-车辆租赁费</t>
  </si>
  <si>
    <t>电子设备租赁费项目小计_融合管理</t>
  </si>
  <si>
    <t>其他资产类（除房产、车辆、电子设备）</t>
  </si>
  <si>
    <t>其他资产租赁费</t>
  </si>
  <si>
    <t>内部租赁费用</t>
  </si>
  <si>
    <t>房屋内部租赁</t>
  </si>
  <si>
    <t>车辆内部租赁</t>
  </si>
  <si>
    <t>电子设备租赁项目小计</t>
  </si>
  <si>
    <t>其他内部租赁费</t>
  </si>
  <si>
    <t>广告费项目小计_融合管理</t>
  </si>
  <si>
    <t>机动费用</t>
  </si>
  <si>
    <t>外事费用</t>
  </si>
  <si>
    <t>咨询费</t>
  </si>
  <si>
    <t>数据汇总区域</t>
  </si>
  <si>
    <t>路演业绩发布费用</t>
  </si>
  <si>
    <t>省分公司编制表-报送集团.xls 兼容性报表</t>
  </si>
  <si>
    <t>运行环境: 2019/9/26 11:29</t>
  </si>
  <si>
    <t>早期版本的 Excel 不支持此工作簿中的以下功能。如果以早期版本的 Excel 打开此工作簿，或将此工作簿保存为早期版本文件格式，则这些功能可能会丢失或降级。</t>
  </si>
  <si>
    <t>显著功能损失</t>
  </si>
  <si>
    <t>发生次数</t>
  </si>
  <si>
    <t>版本</t>
  </si>
  <si>
    <t>此工作簿中的一个或多个函数在比 Excel 2007 更早的版本中不可用。在早期版本的 Excel 中重新计算时，这些函数将返回 #NAME? 错误而不返回其当前结果。</t>
  </si>
  <si>
    <t>总体情况（填白底单元格）'!G6:H16</t>
  </si>
  <si>
    <t>Excel 97-2003</t>
  </si>
  <si>
    <t>总体情况（填白底单元格）'!I16:I17</t>
  </si>
  <si>
    <t>总体情况（填白底单元格）'!G17:H19</t>
  </si>
  <si>
    <t>总体情况（填白底单元格）'!I19</t>
  </si>
  <si>
    <t>总体情况（填白底单元格）'!G20:H21</t>
  </si>
  <si>
    <t>总体情况（填白底单元格）'!D22:H25</t>
  </si>
  <si>
    <t>集团项目口径预算编制表（自动计算，需补填14行职教费）'!G6:H67</t>
  </si>
  <si>
    <t>财险项目口径预算编制表2020年（填G H I列白底单元格）'!J3:J181</t>
  </si>
  <si>
    <t>轻微保真损失</t>
  </si>
  <si>
    <t>所选文件格式不支持此工作簿中某些单元格或样式包含的格式。这些格式将被转换为最相近的可用格式。</t>
  </si>
</sst>
</file>

<file path=xl/styles.xml><?xml version="1.0" encoding="utf-8"?>
<styleSheet xmlns="http://schemas.openxmlformats.org/spreadsheetml/2006/main">
  <numFmts count="6">
    <numFmt numFmtId="176" formatCode="0.00_ ;[Red]\-0.00\ "/>
    <numFmt numFmtId="177" formatCode="_ * #,##0_ ;_ * \-#,##0_ ;_ * &quot;-&quot;??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54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u/>
      <sz val="11"/>
      <color theme="10"/>
      <name val="宋体"/>
      <charset val="134"/>
      <scheme val="minor"/>
    </font>
    <font>
      <sz val="11"/>
      <color theme="1"/>
      <name val="黑体"/>
      <charset val="134"/>
    </font>
    <font>
      <sz val="11"/>
      <name val="黑体"/>
      <charset val="134"/>
    </font>
    <font>
      <b/>
      <sz val="11"/>
      <color theme="1"/>
      <name val="黑体"/>
      <charset val="134"/>
    </font>
    <font>
      <sz val="11"/>
      <color theme="1"/>
      <name val="微软雅黑"/>
      <charset val="134"/>
    </font>
    <font>
      <b/>
      <sz val="11"/>
      <color theme="1"/>
      <name val="微软雅黑"/>
      <charset val="134"/>
    </font>
    <font>
      <sz val="11"/>
      <color rgb="FFFF0000"/>
      <name val="微软雅黑"/>
      <charset val="134"/>
    </font>
    <font>
      <sz val="10"/>
      <color theme="1"/>
      <name val="宋体"/>
      <charset val="134"/>
      <scheme val="minor"/>
    </font>
    <font>
      <sz val="10"/>
      <name val="宋体"/>
      <charset val="134"/>
      <scheme val="minor"/>
    </font>
    <font>
      <u/>
      <sz val="10"/>
      <color theme="10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0"/>
      <color rgb="FFFF0000"/>
      <name val="宋体"/>
      <charset val="134"/>
      <scheme val="minor"/>
    </font>
    <font>
      <b/>
      <sz val="10"/>
      <color theme="1"/>
      <name val="宋体"/>
      <charset val="134"/>
      <scheme val="minor"/>
    </font>
    <font>
      <b/>
      <sz val="10"/>
      <color rgb="FFFF0000"/>
      <name val="宋体"/>
      <charset val="134"/>
      <scheme val="minor"/>
    </font>
    <font>
      <b/>
      <sz val="10"/>
      <name val="宋体"/>
      <charset val="134"/>
      <scheme val="minor"/>
    </font>
    <font>
      <sz val="10"/>
      <color theme="1"/>
      <name val="微软雅黑"/>
      <charset val="134"/>
    </font>
    <font>
      <u/>
      <sz val="10"/>
      <color theme="10"/>
      <name val="微软雅黑"/>
      <charset val="134"/>
    </font>
    <font>
      <b/>
      <sz val="10"/>
      <color theme="1"/>
      <name val="微软雅黑"/>
      <charset val="134"/>
    </font>
    <font>
      <b/>
      <sz val="10"/>
      <color rgb="FFFF0000"/>
      <name val="微软雅黑"/>
      <charset val="134"/>
    </font>
    <font>
      <sz val="10"/>
      <color indexed="8"/>
      <name val="微软雅黑"/>
      <charset val="134"/>
    </font>
    <font>
      <b/>
      <sz val="10"/>
      <name val="微软雅黑"/>
      <charset val="134"/>
    </font>
    <font>
      <sz val="10"/>
      <color theme="1"/>
      <name val="微软雅黑"/>
      <charset val="134"/>
    </font>
    <font>
      <b/>
      <sz val="10"/>
      <color theme="1"/>
      <name val="微软雅黑"/>
      <charset val="134"/>
    </font>
    <font>
      <sz val="10"/>
      <color rgb="FF00B050"/>
      <name val="微软雅黑"/>
      <charset val="134"/>
    </font>
    <font>
      <sz val="10"/>
      <color rgb="FF00B050"/>
      <name val="微软雅黑"/>
      <charset val="134"/>
    </font>
    <font>
      <b/>
      <sz val="12"/>
      <color theme="1"/>
      <name val="微软雅黑"/>
      <charset val="134"/>
    </font>
    <font>
      <b/>
      <sz val="10"/>
      <color rgb="FF0070C0"/>
      <name val="微软雅黑"/>
      <charset val="134"/>
    </font>
    <font>
      <sz val="10"/>
      <color rgb="FFFF0000"/>
      <name val="微软雅黑"/>
      <charset val="134"/>
    </font>
    <font>
      <sz val="10"/>
      <name val="微软雅黑"/>
      <charset val="134"/>
    </font>
    <font>
      <sz val="10"/>
      <color rgb="FF000000"/>
      <name val="微软雅黑"/>
      <charset val="134"/>
    </font>
    <font>
      <sz val="10"/>
      <color rgb="FF0070C0"/>
      <name val="微软雅黑"/>
      <charset val="134"/>
    </font>
    <font>
      <sz val="11"/>
      <color rgb="FFFA7D00"/>
      <name val="宋体"/>
      <charset val="134"/>
      <scheme val="minor"/>
    </font>
    <font>
      <sz val="11"/>
      <color theme="0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1"/>
      <color rgb="FFFF0000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1"/>
      <color theme="0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rgb="FF3F3F76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sz val="11"/>
      <color rgb="FF006100"/>
      <name val="宋体"/>
      <charset val="134"/>
      <scheme val="minor"/>
    </font>
    <font>
      <b/>
      <sz val="18"/>
      <color theme="3"/>
      <name val="宋体"/>
      <charset val="134"/>
      <scheme val="major"/>
    </font>
    <font>
      <b/>
      <sz val="10"/>
      <color indexed="8"/>
      <name val="微软雅黑"/>
      <charset val="134"/>
    </font>
    <font>
      <b/>
      <sz val="10"/>
      <color rgb="FFFF0000"/>
      <name val="微软雅黑"/>
      <charset val="134"/>
    </font>
    <font>
      <b/>
      <sz val="10"/>
      <color indexed="10"/>
      <name val="微软雅黑"/>
      <charset val="134"/>
    </font>
    <font>
      <b/>
      <sz val="10"/>
      <color indexed="30"/>
      <name val="微软雅黑"/>
      <charset val="134"/>
    </font>
    <font>
      <b/>
      <sz val="10"/>
      <color indexed="17"/>
      <name val="微软雅黑"/>
      <charset val="134"/>
    </font>
  </fonts>
  <fills count="41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</fills>
  <borders count="47">
    <border>
      <left/>
      <right/>
      <top/>
      <bottom/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/>
      <diagonal/>
    </border>
    <border>
      <left/>
      <right style="medium">
        <color indexed="8"/>
      </right>
      <top/>
      <bottom/>
      <diagonal/>
    </border>
    <border>
      <left/>
      <right style="medium">
        <color indexed="8"/>
      </right>
      <top/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0" fontId="0" fillId="0" borderId="0"/>
    <xf numFmtId="0" fontId="34" fillId="38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44" fillId="32" borderId="44" applyNumberFormat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46" fillId="23" borderId="44" applyNumberFormat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47" fillId="35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1" fillId="0" borderId="46" applyNumberFormat="0" applyFill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2" fillId="24" borderId="43" applyNumberFormat="0" applyAlignment="0" applyProtection="0">
      <alignment vertical="center"/>
    </xf>
    <xf numFmtId="0" fontId="41" fillId="23" borderId="42" applyNumberFormat="0" applyAlignment="0" applyProtection="0">
      <alignment vertical="center"/>
    </xf>
    <xf numFmtId="0" fontId="45" fillId="0" borderId="45" applyNumberFormat="0" applyFill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0" fillId="19" borderId="40" applyNumberFormat="0" applyFont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5" fillId="0" borderId="39" applyNumberFormat="0" applyFill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39" fillId="0" borderId="41" applyNumberFormat="0" applyFill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33" fillId="0" borderId="38" applyNumberFormat="0" applyFill="0" applyAlignment="0" applyProtection="0">
      <alignment vertical="center"/>
    </xf>
  </cellStyleXfs>
  <cellXfs count="389">
    <xf numFmtId="0" fontId="0" fillId="0" borderId="0" xfId="0">
      <alignment vertical="center"/>
    </xf>
    <xf numFmtId="0" fontId="1" fillId="0" borderId="0" xfId="0" applyNumberFormat="1" applyFont="1" applyAlignment="1">
      <alignment vertical="top" wrapText="1"/>
    </xf>
    <xf numFmtId="0" fontId="1" fillId="0" borderId="0" xfId="0" applyNumberFormat="1" applyFont="1" applyAlignment="1">
      <alignment horizontal="center" vertical="top" wrapText="1"/>
    </xf>
    <xf numFmtId="0" fontId="0" fillId="0" borderId="0" xfId="0" applyNumberFormat="1" applyAlignment="1">
      <alignment vertical="top" wrapText="1"/>
    </xf>
    <xf numFmtId="0" fontId="0" fillId="0" borderId="0" xfId="0" applyNumberFormat="1" applyAlignment="1">
      <alignment horizontal="center" vertical="top" wrapText="1"/>
    </xf>
    <xf numFmtId="0" fontId="0" fillId="0" borderId="1" xfId="0" applyNumberFormat="1" applyBorder="1" applyAlignment="1">
      <alignment vertical="top" wrapText="1"/>
    </xf>
    <xf numFmtId="0" fontId="0" fillId="0" borderId="2" xfId="0" applyNumberFormat="1" applyBorder="1" applyAlignment="1">
      <alignment vertical="top" wrapText="1"/>
    </xf>
    <xf numFmtId="0" fontId="0" fillId="0" borderId="2" xfId="0" applyNumberFormat="1" applyBorder="1" applyAlignment="1">
      <alignment horizontal="center" vertical="top" wrapText="1"/>
    </xf>
    <xf numFmtId="0" fontId="0" fillId="0" borderId="3" xfId="0" applyNumberFormat="1" applyBorder="1" applyAlignment="1">
      <alignment vertical="top" wrapText="1"/>
    </xf>
    <xf numFmtId="0" fontId="0" fillId="0" borderId="4" xfId="0" applyNumberFormat="1" applyBorder="1" applyAlignment="1">
      <alignment vertical="top" wrapText="1"/>
    </xf>
    <xf numFmtId="0" fontId="0" fillId="0" borderId="5" xfId="0" applyNumberFormat="1" applyBorder="1" applyAlignment="1">
      <alignment vertical="top" wrapText="1"/>
    </xf>
    <xf numFmtId="0" fontId="0" fillId="0" borderId="5" xfId="0" applyNumberFormat="1" applyBorder="1" applyAlignment="1">
      <alignment horizontal="center" vertical="top" wrapText="1"/>
    </xf>
    <xf numFmtId="0" fontId="0" fillId="0" borderId="6" xfId="0" applyNumberFormat="1" applyBorder="1" applyAlignment="1">
      <alignment vertical="top" wrapText="1"/>
    </xf>
    <xf numFmtId="0" fontId="0" fillId="0" borderId="7" xfId="0" applyNumberFormat="1" applyBorder="1" applyAlignment="1">
      <alignment vertical="top" wrapText="1"/>
    </xf>
    <xf numFmtId="0" fontId="0" fillId="0" borderId="7" xfId="0" applyNumberFormat="1" applyBorder="1" applyAlignment="1">
      <alignment horizontal="center" vertical="top" wrapText="1"/>
    </xf>
    <xf numFmtId="0" fontId="0" fillId="0" borderId="8" xfId="0" applyNumberFormat="1" applyBorder="1" applyAlignment="1">
      <alignment horizontal="center" vertical="top" wrapText="1"/>
    </xf>
    <xf numFmtId="0" fontId="2" fillId="0" borderId="0" xfId="42" applyNumberFormat="1" applyAlignment="1">
      <alignment horizontal="center" vertical="top" wrapText="1"/>
    </xf>
    <xf numFmtId="0" fontId="0" fillId="0" borderId="9" xfId="0" applyNumberFormat="1" applyBorder="1" applyAlignment="1">
      <alignment horizontal="center" vertical="top" wrapText="1"/>
    </xf>
    <xf numFmtId="0" fontId="2" fillId="0" borderId="5" xfId="42" applyNumberFormat="1" applyBorder="1" applyAlignment="1">
      <alignment horizontal="center" vertical="top" wrapText="1"/>
    </xf>
    <xf numFmtId="0" fontId="0" fillId="0" borderId="10" xfId="0" applyNumberFormat="1" applyBorder="1" applyAlignment="1">
      <alignment horizontal="center" vertical="top" wrapText="1"/>
    </xf>
    <xf numFmtId="0" fontId="0" fillId="0" borderId="11" xfId="0" applyNumberFormat="1" applyBorder="1" applyAlignment="1">
      <alignment horizontal="center" vertical="top" wrapText="1"/>
    </xf>
    <xf numFmtId="0" fontId="3" fillId="2" borderId="0" xfId="0" applyFont="1" applyFill="1">
      <alignment vertical="center"/>
    </xf>
    <xf numFmtId="0" fontId="3" fillId="3" borderId="0" xfId="0" applyFont="1" applyFill="1">
      <alignment vertical="center"/>
    </xf>
    <xf numFmtId="0" fontId="3" fillId="3" borderId="12" xfId="0" applyFont="1" applyFill="1" applyBorder="1" applyAlignment="1">
      <alignment horizontal="center" vertical="center"/>
    </xf>
    <xf numFmtId="49" fontId="4" fillId="3" borderId="12" xfId="0" applyNumberFormat="1" applyFont="1" applyFill="1" applyBorder="1" applyAlignment="1" applyProtection="1">
      <alignment horizontal="center" vertical="center"/>
      <protection locked="0"/>
    </xf>
    <xf numFmtId="0" fontId="3" fillId="0" borderId="12" xfId="0" applyFont="1" applyBorder="1" applyAlignment="1">
      <alignment horizontal="center" vertical="center"/>
    </xf>
    <xf numFmtId="43" fontId="3" fillId="0" borderId="12" xfId="32" applyFont="1" applyBorder="1" applyAlignment="1">
      <alignment horizontal="center" vertical="center"/>
    </xf>
    <xf numFmtId="49" fontId="4" fillId="3" borderId="13" xfId="0" applyNumberFormat="1" applyFont="1" applyFill="1" applyBorder="1" applyAlignment="1" applyProtection="1">
      <protection locked="0"/>
    </xf>
    <xf numFmtId="0" fontId="3" fillId="0" borderId="14" xfId="0" applyFont="1" applyBorder="1" applyAlignment="1">
      <alignment horizontal="left" vertical="center"/>
    </xf>
    <xf numFmtId="43" fontId="3" fillId="0" borderId="14" xfId="32" applyFont="1" applyBorder="1" applyAlignment="1">
      <alignment horizontal="left" vertical="center"/>
    </xf>
    <xf numFmtId="49" fontId="4" fillId="3" borderId="13" xfId="0" applyNumberFormat="1" applyFont="1" applyFill="1" applyBorder="1" applyAlignment="1" applyProtection="1">
      <alignment horizontal="left" indent="1"/>
      <protection locked="0"/>
    </xf>
    <xf numFmtId="49" fontId="4" fillId="3" borderId="12" xfId="0" applyNumberFormat="1" applyFont="1" applyFill="1" applyBorder="1" applyAlignment="1" applyProtection="1">
      <alignment horizontal="left" indent="2"/>
      <protection locked="0"/>
    </xf>
    <xf numFmtId="0" fontId="3" fillId="0" borderId="12" xfId="0" applyFont="1" applyBorder="1" applyAlignment="1">
      <alignment vertical="center"/>
    </xf>
    <xf numFmtId="43" fontId="3" fillId="0" borderId="12" xfId="32" applyFont="1" applyBorder="1" applyAlignment="1">
      <alignment vertical="center"/>
    </xf>
    <xf numFmtId="49" fontId="4" fillId="3" borderId="12" xfId="0" applyNumberFormat="1" applyFont="1" applyFill="1" applyBorder="1" applyAlignment="1" applyProtection="1">
      <alignment horizontal="left" indent="1"/>
      <protection locked="0"/>
    </xf>
    <xf numFmtId="0" fontId="3" fillId="0" borderId="14" xfId="0" applyFont="1" applyBorder="1" applyAlignment="1">
      <alignment vertical="center"/>
    </xf>
    <xf numFmtId="43" fontId="3" fillId="0" borderId="14" xfId="32" applyFont="1" applyBorder="1" applyAlignment="1">
      <alignment vertical="center"/>
    </xf>
    <xf numFmtId="49" fontId="4" fillId="3" borderId="12" xfId="0" applyNumberFormat="1" applyFont="1" applyFill="1" applyBorder="1" applyAlignment="1" applyProtection="1">
      <alignment horizontal="left"/>
      <protection locked="0"/>
    </xf>
    <xf numFmtId="49" fontId="4" fillId="3" borderId="12" xfId="0" applyNumberFormat="1" applyFont="1" applyFill="1" applyBorder="1" applyAlignment="1" applyProtection="1">
      <alignment horizontal="left" indent="3"/>
      <protection locked="0"/>
    </xf>
    <xf numFmtId="0" fontId="5" fillId="3" borderId="12" xfId="0" applyFont="1" applyFill="1" applyBorder="1" applyAlignment="1">
      <alignment horizontal="center" vertical="center"/>
    </xf>
    <xf numFmtId="43" fontId="3" fillId="3" borderId="12" xfId="32" applyFont="1" applyFill="1" applyBorder="1">
      <alignment vertical="center"/>
    </xf>
    <xf numFmtId="0" fontId="3" fillId="3" borderId="12" xfId="0" applyFont="1" applyFill="1" applyBorder="1" applyAlignment="1">
      <alignment vertical="center"/>
    </xf>
    <xf numFmtId="43" fontId="3" fillId="3" borderId="12" xfId="32" applyFont="1" applyFill="1" applyBorder="1" applyAlignment="1">
      <alignment vertical="center"/>
    </xf>
    <xf numFmtId="0" fontId="5" fillId="4" borderId="12" xfId="0" applyFont="1" applyFill="1" applyBorder="1" applyAlignment="1">
      <alignment horizontal="center" vertical="center"/>
    </xf>
    <xf numFmtId="0" fontId="5" fillId="4" borderId="13" xfId="0" applyFont="1" applyFill="1" applyBorder="1" applyAlignment="1">
      <alignment horizontal="center" vertical="center"/>
    </xf>
    <xf numFmtId="0" fontId="5" fillId="4" borderId="15" xfId="0" applyFont="1" applyFill="1" applyBorder="1" applyAlignment="1">
      <alignment horizontal="center" vertical="center"/>
    </xf>
    <xf numFmtId="43" fontId="3" fillId="5" borderId="12" xfId="32" applyFont="1" applyFill="1" applyBorder="1">
      <alignment vertical="center"/>
    </xf>
    <xf numFmtId="0" fontId="5" fillId="4" borderId="16" xfId="0" applyFont="1" applyFill="1" applyBorder="1" applyAlignment="1">
      <alignment horizontal="center" vertical="center"/>
    </xf>
    <xf numFmtId="0" fontId="5" fillId="4" borderId="12" xfId="0" applyFont="1" applyFill="1" applyBorder="1">
      <alignment vertical="center"/>
    </xf>
    <xf numFmtId="0" fontId="5" fillId="4" borderId="17" xfId="0" applyFont="1" applyFill="1" applyBorder="1" applyAlignment="1">
      <alignment horizontal="center" vertical="center"/>
    </xf>
    <xf numFmtId="0" fontId="3" fillId="4" borderId="12" xfId="0" applyFont="1" applyFill="1" applyBorder="1">
      <alignment vertical="center"/>
    </xf>
    <xf numFmtId="0" fontId="5" fillId="4" borderId="14" xfId="0" applyFont="1" applyFill="1" applyBorder="1" applyAlignment="1">
      <alignment horizontal="center" vertical="center"/>
    </xf>
    <xf numFmtId="43" fontId="3" fillId="0" borderId="12" xfId="32" applyFont="1" applyBorder="1">
      <alignment vertical="center"/>
    </xf>
    <xf numFmtId="0" fontId="6" fillId="6" borderId="0" xfId="0" applyFont="1" applyFill="1" applyAlignment="1" applyProtection="1">
      <protection locked="0"/>
    </xf>
    <xf numFmtId="0" fontId="7" fillId="6" borderId="0" xfId="1" applyFont="1" applyFill="1" applyProtection="1">
      <protection locked="0"/>
    </xf>
    <xf numFmtId="0" fontId="6" fillId="6" borderId="0" xfId="1" applyFont="1" applyFill="1" applyProtection="1">
      <protection locked="0"/>
    </xf>
    <xf numFmtId="0" fontId="7" fillId="6" borderId="12" xfId="0" applyFont="1" applyFill="1" applyBorder="1" applyAlignment="1" applyProtection="1">
      <protection locked="0"/>
    </xf>
    <xf numFmtId="0" fontId="6" fillId="0" borderId="12" xfId="1" applyFont="1" applyFill="1" applyBorder="1" applyProtection="1">
      <protection locked="0"/>
    </xf>
    <xf numFmtId="0" fontId="8" fillId="6" borderId="0" xfId="0" applyFont="1" applyFill="1" applyAlignment="1" applyProtection="1"/>
    <xf numFmtId="2" fontId="7" fillId="6" borderId="12" xfId="0" applyNumberFormat="1" applyFont="1" applyFill="1" applyBorder="1" applyAlignment="1" applyProtection="1"/>
    <xf numFmtId="0" fontId="6" fillId="6" borderId="12" xfId="0" applyFont="1" applyFill="1" applyBorder="1" applyAlignment="1" applyProtection="1">
      <protection locked="0"/>
    </xf>
    <xf numFmtId="2" fontId="6" fillId="6" borderId="12" xfId="0" applyNumberFormat="1" applyFont="1" applyFill="1" applyBorder="1" applyAlignment="1" applyProtection="1">
      <alignment wrapText="1"/>
    </xf>
    <xf numFmtId="2" fontId="6" fillId="6" borderId="12" xfId="0" applyNumberFormat="1" applyFont="1" applyFill="1" applyBorder="1" applyAlignment="1" applyProtection="1"/>
    <xf numFmtId="0" fontId="6" fillId="0" borderId="12" xfId="0" applyFont="1" applyFill="1" applyBorder="1" applyAlignment="1" applyProtection="1">
      <protection locked="0"/>
    </xf>
    <xf numFmtId="0" fontId="6" fillId="6" borderId="12" xfId="0" applyFont="1" applyFill="1" applyBorder="1" applyAlignment="1" applyProtection="1">
      <alignment horizontal="left" vertical="center"/>
      <protection locked="0"/>
    </xf>
    <xf numFmtId="10" fontId="6" fillId="0" borderId="12" xfId="0" applyNumberFormat="1" applyFont="1" applyFill="1" applyBorder="1" applyAlignment="1" applyProtection="1">
      <protection locked="0"/>
    </xf>
    <xf numFmtId="0" fontId="8" fillId="6" borderId="0" xfId="0" applyFont="1" applyFill="1" applyAlignment="1" applyProtection="1">
      <alignment wrapText="1"/>
      <protection locked="0"/>
    </xf>
    <xf numFmtId="0" fontId="6" fillId="6" borderId="0" xfId="1" applyFont="1" applyFill="1" applyAlignment="1" applyProtection="1">
      <protection locked="0"/>
    </xf>
    <xf numFmtId="0" fontId="6" fillId="6" borderId="0" xfId="0" applyFont="1" applyFill="1" applyAlignment="1" applyProtection="1">
      <alignment wrapText="1"/>
      <protection locked="0"/>
    </xf>
    <xf numFmtId="0" fontId="7" fillId="6" borderId="0" xfId="0" applyFont="1" applyFill="1" applyAlignment="1" applyProtection="1">
      <protection locked="0"/>
    </xf>
    <xf numFmtId="0" fontId="7" fillId="6" borderId="12" xfId="0" applyFont="1" applyFill="1" applyBorder="1" applyAlignment="1" applyProtection="1">
      <alignment horizontal="center"/>
      <protection locked="0"/>
    </xf>
    <xf numFmtId="0" fontId="6" fillId="6" borderId="12" xfId="0" applyFont="1" applyFill="1" applyBorder="1" applyAlignment="1" applyProtection="1">
      <alignment horizontal="center"/>
      <protection locked="0"/>
    </xf>
    <xf numFmtId="0" fontId="6" fillId="6" borderId="12" xfId="0" applyFont="1" applyFill="1" applyBorder="1" applyAlignment="1" applyProtection="1">
      <alignment horizontal="left"/>
      <protection locked="0"/>
    </xf>
    <xf numFmtId="0" fontId="6" fillId="0" borderId="12" xfId="0" applyFont="1" applyFill="1" applyBorder="1" applyAlignment="1" applyProtection="1">
      <alignment horizontal="left"/>
      <protection locked="0"/>
    </xf>
    <xf numFmtId="0" fontId="8" fillId="6" borderId="0" xfId="0" applyFont="1" applyFill="1" applyAlignment="1" applyProtection="1">
      <protection locked="0"/>
    </xf>
    <xf numFmtId="2" fontId="6" fillId="6" borderId="12" xfId="0" applyNumberFormat="1" applyFont="1" applyFill="1" applyBorder="1" applyAlignment="1" applyProtection="1">
      <alignment horizontal="center"/>
      <protection locked="0"/>
    </xf>
    <xf numFmtId="0" fontId="6" fillId="0" borderId="12" xfId="0" applyFont="1" applyFill="1" applyBorder="1" applyAlignment="1" applyProtection="1">
      <alignment horizontal="center"/>
      <protection locked="0"/>
    </xf>
    <xf numFmtId="0" fontId="9" fillId="0" borderId="0" xfId="0" applyFont="1">
      <alignment vertical="center"/>
    </xf>
    <xf numFmtId="0" fontId="10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10" fontId="9" fillId="0" borderId="0" xfId="10" applyNumberFormat="1" applyFont="1">
      <alignment vertical="center"/>
    </xf>
    <xf numFmtId="0" fontId="11" fillId="0" borderId="0" xfId="42" applyFont="1">
      <alignment vertical="center"/>
    </xf>
    <xf numFmtId="43" fontId="10" fillId="0" borderId="0" xfId="0" applyNumberFormat="1" applyFont="1" applyAlignment="1">
      <alignment horizontal="center" vertical="center"/>
    </xf>
    <xf numFmtId="0" fontId="12" fillId="0" borderId="0" xfId="0" applyFont="1" applyAlignment="1" applyProtection="1">
      <alignment horizontal="center" vertical="center"/>
      <protection locked="0"/>
    </xf>
    <xf numFmtId="0" fontId="13" fillId="0" borderId="0" xfId="0" applyFont="1" applyAlignment="1">
      <alignment horizontal="center" vertical="center"/>
    </xf>
    <xf numFmtId="43" fontId="13" fillId="0" borderId="0" xfId="0" applyNumberFormat="1" applyFont="1" applyAlignment="1">
      <alignment horizontal="center" vertical="center"/>
    </xf>
    <xf numFmtId="0" fontId="14" fillId="4" borderId="12" xfId="0" applyFont="1" applyFill="1" applyBorder="1" applyAlignment="1" applyProtection="1">
      <alignment horizontal="center" vertical="center"/>
      <protection locked="0"/>
    </xf>
    <xf numFmtId="0" fontId="15" fillId="4" borderId="12" xfId="0" applyFont="1" applyFill="1" applyBorder="1" applyAlignment="1" applyProtection="1">
      <alignment vertical="center"/>
      <protection locked="0"/>
    </xf>
    <xf numFmtId="0" fontId="16" fillId="4" borderId="12" xfId="0" applyFont="1" applyFill="1" applyBorder="1" applyAlignment="1" applyProtection="1">
      <alignment horizontal="center" vertical="center"/>
      <protection locked="0"/>
    </xf>
    <xf numFmtId="43" fontId="16" fillId="5" borderId="12" xfId="0" applyNumberFormat="1" applyFont="1" applyFill="1" applyBorder="1" applyAlignment="1" applyProtection="1">
      <alignment horizontal="center" vertical="center"/>
    </xf>
    <xf numFmtId="0" fontId="14" fillId="4" borderId="12" xfId="0" applyFont="1" applyFill="1" applyBorder="1" applyProtection="1">
      <alignment vertical="center"/>
      <protection locked="0"/>
    </xf>
    <xf numFmtId="43" fontId="16" fillId="5" borderId="12" xfId="32" applyFont="1" applyFill="1" applyBorder="1" applyAlignment="1" applyProtection="1">
      <alignment horizontal="center" vertical="center"/>
    </xf>
    <xf numFmtId="0" fontId="9" fillId="4" borderId="12" xfId="0" applyFont="1" applyFill="1" applyBorder="1" applyProtection="1">
      <alignment vertical="center"/>
      <protection locked="0"/>
    </xf>
    <xf numFmtId="43" fontId="10" fillId="5" borderId="12" xfId="32" applyFont="1" applyFill="1" applyBorder="1" applyAlignment="1" applyProtection="1">
      <alignment horizontal="center" vertical="center"/>
    </xf>
    <xf numFmtId="43" fontId="10" fillId="0" borderId="12" xfId="32" applyFont="1" applyFill="1" applyBorder="1" applyAlignment="1" applyProtection="1">
      <alignment horizontal="center" vertical="center"/>
    </xf>
    <xf numFmtId="43" fontId="10" fillId="7" borderId="12" xfId="32" applyFont="1" applyFill="1" applyBorder="1" applyAlignment="1" applyProtection="1">
      <alignment horizontal="center" vertical="center"/>
      <protection locked="0"/>
    </xf>
    <xf numFmtId="0" fontId="14" fillId="4" borderId="16" xfId="0" applyFont="1" applyFill="1" applyBorder="1" applyAlignment="1" applyProtection="1">
      <alignment horizontal="center" vertical="center"/>
      <protection locked="0"/>
    </xf>
    <xf numFmtId="0" fontId="14" fillId="4" borderId="17" xfId="0" applyFont="1" applyFill="1" applyBorder="1" applyAlignment="1" applyProtection="1">
      <alignment horizontal="center" vertical="center"/>
      <protection locked="0"/>
    </xf>
    <xf numFmtId="0" fontId="14" fillId="4" borderId="14" xfId="0" applyFont="1" applyFill="1" applyBorder="1" applyAlignment="1" applyProtection="1">
      <alignment horizontal="center" vertical="center"/>
      <protection locked="0"/>
    </xf>
    <xf numFmtId="43" fontId="9" fillId="0" borderId="0" xfId="0" applyNumberFormat="1" applyFont="1" applyAlignment="1">
      <alignment horizontal="center" vertical="center"/>
    </xf>
    <xf numFmtId="10" fontId="14" fillId="4" borderId="13" xfId="10" applyNumberFormat="1" applyFont="1" applyFill="1" applyBorder="1" applyAlignment="1" applyProtection="1">
      <alignment horizontal="center" vertical="center"/>
      <protection locked="0"/>
    </xf>
    <xf numFmtId="10" fontId="14" fillId="4" borderId="12" xfId="10" applyNumberFormat="1" applyFont="1" applyFill="1" applyBorder="1" applyAlignment="1" applyProtection="1">
      <alignment horizontal="center" vertical="center"/>
      <protection locked="0"/>
    </xf>
    <xf numFmtId="43" fontId="14" fillId="5" borderId="12" xfId="0" applyNumberFormat="1" applyFont="1" applyFill="1" applyBorder="1" applyAlignment="1" applyProtection="1">
      <alignment horizontal="center" vertical="center"/>
    </xf>
    <xf numFmtId="10" fontId="14" fillId="5" borderId="12" xfId="10" applyNumberFormat="1" applyFont="1" applyFill="1" applyBorder="1" applyAlignment="1" applyProtection="1">
      <alignment horizontal="center" vertical="center"/>
    </xf>
    <xf numFmtId="43" fontId="14" fillId="5" borderId="12" xfId="32" applyFont="1" applyFill="1" applyBorder="1" applyAlignment="1" applyProtection="1">
      <alignment horizontal="center" vertical="center"/>
    </xf>
    <xf numFmtId="43" fontId="9" fillId="5" borderId="12" xfId="32" applyFont="1" applyFill="1" applyBorder="1" applyAlignment="1" applyProtection="1">
      <alignment horizontal="center" vertical="center"/>
    </xf>
    <xf numFmtId="43" fontId="9" fillId="0" borderId="12" xfId="32" applyFont="1" applyFill="1" applyBorder="1" applyAlignment="1" applyProtection="1">
      <alignment horizontal="center" vertical="center"/>
    </xf>
    <xf numFmtId="0" fontId="17" fillId="0" borderId="0" xfId="0" applyFont="1" applyProtection="1">
      <alignment vertical="center"/>
      <protection locked="0"/>
    </xf>
    <xf numFmtId="0" fontId="18" fillId="0" borderId="0" xfId="42" applyFont="1" applyProtection="1">
      <alignment vertical="center"/>
      <protection locked="0"/>
    </xf>
    <xf numFmtId="0" fontId="19" fillId="0" borderId="0" xfId="0" applyFont="1" applyProtection="1">
      <alignment vertical="center"/>
      <protection locked="0"/>
    </xf>
    <xf numFmtId="0" fontId="17" fillId="0" borderId="18" xfId="0" applyFont="1" applyBorder="1" applyAlignment="1" applyProtection="1">
      <alignment horizontal="center" vertical="center"/>
      <protection locked="0"/>
    </xf>
    <xf numFmtId="0" fontId="17" fillId="0" borderId="19" xfId="0" applyFont="1" applyBorder="1" applyAlignment="1" applyProtection="1">
      <alignment horizontal="center" vertical="center"/>
      <protection locked="0"/>
    </xf>
    <xf numFmtId="0" fontId="20" fillId="8" borderId="19" xfId="0" applyFont="1" applyFill="1" applyBorder="1" applyAlignment="1" applyProtection="1">
      <alignment horizontal="center" vertical="center"/>
      <protection locked="0"/>
    </xf>
    <xf numFmtId="0" fontId="17" fillId="0" borderId="20" xfId="0" applyFont="1" applyBorder="1" applyAlignment="1" applyProtection="1">
      <alignment horizontal="center" vertical="center"/>
      <protection locked="0"/>
    </xf>
    <xf numFmtId="0" fontId="17" fillId="0" borderId="12" xfId="0" applyFont="1" applyBorder="1" applyAlignment="1" applyProtection="1">
      <alignment horizontal="center" vertical="center"/>
      <protection locked="0"/>
    </xf>
    <xf numFmtId="0" fontId="20" fillId="8" borderId="12" xfId="0" applyFont="1" applyFill="1" applyBorder="1" applyAlignment="1" applyProtection="1">
      <alignment horizontal="center" vertical="center"/>
      <protection locked="0"/>
    </xf>
    <xf numFmtId="0" fontId="21" fillId="8" borderId="12" xfId="0" applyFont="1" applyFill="1" applyBorder="1" applyAlignment="1" applyProtection="1">
      <alignment horizontal="center" vertical="center"/>
      <protection locked="0"/>
    </xf>
    <xf numFmtId="177" fontId="17" fillId="9" borderId="12" xfId="32" applyNumberFormat="1" applyFont="1" applyFill="1" applyBorder="1" applyAlignment="1" applyProtection="1">
      <alignment horizontal="center" vertical="center"/>
    </xf>
    <xf numFmtId="0" fontId="17" fillId="8" borderId="12" xfId="0" applyFont="1" applyFill="1" applyBorder="1" applyAlignment="1" applyProtection="1">
      <alignment horizontal="center" vertical="center"/>
      <protection locked="0"/>
    </xf>
    <xf numFmtId="0" fontId="17" fillId="0" borderId="12" xfId="0" applyNumberFormat="1" applyFont="1" applyBorder="1" applyAlignment="1" applyProtection="1">
      <alignment horizontal="center" vertical="center"/>
      <protection locked="0"/>
    </xf>
    <xf numFmtId="0" fontId="17" fillId="0" borderId="12" xfId="0" applyFont="1" applyFill="1" applyBorder="1" applyAlignment="1" applyProtection="1">
      <alignment horizontal="center" vertical="center" wrapText="1"/>
      <protection locked="0"/>
    </xf>
    <xf numFmtId="0" fontId="17" fillId="0" borderId="12" xfId="0" applyFont="1" applyBorder="1" applyAlignment="1" applyProtection="1">
      <alignment horizontal="left" vertical="center"/>
      <protection locked="0"/>
    </xf>
    <xf numFmtId="0" fontId="17" fillId="0" borderId="12" xfId="10" applyNumberFormat="1" applyFont="1" applyBorder="1" applyAlignment="1" applyProtection="1">
      <alignment horizontal="center" vertical="center"/>
      <protection locked="0"/>
    </xf>
    <xf numFmtId="0" fontId="17" fillId="3" borderId="12" xfId="0" applyNumberFormat="1" applyFont="1" applyFill="1" applyBorder="1" applyAlignment="1" applyProtection="1">
      <alignment horizontal="center" vertical="center"/>
      <protection locked="0"/>
    </xf>
    <xf numFmtId="0" fontId="17" fillId="0" borderId="21" xfId="0" applyFont="1" applyBorder="1" applyAlignment="1" applyProtection="1">
      <alignment horizontal="center" vertical="center"/>
      <protection locked="0"/>
    </xf>
    <xf numFmtId="0" fontId="17" fillId="0" borderId="12" xfId="0" applyNumberFormat="1" applyFont="1" applyFill="1" applyBorder="1" applyAlignment="1" applyProtection="1">
      <alignment horizontal="center" vertical="center"/>
      <protection locked="0"/>
    </xf>
    <xf numFmtId="0" fontId="17" fillId="0" borderId="22" xfId="0" applyFont="1" applyBorder="1" applyAlignment="1" applyProtection="1">
      <alignment horizontal="center" vertical="center"/>
      <protection locked="0"/>
    </xf>
    <xf numFmtId="0" fontId="17" fillId="0" borderId="20" xfId="0" applyFont="1" applyBorder="1" applyAlignment="1" applyProtection="1">
      <alignment horizontal="center" vertical="center" wrapText="1"/>
      <protection locked="0"/>
    </xf>
    <xf numFmtId="0" fontId="21" fillId="0" borderId="12" xfId="0" applyFont="1" applyFill="1" applyBorder="1" applyAlignment="1" applyProtection="1">
      <alignment horizontal="left" vertical="center"/>
      <protection locked="0"/>
    </xf>
    <xf numFmtId="0" fontId="17" fillId="0" borderId="12" xfId="0" applyFont="1" applyFill="1" applyBorder="1" applyAlignment="1" applyProtection="1">
      <alignment horizontal="center" vertical="center"/>
      <protection locked="0"/>
    </xf>
    <xf numFmtId="0" fontId="17" fillId="8" borderId="12" xfId="0" applyFont="1" applyFill="1" applyBorder="1" applyAlignment="1" applyProtection="1">
      <alignment horizontal="left" vertical="center"/>
      <protection locked="0"/>
    </xf>
    <xf numFmtId="176" fontId="17" fillId="6" borderId="12" xfId="0" applyNumberFormat="1" applyFont="1" applyFill="1" applyBorder="1" applyAlignment="1" applyProtection="1">
      <alignment horizontal="center" vertical="center"/>
    </xf>
    <xf numFmtId="0" fontId="17" fillId="0" borderId="23" xfId="0" applyFont="1" applyBorder="1" applyAlignment="1" applyProtection="1">
      <alignment horizontal="center" vertical="center"/>
      <protection locked="0"/>
    </xf>
    <xf numFmtId="0" fontId="17" fillId="8" borderId="24" xfId="0" applyFont="1" applyFill="1" applyBorder="1" applyAlignment="1" applyProtection="1">
      <alignment horizontal="left" vertical="center" wrapText="1"/>
      <protection locked="0"/>
    </xf>
    <xf numFmtId="176" fontId="17" fillId="6" borderId="24" xfId="0" applyNumberFormat="1" applyFont="1" applyFill="1" applyBorder="1" applyAlignment="1" applyProtection="1">
      <alignment horizontal="center" vertical="center"/>
    </xf>
    <xf numFmtId="0" fontId="17" fillId="0" borderId="0" xfId="0" applyFont="1" applyAlignment="1" applyProtection="1">
      <alignment horizontal="left" vertical="center"/>
      <protection locked="0"/>
    </xf>
    <xf numFmtId="0" fontId="22" fillId="8" borderId="12" xfId="0" applyFont="1" applyFill="1" applyBorder="1" applyAlignment="1" applyProtection="1">
      <alignment horizontal="center" vertical="center"/>
      <protection locked="0"/>
    </xf>
    <xf numFmtId="0" fontId="17" fillId="0" borderId="21" xfId="0" applyFont="1" applyBorder="1" applyAlignment="1" applyProtection="1">
      <alignment horizontal="center" vertical="center" wrapText="1"/>
      <protection locked="0"/>
    </xf>
    <xf numFmtId="0" fontId="17" fillId="0" borderId="12" xfId="0" applyFont="1" applyBorder="1" applyProtection="1">
      <alignment vertical="center"/>
      <protection locked="0"/>
    </xf>
    <xf numFmtId="0" fontId="17" fillId="6" borderId="12" xfId="0" applyFont="1" applyFill="1" applyBorder="1" applyProtection="1">
      <alignment vertical="center"/>
    </xf>
    <xf numFmtId="0" fontId="17" fillId="0" borderId="25" xfId="0" applyFont="1" applyBorder="1" applyAlignment="1" applyProtection="1">
      <alignment horizontal="center" vertical="center"/>
      <protection locked="0"/>
    </xf>
    <xf numFmtId="0" fontId="17" fillId="0" borderId="24" xfId="0" applyFont="1" applyBorder="1" applyProtection="1">
      <alignment vertical="center"/>
      <protection locked="0"/>
    </xf>
    <xf numFmtId="0" fontId="17" fillId="6" borderId="24" xfId="0" applyFont="1" applyFill="1" applyBorder="1" applyProtection="1">
      <alignment vertical="center"/>
    </xf>
    <xf numFmtId="0" fontId="19" fillId="8" borderId="19" xfId="0" applyFont="1" applyFill="1" applyBorder="1" applyAlignment="1" applyProtection="1">
      <alignment horizontal="center" vertical="center"/>
      <protection locked="0"/>
    </xf>
    <xf numFmtId="10" fontId="19" fillId="8" borderId="26" xfId="10" applyNumberFormat="1" applyFont="1" applyFill="1" applyBorder="1" applyAlignment="1" applyProtection="1">
      <alignment horizontal="center" vertical="center"/>
      <protection locked="0"/>
    </xf>
    <xf numFmtId="10" fontId="19" fillId="8" borderId="27" xfId="10" applyNumberFormat="1" applyFont="1" applyFill="1" applyBorder="1" applyAlignment="1" applyProtection="1">
      <alignment horizontal="center" vertical="center"/>
      <protection locked="0"/>
    </xf>
    <xf numFmtId="0" fontId="22" fillId="8" borderId="28" xfId="0" applyFont="1" applyFill="1" applyBorder="1" applyAlignment="1" applyProtection="1">
      <alignment horizontal="center" vertical="center"/>
      <protection locked="0"/>
    </xf>
    <xf numFmtId="10" fontId="17" fillId="9" borderId="12" xfId="10" applyNumberFormat="1" applyFont="1" applyFill="1" applyBorder="1" applyAlignment="1" applyProtection="1">
      <alignment horizontal="center" vertical="center"/>
    </xf>
    <xf numFmtId="10" fontId="17" fillId="9" borderId="28" xfId="10" applyNumberFormat="1" applyFont="1" applyFill="1" applyBorder="1" applyAlignment="1" applyProtection="1">
      <alignment horizontal="center" vertical="center"/>
    </xf>
    <xf numFmtId="10" fontId="17" fillId="9" borderId="24" xfId="10" applyNumberFormat="1" applyFont="1" applyFill="1" applyBorder="1" applyAlignment="1" applyProtection="1">
      <alignment horizontal="center" vertical="center"/>
    </xf>
    <xf numFmtId="10" fontId="17" fillId="9" borderId="29" xfId="10" applyNumberFormat="1" applyFont="1" applyFill="1" applyBorder="1" applyAlignment="1" applyProtection="1">
      <alignment horizontal="center" vertical="center"/>
    </xf>
    <xf numFmtId="10" fontId="19" fillId="8" borderId="19" xfId="10" applyNumberFormat="1" applyFont="1" applyFill="1" applyBorder="1" applyAlignment="1" applyProtection="1">
      <alignment horizontal="center" vertical="center"/>
      <protection locked="0"/>
    </xf>
    <xf numFmtId="0" fontId="17" fillId="10" borderId="12" xfId="0" applyFont="1" applyFill="1" applyBorder="1" applyProtection="1">
      <alignment vertical="center"/>
    </xf>
    <xf numFmtId="0" fontId="23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3" fillId="0" borderId="0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/>
    </xf>
    <xf numFmtId="0" fontId="24" fillId="9" borderId="30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24" fillId="9" borderId="22" xfId="0" applyFont="1" applyFill="1" applyBorder="1" applyAlignment="1">
      <alignment horizontal="center" vertical="center"/>
    </xf>
    <xf numFmtId="0" fontId="24" fillId="9" borderId="14" xfId="0" applyFont="1" applyFill="1" applyBorder="1" applyAlignment="1">
      <alignment horizontal="center" vertical="center"/>
    </xf>
    <xf numFmtId="0" fontId="23" fillId="9" borderId="20" xfId="0" applyFont="1" applyFill="1" applyBorder="1" applyAlignment="1">
      <alignment horizontal="center" vertical="center"/>
    </xf>
    <xf numFmtId="0" fontId="23" fillId="8" borderId="12" xfId="0" applyFont="1" applyFill="1" applyBorder="1" applyAlignment="1">
      <alignment vertical="center"/>
    </xf>
    <xf numFmtId="0" fontId="23" fillId="8" borderId="12" xfId="0" applyFont="1" applyFill="1" applyBorder="1" applyAlignment="1">
      <alignment horizontal="center" vertical="center"/>
    </xf>
    <xf numFmtId="0" fontId="23" fillId="0" borderId="12" xfId="0" applyFont="1" applyFill="1" applyBorder="1" applyAlignment="1">
      <alignment vertical="center"/>
    </xf>
    <xf numFmtId="0" fontId="23" fillId="9" borderId="23" xfId="0" applyFont="1" applyFill="1" applyBorder="1" applyAlignment="1">
      <alignment horizontal="center" vertical="center"/>
    </xf>
    <xf numFmtId="0" fontId="23" fillId="0" borderId="24" xfId="0" applyFont="1" applyFill="1" applyBorder="1" applyAlignment="1">
      <alignment vertical="center"/>
    </xf>
    <xf numFmtId="2" fontId="23" fillId="8" borderId="12" xfId="0" applyNumberFormat="1" applyFont="1" applyFill="1" applyBorder="1" applyAlignment="1">
      <alignment vertical="center"/>
    </xf>
    <xf numFmtId="2" fontId="23" fillId="0" borderId="12" xfId="0" applyNumberFormat="1" applyFont="1" applyFill="1" applyBorder="1" applyAlignment="1">
      <alignment vertical="center"/>
    </xf>
    <xf numFmtId="0" fontId="25" fillId="0" borderId="12" xfId="0" applyFont="1" applyFill="1" applyBorder="1" applyAlignment="1">
      <alignment vertical="center" wrapText="1"/>
    </xf>
    <xf numFmtId="2" fontId="23" fillId="8" borderId="24" xfId="0" applyNumberFormat="1" applyFont="1" applyFill="1" applyBorder="1" applyAlignment="1">
      <alignment vertical="center"/>
    </xf>
    <xf numFmtId="2" fontId="23" fillId="0" borderId="24" xfId="0" applyNumberFormat="1" applyFont="1" applyFill="1" applyBorder="1" applyAlignment="1">
      <alignment vertical="center"/>
    </xf>
    <xf numFmtId="0" fontId="24" fillId="0" borderId="27" xfId="0" applyFont="1" applyFill="1" applyBorder="1" applyAlignment="1">
      <alignment horizontal="center" vertical="center"/>
    </xf>
    <xf numFmtId="0" fontId="24" fillId="0" borderId="18" xfId="0" applyFont="1" applyFill="1" applyBorder="1" applyAlignment="1">
      <alignment horizontal="center" vertical="center"/>
    </xf>
    <xf numFmtId="0" fontId="24" fillId="9" borderId="31" xfId="0" applyFont="1" applyFill="1" applyBorder="1" applyAlignment="1">
      <alignment horizontal="center" vertical="center"/>
    </xf>
    <xf numFmtId="0" fontId="23" fillId="8" borderId="28" xfId="0" applyFont="1" applyFill="1" applyBorder="1" applyAlignment="1">
      <alignment horizontal="center" vertical="center"/>
    </xf>
    <xf numFmtId="0" fontId="23" fillId="11" borderId="20" xfId="0" applyFont="1" applyFill="1" applyBorder="1" applyAlignment="1">
      <alignment vertical="center"/>
    </xf>
    <xf numFmtId="0" fontId="23" fillId="11" borderId="12" xfId="0" applyFont="1" applyFill="1" applyBorder="1" applyAlignment="1">
      <alignment horizontal="center" vertical="center"/>
    </xf>
    <xf numFmtId="0" fontId="23" fillId="0" borderId="28" xfId="0" applyFont="1" applyFill="1" applyBorder="1" applyAlignment="1">
      <alignment horizontal="center" vertical="center"/>
    </xf>
    <xf numFmtId="0" fontId="23" fillId="0" borderId="20" xfId="0" applyFont="1" applyFill="1" applyBorder="1" applyAlignment="1">
      <alignment vertical="center"/>
    </xf>
    <xf numFmtId="0" fontId="23" fillId="0" borderId="29" xfId="0" applyFont="1" applyFill="1" applyBorder="1" applyAlignment="1">
      <alignment horizontal="center" vertical="center"/>
    </xf>
    <xf numFmtId="0" fontId="23" fillId="0" borderId="23" xfId="0" applyFont="1" applyFill="1" applyBorder="1" applyAlignment="1">
      <alignment vertical="center"/>
    </xf>
    <xf numFmtId="0" fontId="23" fillId="11" borderId="12" xfId="0" applyFont="1" applyFill="1" applyBorder="1" applyAlignment="1">
      <alignment vertical="center"/>
    </xf>
    <xf numFmtId="10" fontId="23" fillId="11" borderId="12" xfId="10" applyNumberFormat="1" applyFont="1" applyFill="1" applyBorder="1">
      <alignment vertical="center"/>
    </xf>
    <xf numFmtId="2" fontId="23" fillId="11" borderId="12" xfId="0" applyNumberFormat="1" applyFont="1" applyFill="1" applyBorder="1" applyAlignment="1">
      <alignment vertical="center"/>
    </xf>
    <xf numFmtId="0" fontId="25" fillId="0" borderId="12" xfId="0" applyFont="1" applyFill="1" applyBorder="1" applyAlignment="1">
      <alignment vertical="center"/>
    </xf>
    <xf numFmtId="10" fontId="23" fillId="11" borderId="24" xfId="10" applyNumberFormat="1" applyFont="1" applyFill="1" applyBorder="1">
      <alignment vertical="center"/>
    </xf>
    <xf numFmtId="2" fontId="23" fillId="11" borderId="24" xfId="0" applyNumberFormat="1" applyFont="1" applyFill="1" applyBorder="1" applyAlignment="1">
      <alignment vertical="center"/>
    </xf>
    <xf numFmtId="0" fontId="24" fillId="0" borderId="26" xfId="0" applyFont="1" applyFill="1" applyBorder="1" applyAlignment="1">
      <alignment horizontal="center" vertical="center"/>
    </xf>
    <xf numFmtId="0" fontId="24" fillId="12" borderId="32" xfId="0" applyFont="1" applyFill="1" applyBorder="1" applyAlignment="1">
      <alignment horizontal="center" vertical="center"/>
    </xf>
    <xf numFmtId="2" fontId="23" fillId="11" borderId="13" xfId="0" applyNumberFormat="1" applyFont="1" applyFill="1" applyBorder="1" applyAlignment="1">
      <alignment vertical="center"/>
    </xf>
    <xf numFmtId="2" fontId="23" fillId="0" borderId="13" xfId="0" applyNumberFormat="1" applyFont="1" applyFill="1" applyBorder="1" applyAlignment="1">
      <alignment vertical="center"/>
    </xf>
    <xf numFmtId="2" fontId="23" fillId="0" borderId="33" xfId="0" applyNumberFormat="1" applyFont="1" applyFill="1" applyBorder="1" applyAlignment="1">
      <alignment vertical="center"/>
    </xf>
    <xf numFmtId="0" fontId="23" fillId="11" borderId="28" xfId="0" applyFont="1" applyFill="1" applyBorder="1" applyAlignment="1">
      <alignment horizontal="center" vertical="center"/>
    </xf>
    <xf numFmtId="2" fontId="25" fillId="0" borderId="28" xfId="0" applyNumberFormat="1" applyFont="1" applyFill="1" applyBorder="1" applyAlignment="1">
      <alignment vertical="center"/>
    </xf>
    <xf numFmtId="2" fontId="23" fillId="0" borderId="28" xfId="0" applyNumberFormat="1" applyFont="1" applyFill="1" applyBorder="1" applyAlignment="1">
      <alignment vertical="center"/>
    </xf>
    <xf numFmtId="2" fontId="23" fillId="0" borderId="29" xfId="0" applyNumberFormat="1" applyFont="1" applyFill="1" applyBorder="1" applyAlignment="1">
      <alignment vertical="center"/>
    </xf>
    <xf numFmtId="0" fontId="19" fillId="0" borderId="0" xfId="0" applyFont="1">
      <alignment vertical="center"/>
    </xf>
    <xf numFmtId="0" fontId="17" fillId="0" borderId="0" xfId="0" applyFont="1">
      <alignment vertical="center"/>
    </xf>
    <xf numFmtId="0" fontId="17" fillId="0" borderId="0" xfId="0" applyFont="1" applyAlignment="1">
      <alignment horizontal="center" vertical="center"/>
    </xf>
    <xf numFmtId="0" fontId="19" fillId="0" borderId="0" xfId="0" applyFont="1" applyAlignment="1">
      <alignment horizontal="left" vertical="center"/>
    </xf>
    <xf numFmtId="0" fontId="19" fillId="9" borderId="30" xfId="0" applyFont="1" applyFill="1" applyBorder="1" applyAlignment="1">
      <alignment horizontal="center" vertical="center"/>
    </xf>
    <xf numFmtId="0" fontId="19" fillId="0" borderId="19" xfId="0" applyFont="1" applyBorder="1" applyAlignment="1">
      <alignment horizontal="center" vertical="center"/>
    </xf>
    <xf numFmtId="0" fontId="19" fillId="9" borderId="22" xfId="0" applyFont="1" applyFill="1" applyBorder="1" applyAlignment="1">
      <alignment horizontal="center" vertical="center"/>
    </xf>
    <xf numFmtId="0" fontId="19" fillId="9" borderId="14" xfId="0" applyFont="1" applyFill="1" applyBorder="1" applyAlignment="1">
      <alignment horizontal="center" vertical="center"/>
    </xf>
    <xf numFmtId="0" fontId="17" fillId="9" borderId="20" xfId="0" applyFont="1" applyFill="1" applyBorder="1" applyAlignment="1">
      <alignment horizontal="center" vertical="center"/>
    </xf>
    <xf numFmtId="0" fontId="17" fillId="8" borderId="12" xfId="0" applyFont="1" applyFill="1" applyBorder="1">
      <alignment vertical="center"/>
    </xf>
    <xf numFmtId="0" fontId="17" fillId="8" borderId="12" xfId="0" applyFont="1" applyFill="1" applyBorder="1" applyAlignment="1">
      <alignment horizontal="center" vertical="center"/>
    </xf>
    <xf numFmtId="0" fontId="17" fillId="0" borderId="12" xfId="0" applyFont="1" applyBorder="1">
      <alignment vertical="center"/>
    </xf>
    <xf numFmtId="0" fontId="17" fillId="9" borderId="23" xfId="0" applyFont="1" applyFill="1" applyBorder="1" applyAlignment="1">
      <alignment horizontal="center" vertical="center"/>
    </xf>
    <xf numFmtId="0" fontId="17" fillId="0" borderId="24" xfId="0" applyFont="1" applyBorder="1">
      <alignment vertical="center"/>
    </xf>
    <xf numFmtId="2" fontId="17" fillId="8" borderId="12" xfId="0" applyNumberFormat="1" applyFont="1" applyFill="1" applyBorder="1">
      <alignment vertical="center"/>
    </xf>
    <xf numFmtId="2" fontId="17" fillId="0" borderId="12" xfId="0" applyNumberFormat="1" applyFont="1" applyBorder="1">
      <alignment vertical="center"/>
    </xf>
    <xf numFmtId="0" fontId="26" fillId="0" borderId="12" xfId="0" applyFont="1" applyBorder="1" applyAlignment="1">
      <alignment vertical="center" wrapText="1"/>
    </xf>
    <xf numFmtId="2" fontId="17" fillId="8" borderId="24" xfId="0" applyNumberFormat="1" applyFont="1" applyFill="1" applyBorder="1">
      <alignment vertical="center"/>
    </xf>
    <xf numFmtId="2" fontId="17" fillId="0" borderId="24" xfId="0" applyNumberFormat="1" applyFont="1" applyBorder="1">
      <alignment vertical="center"/>
    </xf>
    <xf numFmtId="0" fontId="19" fillId="0" borderId="27" xfId="0" applyFont="1" applyBorder="1" applyAlignment="1">
      <alignment horizontal="center" vertical="center"/>
    </xf>
    <xf numFmtId="0" fontId="19" fillId="0" borderId="18" xfId="0" applyFont="1" applyBorder="1" applyAlignment="1">
      <alignment horizontal="center" vertical="center"/>
    </xf>
    <xf numFmtId="0" fontId="19" fillId="9" borderId="31" xfId="0" applyFont="1" applyFill="1" applyBorder="1" applyAlignment="1">
      <alignment horizontal="center" vertical="center"/>
    </xf>
    <xf numFmtId="0" fontId="17" fillId="8" borderId="28" xfId="0" applyFont="1" applyFill="1" applyBorder="1" applyAlignment="1">
      <alignment horizontal="center" vertical="center"/>
    </xf>
    <xf numFmtId="0" fontId="17" fillId="11" borderId="20" xfId="0" applyFont="1" applyFill="1" applyBorder="1">
      <alignment vertical="center"/>
    </xf>
    <xf numFmtId="0" fontId="17" fillId="11" borderId="12" xfId="0" applyFont="1" applyFill="1" applyBorder="1" applyAlignment="1">
      <alignment horizontal="center" vertical="center"/>
    </xf>
    <xf numFmtId="0" fontId="17" fillId="0" borderId="28" xfId="0" applyFont="1" applyBorder="1" applyAlignment="1">
      <alignment horizontal="center" vertical="center"/>
    </xf>
    <xf numFmtId="0" fontId="17" fillId="0" borderId="20" xfId="0" applyFont="1" applyBorder="1">
      <alignment vertical="center"/>
    </xf>
    <xf numFmtId="0" fontId="17" fillId="0" borderId="29" xfId="0" applyFont="1" applyBorder="1" applyAlignment="1">
      <alignment horizontal="center" vertical="center"/>
    </xf>
    <xf numFmtId="0" fontId="17" fillId="0" borderId="23" xfId="0" applyFont="1" applyBorder="1">
      <alignment vertical="center"/>
    </xf>
    <xf numFmtId="0" fontId="17" fillId="11" borderId="12" xfId="0" applyFont="1" applyFill="1" applyBorder="1">
      <alignment vertical="center"/>
    </xf>
    <xf numFmtId="10" fontId="17" fillId="11" borderId="12" xfId="10" applyNumberFormat="1" applyFont="1" applyFill="1" applyBorder="1">
      <alignment vertical="center"/>
    </xf>
    <xf numFmtId="2" fontId="17" fillId="11" borderId="12" xfId="0" applyNumberFormat="1" applyFont="1" applyFill="1" applyBorder="1">
      <alignment vertical="center"/>
    </xf>
    <xf numFmtId="0" fontId="26" fillId="0" borderId="12" xfId="0" applyFont="1" applyBorder="1">
      <alignment vertical="center"/>
    </xf>
    <xf numFmtId="10" fontId="17" fillId="11" borderId="24" xfId="10" applyNumberFormat="1" applyFont="1" applyFill="1" applyBorder="1">
      <alignment vertical="center"/>
    </xf>
    <xf numFmtId="2" fontId="17" fillId="11" borderId="24" xfId="0" applyNumberFormat="1" applyFont="1" applyFill="1" applyBorder="1">
      <alignment vertical="center"/>
    </xf>
    <xf numFmtId="0" fontId="19" fillId="0" borderId="26" xfId="0" applyFont="1" applyBorder="1" applyAlignment="1">
      <alignment horizontal="center" vertical="center"/>
    </xf>
    <xf numFmtId="0" fontId="19" fillId="12" borderId="32" xfId="0" applyFont="1" applyFill="1" applyBorder="1" applyAlignment="1">
      <alignment horizontal="center" vertical="center"/>
    </xf>
    <xf numFmtId="2" fontId="17" fillId="11" borderId="13" xfId="0" applyNumberFormat="1" applyFont="1" applyFill="1" applyBorder="1">
      <alignment vertical="center"/>
    </xf>
    <xf numFmtId="2" fontId="17" fillId="0" borderId="13" xfId="0" applyNumberFormat="1" applyFont="1" applyBorder="1">
      <alignment vertical="center"/>
    </xf>
    <xf numFmtId="2" fontId="17" fillId="0" borderId="33" xfId="0" applyNumberFormat="1" applyFont="1" applyBorder="1">
      <alignment vertical="center"/>
    </xf>
    <xf numFmtId="0" fontId="17" fillId="11" borderId="28" xfId="0" applyFont="1" applyFill="1" applyBorder="1" applyAlignment="1">
      <alignment horizontal="center" vertical="center"/>
    </xf>
    <xf numFmtId="2" fontId="26" fillId="0" borderId="28" xfId="0" applyNumberFormat="1" applyFont="1" applyBorder="1">
      <alignment vertical="center"/>
    </xf>
    <xf numFmtId="2" fontId="17" fillId="0" borderId="28" xfId="0" applyNumberFormat="1" applyFont="1" applyBorder="1">
      <alignment vertical="center"/>
    </xf>
    <xf numFmtId="2" fontId="17" fillId="0" borderId="29" xfId="0" applyNumberFormat="1" applyFont="1" applyBorder="1">
      <alignment vertical="center"/>
    </xf>
    <xf numFmtId="0" fontId="6" fillId="0" borderId="0" xfId="0" applyFont="1">
      <alignment vertical="center"/>
    </xf>
    <xf numFmtId="0" fontId="27" fillId="0" borderId="0" xfId="0" applyFont="1" applyProtection="1">
      <alignment vertical="center"/>
      <protection locked="0"/>
    </xf>
    <xf numFmtId="0" fontId="19" fillId="13" borderId="12" xfId="0" applyFont="1" applyFill="1" applyBorder="1" applyAlignment="1" applyProtection="1">
      <alignment horizontal="center" vertical="center"/>
      <protection locked="0"/>
    </xf>
    <xf numFmtId="0" fontId="19" fillId="13" borderId="16" xfId="0" applyFont="1" applyFill="1" applyBorder="1" applyAlignment="1" applyProtection="1">
      <alignment horizontal="center" vertical="center"/>
      <protection locked="0"/>
    </xf>
    <xf numFmtId="0" fontId="19" fillId="13" borderId="14" xfId="0" applyFont="1" applyFill="1" applyBorder="1" applyAlignment="1" applyProtection="1">
      <alignment horizontal="center" vertical="center"/>
      <protection locked="0"/>
    </xf>
    <xf numFmtId="0" fontId="28" fillId="13" borderId="13" xfId="0" applyFont="1" applyFill="1" applyBorder="1" applyAlignment="1" applyProtection="1">
      <alignment horizontal="center" vertical="center"/>
      <protection locked="0"/>
    </xf>
    <xf numFmtId="0" fontId="28" fillId="13" borderId="34" xfId="0" applyFont="1" applyFill="1" applyBorder="1" applyAlignment="1" applyProtection="1">
      <alignment horizontal="center" vertical="center"/>
      <protection locked="0"/>
    </xf>
    <xf numFmtId="0" fontId="17" fillId="0" borderId="0" xfId="0" applyFont="1" applyProtection="1">
      <alignment vertical="center"/>
    </xf>
    <xf numFmtId="0" fontId="17" fillId="9" borderId="16" xfId="0" applyFont="1" applyFill="1" applyBorder="1" applyAlignment="1" applyProtection="1">
      <alignment horizontal="center" vertical="center" wrapText="1"/>
      <protection locked="0"/>
    </xf>
    <xf numFmtId="0" fontId="28" fillId="14" borderId="13" xfId="0" applyFont="1" applyFill="1" applyBorder="1" applyAlignment="1" applyProtection="1">
      <alignment horizontal="center" vertical="center"/>
      <protection locked="0"/>
    </xf>
    <xf numFmtId="0" fontId="28" fillId="14" borderId="34" xfId="0" applyFont="1" applyFill="1" applyBorder="1" applyAlignment="1" applyProtection="1">
      <alignment horizontal="center" vertical="center"/>
      <protection locked="0"/>
    </xf>
    <xf numFmtId="0" fontId="17" fillId="9" borderId="17" xfId="0" applyFont="1" applyFill="1" applyBorder="1" applyAlignment="1" applyProtection="1">
      <alignment horizontal="center" vertical="center"/>
      <protection locked="0"/>
    </xf>
    <xf numFmtId="49" fontId="17" fillId="9" borderId="16" xfId="0" applyNumberFormat="1" applyFont="1" applyFill="1" applyBorder="1" applyAlignment="1" applyProtection="1">
      <alignment horizontal="center" vertical="center"/>
      <protection locked="0"/>
    </xf>
    <xf numFmtId="49" fontId="28" fillId="9" borderId="13" xfId="0" applyNumberFormat="1" applyFont="1" applyFill="1" applyBorder="1" applyAlignment="1" applyProtection="1">
      <alignment horizontal="center" vertical="center"/>
      <protection locked="0"/>
    </xf>
    <xf numFmtId="49" fontId="17" fillId="9" borderId="17" xfId="0" applyNumberFormat="1" applyFont="1" applyFill="1" applyBorder="1" applyAlignment="1" applyProtection="1">
      <alignment horizontal="center" vertical="center"/>
      <protection locked="0"/>
    </xf>
    <xf numFmtId="49" fontId="17" fillId="9" borderId="12" xfId="0" applyNumberFormat="1" applyFont="1" applyFill="1" applyBorder="1" applyAlignment="1" applyProtection="1">
      <alignment horizontal="left" vertical="center"/>
      <protection locked="0"/>
    </xf>
    <xf numFmtId="49" fontId="17" fillId="9" borderId="16" xfId="0" applyNumberFormat="1" applyFont="1" applyFill="1" applyBorder="1" applyAlignment="1" applyProtection="1">
      <alignment horizontal="left" vertical="center"/>
      <protection locked="0"/>
    </xf>
    <xf numFmtId="49" fontId="17" fillId="9" borderId="14" xfId="0" applyNumberFormat="1" applyFont="1" applyFill="1" applyBorder="1" applyAlignment="1" applyProtection="1">
      <alignment horizontal="left" vertical="center"/>
      <protection locked="0"/>
    </xf>
    <xf numFmtId="49" fontId="17" fillId="9" borderId="14" xfId="0" applyNumberFormat="1" applyFont="1" applyFill="1" applyBorder="1" applyAlignment="1" applyProtection="1">
      <alignment horizontal="center" vertical="center"/>
      <protection locked="0"/>
    </xf>
    <xf numFmtId="49" fontId="29" fillId="9" borderId="12" xfId="0" applyNumberFormat="1" applyFont="1" applyFill="1" applyBorder="1" applyAlignment="1" applyProtection="1">
      <alignment horizontal="left" vertical="center"/>
      <protection locked="0"/>
    </xf>
    <xf numFmtId="0" fontId="17" fillId="9" borderId="12" xfId="0" applyFont="1" applyFill="1" applyBorder="1" applyAlignment="1" applyProtection="1">
      <alignment horizontal="left" vertical="center"/>
      <protection locked="0"/>
    </xf>
    <xf numFmtId="0" fontId="30" fillId="9" borderId="12" xfId="0" applyFont="1" applyFill="1" applyBorder="1" applyAlignment="1" applyProtection="1">
      <alignment vertical="center"/>
      <protection locked="0"/>
    </xf>
    <xf numFmtId="0" fontId="30" fillId="9" borderId="12" xfId="0" applyFont="1" applyFill="1" applyBorder="1" applyAlignment="1" applyProtection="1">
      <alignment horizontal="left" vertical="center"/>
      <protection locked="0"/>
    </xf>
    <xf numFmtId="0" fontId="17" fillId="9" borderId="14" xfId="0" applyFont="1" applyFill="1" applyBorder="1" applyAlignment="1" applyProtection="1">
      <alignment horizontal="center" vertical="center"/>
      <protection locked="0"/>
    </xf>
    <xf numFmtId="0" fontId="17" fillId="3" borderId="16" xfId="0" applyFont="1" applyFill="1" applyBorder="1" applyAlignment="1" applyProtection="1">
      <alignment horizontal="center" vertical="center"/>
      <protection locked="0"/>
    </xf>
    <xf numFmtId="0" fontId="28" fillId="0" borderId="13" xfId="0" applyFont="1" applyFill="1" applyBorder="1" applyAlignment="1" applyProtection="1">
      <alignment horizontal="center" vertical="center"/>
      <protection locked="0"/>
    </xf>
    <xf numFmtId="0" fontId="28" fillId="0" borderId="34" xfId="0" applyFont="1" applyFill="1" applyBorder="1" applyAlignment="1" applyProtection="1">
      <alignment horizontal="center" vertical="center"/>
      <protection locked="0"/>
    </xf>
    <xf numFmtId="0" fontId="17" fillId="3" borderId="17" xfId="0" applyFont="1" applyFill="1" applyBorder="1" applyAlignment="1" applyProtection="1">
      <alignment horizontal="center" vertical="center"/>
      <protection locked="0"/>
    </xf>
    <xf numFmtId="0" fontId="17" fillId="3" borderId="12" xfId="0" applyFont="1" applyFill="1" applyBorder="1" applyAlignment="1" applyProtection="1">
      <alignment horizontal="center" vertical="center"/>
      <protection locked="0"/>
    </xf>
    <xf numFmtId="49" fontId="17" fillId="3" borderId="35" xfId="0" applyNumberFormat="1" applyFont="1" applyFill="1" applyBorder="1" applyAlignment="1" applyProtection="1">
      <alignment horizontal="left" vertical="center"/>
      <protection locked="0"/>
    </xf>
    <xf numFmtId="49" fontId="17" fillId="3" borderId="36" xfId="0" applyNumberFormat="1" applyFont="1" applyFill="1" applyBorder="1" applyAlignment="1" applyProtection="1">
      <alignment horizontal="left" vertical="center"/>
      <protection locked="0"/>
    </xf>
    <xf numFmtId="49" fontId="17" fillId="3" borderId="37" xfId="0" applyNumberFormat="1" applyFont="1" applyFill="1" applyBorder="1" applyAlignment="1" applyProtection="1">
      <alignment horizontal="left" vertical="center"/>
      <protection locked="0"/>
    </xf>
    <xf numFmtId="0" fontId="17" fillId="3" borderId="15" xfId="0" applyFont="1" applyFill="1" applyBorder="1" applyAlignment="1" applyProtection="1">
      <alignment horizontal="left" vertical="center"/>
      <protection locked="0"/>
    </xf>
    <xf numFmtId="0" fontId="17" fillId="3" borderId="35" xfId="0" applyFont="1" applyFill="1" applyBorder="1" applyAlignment="1" applyProtection="1">
      <alignment horizontal="left" vertical="center"/>
      <protection locked="0"/>
    </xf>
    <xf numFmtId="0" fontId="17" fillId="3" borderId="36" xfId="0" applyFont="1" applyFill="1" applyBorder="1" applyAlignment="1" applyProtection="1">
      <alignment horizontal="left" vertical="center"/>
      <protection locked="0"/>
    </xf>
    <xf numFmtId="0" fontId="17" fillId="3" borderId="37" xfId="0" applyFont="1" applyFill="1" applyBorder="1" applyAlignment="1" applyProtection="1">
      <alignment horizontal="left" vertical="center"/>
      <protection locked="0"/>
    </xf>
    <xf numFmtId="0" fontId="28" fillId="3" borderId="12" xfId="0" applyFont="1" applyFill="1" applyBorder="1" applyAlignment="1" applyProtection="1">
      <alignment horizontal="center" vertical="center"/>
      <protection locked="0"/>
    </xf>
    <xf numFmtId="0" fontId="17" fillId="3" borderId="12" xfId="0" applyFont="1" applyFill="1" applyBorder="1" applyAlignment="1" applyProtection="1">
      <alignment horizontal="left" vertical="center"/>
      <protection locked="0"/>
    </xf>
    <xf numFmtId="0" fontId="20" fillId="0" borderId="12" xfId="0" applyFont="1" applyBorder="1" applyAlignment="1" applyProtection="1">
      <alignment horizontal="center" vertical="center"/>
      <protection locked="0"/>
    </xf>
    <xf numFmtId="0" fontId="28" fillId="13" borderId="15" xfId="0" applyFont="1" applyFill="1" applyBorder="1" applyAlignment="1" applyProtection="1">
      <alignment horizontal="center" vertical="center"/>
      <protection locked="0"/>
    </xf>
    <xf numFmtId="2" fontId="17" fillId="13" borderId="12" xfId="0" applyNumberFormat="1" applyFont="1" applyFill="1" applyBorder="1" applyAlignment="1" applyProtection="1">
      <alignment horizontal="center" vertical="center"/>
    </xf>
    <xf numFmtId="0" fontId="28" fillId="14" borderId="15" xfId="0" applyFont="1" applyFill="1" applyBorder="1" applyAlignment="1" applyProtection="1">
      <alignment horizontal="center" vertical="center"/>
      <protection locked="0"/>
    </xf>
    <xf numFmtId="49" fontId="28" fillId="9" borderId="34" xfId="0" applyNumberFormat="1" applyFont="1" applyFill="1" applyBorder="1" applyAlignment="1" applyProtection="1">
      <alignment horizontal="center" vertical="center"/>
      <protection locked="0"/>
    </xf>
    <xf numFmtId="49" fontId="28" fillId="9" borderId="15" xfId="0" applyNumberFormat="1" applyFont="1" applyFill="1" applyBorder="1" applyAlignment="1" applyProtection="1">
      <alignment horizontal="center" vertical="center"/>
      <protection locked="0"/>
    </xf>
    <xf numFmtId="0" fontId="17" fillId="9" borderId="13" xfId="0" applyFont="1" applyFill="1" applyBorder="1" applyAlignment="1" applyProtection="1">
      <alignment horizontal="left" vertical="center"/>
      <protection locked="0"/>
    </xf>
    <xf numFmtId="2" fontId="17" fillId="0" borderId="12" xfId="0" applyNumberFormat="1" applyFont="1" applyBorder="1" applyAlignment="1" applyProtection="1">
      <alignment horizontal="center" vertical="center"/>
      <protection locked="0"/>
    </xf>
    <xf numFmtId="49" fontId="17" fillId="9" borderId="12" xfId="0" applyNumberFormat="1" applyFont="1" applyFill="1" applyBorder="1" applyAlignment="1" applyProtection="1">
      <alignment vertical="center"/>
      <protection locked="0"/>
    </xf>
    <xf numFmtId="0" fontId="17" fillId="9" borderId="12" xfId="0" applyFont="1" applyFill="1" applyBorder="1" applyAlignment="1" applyProtection="1">
      <alignment vertical="center"/>
      <protection locked="0"/>
    </xf>
    <xf numFmtId="0" fontId="30" fillId="9" borderId="13" xfId="0" applyFont="1" applyFill="1" applyBorder="1" applyAlignment="1" applyProtection="1">
      <alignment horizontal="left" vertical="center"/>
      <protection locked="0"/>
    </xf>
    <xf numFmtId="0" fontId="28" fillId="0" borderId="15" xfId="0" applyFont="1" applyFill="1" applyBorder="1" applyAlignment="1" applyProtection="1">
      <alignment horizontal="center" vertical="center"/>
      <protection locked="0"/>
    </xf>
    <xf numFmtId="49" fontId="17" fillId="3" borderId="12" xfId="0" applyNumberFormat="1" applyFont="1" applyFill="1" applyBorder="1" applyAlignment="1" applyProtection="1">
      <alignment horizontal="left" vertical="center"/>
      <protection locked="0"/>
    </xf>
    <xf numFmtId="0" fontId="17" fillId="3" borderId="13" xfId="0" applyFont="1" applyFill="1" applyBorder="1" applyAlignment="1" applyProtection="1">
      <alignment horizontal="left" vertical="center"/>
      <protection locked="0"/>
    </xf>
    <xf numFmtId="0" fontId="17" fillId="3" borderId="16" xfId="0" applyFont="1" applyFill="1" applyBorder="1" applyAlignment="1" applyProtection="1">
      <alignment horizontal="left" vertical="center"/>
      <protection locked="0"/>
    </xf>
    <xf numFmtId="0" fontId="29" fillId="3" borderId="16" xfId="0" applyFont="1" applyFill="1" applyBorder="1" applyAlignment="1" applyProtection="1">
      <alignment horizontal="left" vertical="center"/>
      <protection locked="0"/>
    </xf>
    <xf numFmtId="0" fontId="29" fillId="3" borderId="13" xfId="0" applyFont="1" applyFill="1" applyBorder="1" applyAlignment="1" applyProtection="1">
      <alignment horizontal="left" vertical="center"/>
      <protection locked="0"/>
    </xf>
    <xf numFmtId="0" fontId="29" fillId="3" borderId="17" xfId="0" applyFont="1" applyFill="1" applyBorder="1" applyAlignment="1" applyProtection="1">
      <alignment horizontal="left" vertical="center"/>
      <protection locked="0"/>
    </xf>
    <xf numFmtId="0" fontId="29" fillId="3" borderId="14" xfId="0" applyFont="1" applyFill="1" applyBorder="1" applyAlignment="1" applyProtection="1">
      <alignment horizontal="left" vertical="center"/>
      <protection locked="0"/>
    </xf>
    <xf numFmtId="49" fontId="29" fillId="3" borderId="13" xfId="0" applyNumberFormat="1" applyFont="1" applyFill="1" applyBorder="1" applyAlignment="1" applyProtection="1">
      <alignment horizontal="left" vertical="center"/>
      <protection locked="0"/>
    </xf>
    <xf numFmtId="49" fontId="31" fillId="3" borderId="12" xfId="0" applyNumberFormat="1" applyFont="1" applyFill="1" applyBorder="1" applyAlignment="1" applyProtection="1">
      <alignment horizontal="left" vertical="center"/>
      <protection locked="0"/>
    </xf>
    <xf numFmtId="0" fontId="20" fillId="0" borderId="0" xfId="0" applyFont="1" applyAlignment="1" applyProtection="1">
      <alignment horizontal="center" vertical="center"/>
      <protection locked="0"/>
    </xf>
    <xf numFmtId="0" fontId="6" fillId="0" borderId="0" xfId="0" applyFont="1" applyProtection="1">
      <alignment vertical="center"/>
      <protection locked="0"/>
    </xf>
    <xf numFmtId="2" fontId="17" fillId="13" borderId="12" xfId="0" applyNumberFormat="1" applyFont="1" applyFill="1" applyBorder="1" applyAlignment="1" applyProtection="1">
      <alignment horizontal="center" vertical="center"/>
      <protection locked="0"/>
    </xf>
    <xf numFmtId="0" fontId="20" fillId="0" borderId="16" xfId="0" applyFont="1" applyBorder="1" applyAlignment="1" applyProtection="1">
      <alignment horizontal="center" vertical="center"/>
      <protection locked="0"/>
    </xf>
    <xf numFmtId="0" fontId="20" fillId="0" borderId="14" xfId="0" applyFont="1" applyBorder="1" applyAlignment="1" applyProtection="1">
      <alignment horizontal="center" vertical="center"/>
      <protection locked="0"/>
    </xf>
    <xf numFmtId="0" fontId="17" fillId="3" borderId="12" xfId="0" applyFont="1" applyFill="1" applyBorder="1" applyAlignment="1" applyProtection="1">
      <alignment vertical="center"/>
      <protection locked="0"/>
    </xf>
    <xf numFmtId="0" fontId="17" fillId="3" borderId="14" xfId="0" applyFont="1" applyFill="1" applyBorder="1" applyAlignment="1" applyProtection="1">
      <alignment horizontal="center" vertical="center"/>
      <protection locked="0"/>
    </xf>
    <xf numFmtId="49" fontId="17" fillId="3" borderId="16" xfId="0" applyNumberFormat="1" applyFont="1" applyFill="1" applyBorder="1" applyAlignment="1" applyProtection="1">
      <alignment horizontal="left" vertical="center"/>
      <protection locked="0"/>
    </xf>
    <xf numFmtId="49" fontId="17" fillId="3" borderId="17" xfId="0" applyNumberFormat="1" applyFont="1" applyFill="1" applyBorder="1" applyAlignment="1" applyProtection="1">
      <alignment horizontal="left" vertical="center"/>
      <protection locked="0"/>
    </xf>
    <xf numFmtId="49" fontId="17" fillId="3" borderId="14" xfId="0" applyNumberFormat="1" applyFont="1" applyFill="1" applyBorder="1" applyAlignment="1" applyProtection="1">
      <alignment horizontal="left" vertical="center"/>
      <protection locked="0"/>
    </xf>
    <xf numFmtId="49" fontId="29" fillId="3" borderId="12" xfId="0" applyNumberFormat="1" applyFont="1" applyFill="1" applyBorder="1" applyAlignment="1" applyProtection="1">
      <alignment horizontal="left" vertical="center"/>
      <protection locked="0"/>
    </xf>
    <xf numFmtId="0" fontId="17" fillId="9" borderId="16" xfId="0" applyFont="1" applyFill="1" applyBorder="1" applyAlignment="1" applyProtection="1">
      <alignment horizontal="center" vertical="center"/>
      <protection locked="0"/>
    </xf>
    <xf numFmtId="0" fontId="28" fillId="14" borderId="12" xfId="0" applyFont="1" applyFill="1" applyBorder="1" applyAlignment="1" applyProtection="1">
      <alignment horizontal="center" vertical="center"/>
      <protection locked="0"/>
    </xf>
    <xf numFmtId="49" fontId="17" fillId="9" borderId="17" xfId="0" applyNumberFormat="1" applyFont="1" applyFill="1" applyBorder="1" applyAlignment="1" applyProtection="1">
      <alignment horizontal="left" vertical="center"/>
      <protection locked="0"/>
    </xf>
    <xf numFmtId="0" fontId="17" fillId="9" borderId="16" xfId="0" applyFont="1" applyFill="1" applyBorder="1" applyAlignment="1" applyProtection="1">
      <alignment horizontal="left" vertical="center"/>
      <protection locked="0"/>
    </xf>
    <xf numFmtId="0" fontId="17" fillId="9" borderId="17" xfId="0" applyFont="1" applyFill="1" applyBorder="1" applyAlignment="1" applyProtection="1">
      <alignment horizontal="left" vertical="center"/>
      <protection locked="0"/>
    </xf>
    <xf numFmtId="0" fontId="17" fillId="9" borderId="14" xfId="0" applyFont="1" applyFill="1" applyBorder="1" applyAlignment="1" applyProtection="1">
      <alignment horizontal="left" vertical="center"/>
      <protection locked="0"/>
    </xf>
    <xf numFmtId="0" fontId="29" fillId="9" borderId="12" xfId="0" applyFont="1" applyFill="1" applyBorder="1" applyAlignment="1" applyProtection="1">
      <alignment horizontal="left" vertical="center"/>
      <protection locked="0"/>
    </xf>
    <xf numFmtId="49" fontId="29" fillId="9" borderId="16" xfId="0" applyNumberFormat="1" applyFont="1" applyFill="1" applyBorder="1" applyAlignment="1" applyProtection="1">
      <alignment horizontal="left" vertical="center"/>
      <protection locked="0"/>
    </xf>
    <xf numFmtId="49" fontId="29" fillId="9" borderId="14" xfId="0" applyNumberFormat="1" applyFont="1" applyFill="1" applyBorder="1" applyAlignment="1" applyProtection="1">
      <alignment horizontal="left" vertical="center"/>
      <protection locked="0"/>
    </xf>
    <xf numFmtId="0" fontId="29" fillId="3" borderId="12" xfId="0" applyFont="1" applyFill="1" applyBorder="1" applyAlignment="1" applyProtection="1">
      <alignment horizontal="left" vertical="center"/>
      <protection locked="0"/>
    </xf>
    <xf numFmtId="49" fontId="17" fillId="3" borderId="13" xfId="0" applyNumberFormat="1" applyFont="1" applyFill="1" applyBorder="1" applyAlignment="1" applyProtection="1">
      <alignment horizontal="left" vertical="center"/>
      <protection locked="0"/>
    </xf>
    <xf numFmtId="49" fontId="17" fillId="3" borderId="13" xfId="0" applyNumberFormat="1" applyFont="1" applyFill="1" applyBorder="1" applyAlignment="1" applyProtection="1">
      <alignment horizontal="left" vertical="center" wrapText="1"/>
      <protection locked="0"/>
    </xf>
    <xf numFmtId="49" fontId="17" fillId="3" borderId="16" xfId="0" applyNumberFormat="1" applyFont="1" applyFill="1" applyBorder="1" applyAlignment="1" applyProtection="1">
      <alignment vertical="center"/>
      <protection locked="0"/>
    </xf>
    <xf numFmtId="0" fontId="29" fillId="9" borderId="13" xfId="0" applyFont="1" applyFill="1" applyBorder="1" applyAlignment="1" applyProtection="1">
      <alignment horizontal="left" vertical="center"/>
      <protection locked="0"/>
    </xf>
    <xf numFmtId="2" fontId="17" fillId="0" borderId="12" xfId="0" applyNumberFormat="1" applyFont="1" applyFill="1" applyBorder="1" applyAlignment="1" applyProtection="1">
      <alignment horizontal="center" vertical="center"/>
      <protection locked="0"/>
    </xf>
    <xf numFmtId="2" fontId="17" fillId="0" borderId="12" xfId="0" applyNumberFormat="1" applyFont="1" applyFill="1" applyBorder="1" applyAlignment="1" applyProtection="1">
      <alignment horizontal="center" vertical="center" wrapText="1"/>
      <protection locked="0"/>
    </xf>
    <xf numFmtId="0" fontId="17" fillId="0" borderId="16" xfId="0" applyFont="1" applyBorder="1" applyAlignment="1" applyProtection="1">
      <alignment horizontal="center" vertical="center"/>
      <protection locked="0"/>
    </xf>
    <xf numFmtId="49" fontId="28" fillId="0" borderId="13" xfId="0" applyNumberFormat="1" applyFont="1" applyFill="1" applyBorder="1" applyAlignment="1" applyProtection="1">
      <alignment horizontal="center" vertical="center"/>
      <protection locked="0"/>
    </xf>
    <xf numFmtId="49" fontId="28" fillId="0" borderId="34" xfId="0" applyNumberFormat="1" applyFont="1" applyFill="1" applyBorder="1" applyAlignment="1" applyProtection="1">
      <alignment horizontal="center" vertical="center"/>
      <protection locked="0"/>
    </xf>
    <xf numFmtId="0" fontId="17" fillId="0" borderId="17" xfId="0" applyFont="1" applyBorder="1" applyAlignment="1" applyProtection="1">
      <alignment horizontal="center" vertical="center"/>
      <protection locked="0"/>
    </xf>
    <xf numFmtId="49" fontId="17" fillId="0" borderId="16" xfId="0" applyNumberFormat="1" applyFont="1" applyFill="1" applyBorder="1" applyAlignment="1" applyProtection="1">
      <alignment horizontal="left" vertical="center"/>
      <protection locked="0"/>
    </xf>
    <xf numFmtId="49" fontId="17" fillId="0" borderId="12" xfId="0" applyNumberFormat="1" applyFont="1" applyFill="1" applyBorder="1" applyAlignment="1" applyProtection="1">
      <alignment horizontal="left" vertical="center"/>
      <protection locked="0"/>
    </xf>
    <xf numFmtId="49" fontId="17" fillId="0" borderId="14" xfId="0" applyNumberFormat="1" applyFont="1" applyFill="1" applyBorder="1" applyAlignment="1" applyProtection="1">
      <alignment horizontal="left" vertical="center"/>
      <protection locked="0"/>
    </xf>
    <xf numFmtId="0" fontId="17" fillId="0" borderId="12" xfId="0" applyFont="1" applyFill="1" applyBorder="1" applyAlignment="1" applyProtection="1">
      <alignment horizontal="left" vertical="center"/>
      <protection locked="0"/>
    </xf>
    <xf numFmtId="49" fontId="30" fillId="0" borderId="16" xfId="0" applyNumberFormat="1" applyFont="1" applyFill="1" applyBorder="1" applyAlignment="1" applyProtection="1">
      <alignment horizontal="left" vertical="center"/>
      <protection locked="0"/>
    </xf>
    <xf numFmtId="49" fontId="29" fillId="0" borderId="12" xfId="0" applyNumberFormat="1" applyFont="1" applyFill="1" applyBorder="1" applyAlignment="1" applyProtection="1">
      <alignment vertical="center"/>
      <protection locked="0"/>
    </xf>
    <xf numFmtId="49" fontId="30" fillId="0" borderId="14" xfId="0" applyNumberFormat="1" applyFont="1" applyFill="1" applyBorder="1" applyAlignment="1" applyProtection="1">
      <alignment horizontal="left" vertical="center"/>
      <protection locked="0"/>
    </xf>
    <xf numFmtId="49" fontId="30" fillId="0" borderId="12" xfId="0" applyNumberFormat="1" applyFont="1" applyFill="1" applyBorder="1" applyAlignment="1" applyProtection="1">
      <alignment horizontal="left" vertical="center"/>
      <protection locked="0"/>
    </xf>
    <xf numFmtId="49" fontId="30" fillId="0" borderId="12" xfId="0" applyNumberFormat="1" applyFont="1" applyFill="1" applyBorder="1" applyAlignment="1" applyProtection="1">
      <alignment vertical="center"/>
      <protection locked="0"/>
    </xf>
    <xf numFmtId="49" fontId="17" fillId="0" borderId="17" xfId="0" applyNumberFormat="1" applyFont="1" applyFill="1" applyBorder="1" applyAlignment="1" applyProtection="1">
      <alignment horizontal="left" vertical="center"/>
      <protection locked="0"/>
    </xf>
    <xf numFmtId="0" fontId="17" fillId="0" borderId="14" xfId="0" applyFont="1" applyBorder="1" applyAlignment="1" applyProtection="1">
      <alignment horizontal="center" vertical="center"/>
      <protection locked="0"/>
    </xf>
    <xf numFmtId="49" fontId="30" fillId="9" borderId="16" xfId="0" applyNumberFormat="1" applyFont="1" applyFill="1" applyBorder="1" applyAlignment="1" applyProtection="1">
      <alignment horizontal="left" vertical="center"/>
      <protection locked="0"/>
    </xf>
    <xf numFmtId="49" fontId="30" fillId="9" borderId="12" xfId="0" applyNumberFormat="1" applyFont="1" applyFill="1" applyBorder="1" applyAlignment="1" applyProtection="1">
      <alignment horizontal="left" vertical="center"/>
      <protection locked="0"/>
    </xf>
    <xf numFmtId="49" fontId="30" fillId="9" borderId="14" xfId="0" applyNumberFormat="1" applyFont="1" applyFill="1" applyBorder="1" applyAlignment="1" applyProtection="1">
      <alignment horizontal="left" vertical="center"/>
      <protection locked="0"/>
    </xf>
    <xf numFmtId="0" fontId="32" fillId="0" borderId="0" xfId="0" applyFont="1" applyProtection="1">
      <alignment vertical="center"/>
      <protection locked="0"/>
    </xf>
    <xf numFmtId="49" fontId="28" fillId="0" borderId="15" xfId="0" applyNumberFormat="1" applyFont="1" applyFill="1" applyBorder="1" applyAlignment="1" applyProtection="1">
      <alignment horizontal="center" vertical="center"/>
      <protection locked="0"/>
    </xf>
    <xf numFmtId="0" fontId="17" fillId="0" borderId="13" xfId="0" applyFont="1" applyFill="1" applyBorder="1" applyAlignment="1" applyProtection="1">
      <alignment horizontal="left" vertical="center"/>
      <protection locked="0"/>
    </xf>
    <xf numFmtId="0" fontId="30" fillId="0" borderId="13" xfId="0" applyFont="1" applyFill="1" applyBorder="1" applyAlignment="1" applyProtection="1">
      <alignment horizontal="left" vertical="center"/>
      <protection locked="0"/>
    </xf>
    <xf numFmtId="0" fontId="30" fillId="0" borderId="12" xfId="0" applyFont="1" applyFill="1" applyBorder="1" applyAlignment="1" applyProtection="1">
      <alignment horizontal="left" vertical="center"/>
      <protection locked="0"/>
    </xf>
    <xf numFmtId="49" fontId="17" fillId="0" borderId="12" xfId="0" applyNumberFormat="1" applyFont="1" applyFill="1" applyBorder="1" applyAlignment="1" applyProtection="1">
      <alignment vertical="center"/>
      <protection locked="0"/>
    </xf>
    <xf numFmtId="10" fontId="17" fillId="0" borderId="0" xfId="10" applyNumberFormat="1" applyFont="1" applyProtection="1">
      <alignment vertical="center"/>
      <protection locked="0"/>
    </xf>
    <xf numFmtId="0" fontId="22" fillId="9" borderId="12" xfId="0" applyFont="1" applyFill="1" applyBorder="1" applyAlignment="1" applyProtection="1">
      <alignment vertical="center"/>
      <protection locked="0"/>
    </xf>
    <xf numFmtId="0" fontId="20" fillId="0" borderId="12" xfId="0" applyFont="1" applyBorder="1" applyAlignment="1" applyProtection="1">
      <alignment horizontal="center" vertical="center" wrapText="1"/>
      <protection locked="0"/>
    </xf>
    <xf numFmtId="0" fontId="19" fillId="0" borderId="12" xfId="0" applyFont="1" applyBorder="1" applyAlignment="1" applyProtection="1">
      <alignment horizontal="center"/>
      <protection locked="0"/>
    </xf>
    <xf numFmtId="0" fontId="17" fillId="0" borderId="12" xfId="0" applyFont="1" applyBorder="1" applyAlignment="1" applyProtection="1">
      <protection locked="0"/>
    </xf>
    <xf numFmtId="2" fontId="19" fillId="13" borderId="12" xfId="0" applyNumberFormat="1" applyFont="1" applyFill="1" applyBorder="1" applyAlignment="1" applyProtection="1">
      <alignment horizontal="center" vertical="center"/>
    </xf>
    <xf numFmtId="0" fontId="17" fillId="0" borderId="12" xfId="0" applyFont="1" applyFill="1" applyBorder="1" applyAlignment="1" applyProtection="1">
      <alignment vertical="center"/>
      <protection locked="0"/>
    </xf>
    <xf numFmtId="0" fontId="29" fillId="15" borderId="13" xfId="0" applyFont="1" applyFill="1" applyBorder="1" applyAlignment="1" applyProtection="1">
      <alignment horizontal="left" vertical="center"/>
      <protection locked="0"/>
    </xf>
    <xf numFmtId="0" fontId="28" fillId="3" borderId="15" xfId="0" applyFont="1" applyFill="1" applyBorder="1" applyAlignment="1" applyProtection="1">
      <alignment vertical="center"/>
      <protection locked="0"/>
    </xf>
    <xf numFmtId="0" fontId="20" fillId="0" borderId="0" xfId="0" applyFont="1" applyAlignment="1" applyProtection="1">
      <alignment horizontal="center" vertical="center"/>
    </xf>
    <xf numFmtId="0" fontId="20" fillId="0" borderId="12" xfId="0" applyFont="1" applyFill="1" applyBorder="1" applyAlignment="1" applyProtection="1">
      <alignment horizontal="center" vertical="center" wrapText="1"/>
      <protection locked="0"/>
    </xf>
    <xf numFmtId="2" fontId="30" fillId="0" borderId="12" xfId="0" applyNumberFormat="1" applyFont="1" applyFill="1" applyBorder="1" applyAlignment="1" applyProtection="1">
      <alignment horizontal="center" vertical="center"/>
      <protection locked="0"/>
    </xf>
    <xf numFmtId="2" fontId="30" fillId="13" borderId="12" xfId="0" applyNumberFormat="1" applyFont="1" applyFill="1" applyBorder="1" applyAlignment="1" applyProtection="1">
      <alignment horizontal="center" vertical="center"/>
    </xf>
    <xf numFmtId="0" fontId="20" fillId="0" borderId="12" xfId="0" applyFont="1" applyFill="1" applyBorder="1" applyAlignment="1" applyProtection="1">
      <alignment horizontal="center" vertical="center"/>
      <protection locked="0"/>
    </xf>
    <xf numFmtId="0" fontId="19" fillId="0" borderId="12" xfId="0" applyFont="1" applyBorder="1" applyAlignment="1" applyProtection="1">
      <alignment horizontal="center" vertical="center" wrapText="1"/>
      <protection locked="0"/>
    </xf>
    <xf numFmtId="0" fontId="19" fillId="0" borderId="12" xfId="0" applyFont="1" applyBorder="1" applyAlignment="1" applyProtection="1">
      <alignment horizontal="center" vertical="center"/>
      <protection locked="0"/>
    </xf>
    <xf numFmtId="2" fontId="17" fillId="0" borderId="12" xfId="0" applyNumberFormat="1" applyFont="1" applyFill="1" applyBorder="1" applyAlignment="1" applyProtection="1">
      <alignment horizontal="center" vertical="center"/>
    </xf>
    <xf numFmtId="10" fontId="19" fillId="0" borderId="12" xfId="10" applyNumberFormat="1" applyFont="1" applyBorder="1" applyAlignment="1" applyProtection="1">
      <alignment horizontal="center" vertical="center"/>
      <protection locked="0"/>
    </xf>
    <xf numFmtId="10" fontId="17" fillId="13" borderId="12" xfId="10" applyNumberFormat="1" applyFont="1" applyFill="1" applyBorder="1" applyAlignment="1" applyProtection="1">
      <alignment horizontal="center" vertical="center"/>
    </xf>
    <xf numFmtId="0" fontId="30" fillId="0" borderId="12" xfId="0" applyFont="1" applyFill="1" applyBorder="1" applyAlignment="1" applyProtection="1">
      <alignment vertical="center"/>
      <protection locked="0"/>
    </xf>
    <xf numFmtId="2" fontId="17" fillId="6" borderId="12" xfId="0" applyNumberFormat="1" applyFont="1" applyFill="1" applyBorder="1" applyAlignment="1" applyProtection="1">
      <alignment horizontal="center" vertical="center"/>
    </xf>
    <xf numFmtId="0" fontId="32" fillId="0" borderId="12" xfId="0" applyFont="1" applyFill="1" applyBorder="1" applyAlignment="1" applyProtection="1">
      <alignment vertical="center"/>
      <protection locked="0"/>
    </xf>
    <xf numFmtId="43" fontId="17" fillId="0" borderId="0" xfId="0" applyNumberFormat="1" applyFont="1" applyProtection="1">
      <alignment vertical="center"/>
      <protection locked="0"/>
    </xf>
    <xf numFmtId="0" fontId="6" fillId="6" borderId="0" xfId="0" applyFont="1" applyFill="1">
      <alignment vertical="center"/>
    </xf>
    <xf numFmtId="0" fontId="7" fillId="6" borderId="0" xfId="0" applyFont="1" applyFill="1">
      <alignment vertical="center"/>
    </xf>
    <xf numFmtId="0" fontId="7" fillId="6" borderId="18" xfId="0" applyFont="1" applyFill="1" applyBorder="1" applyAlignment="1">
      <alignment horizontal="center" vertical="center"/>
    </xf>
    <xf numFmtId="0" fontId="7" fillId="6" borderId="19" xfId="0" applyFont="1" applyFill="1" applyBorder="1" applyAlignment="1">
      <alignment horizontal="center" vertical="center"/>
    </xf>
    <xf numFmtId="0" fontId="7" fillId="6" borderId="27" xfId="0" applyFont="1" applyFill="1" applyBorder="1" applyAlignment="1">
      <alignment horizontal="center" vertical="center"/>
    </xf>
    <xf numFmtId="0" fontId="6" fillId="6" borderId="20" xfId="0" applyFont="1" applyFill="1" applyBorder="1" applyAlignment="1">
      <alignment horizontal="center" vertical="center"/>
    </xf>
    <xf numFmtId="0" fontId="6" fillId="6" borderId="12" xfId="0" applyFont="1" applyFill="1" applyBorder="1">
      <alignment vertical="center"/>
    </xf>
    <xf numFmtId="0" fontId="6" fillId="6" borderId="28" xfId="0" applyFont="1" applyFill="1" applyBorder="1" applyAlignment="1">
      <alignment vertical="center" wrapText="1"/>
    </xf>
    <xf numFmtId="0" fontId="6" fillId="6" borderId="23" xfId="0" applyFont="1" applyFill="1" applyBorder="1" applyAlignment="1">
      <alignment horizontal="center" vertical="center"/>
    </xf>
    <xf numFmtId="0" fontId="6" fillId="6" borderId="24" xfId="0" applyFont="1" applyFill="1" applyBorder="1">
      <alignment vertical="center"/>
    </xf>
    <xf numFmtId="0" fontId="6" fillId="6" borderId="29" xfId="0" applyFont="1" applyFill="1" applyBorder="1" applyAlignment="1">
      <alignment vertical="center" wrapText="1"/>
    </xf>
    <xf numFmtId="0" fontId="19" fillId="6" borderId="0" xfId="0" applyFont="1" applyFill="1" applyProtection="1">
      <alignment vertical="center"/>
      <protection locked="0"/>
    </xf>
    <xf numFmtId="0" fontId="17" fillId="6" borderId="0" xfId="0" applyFont="1" applyFill="1" applyProtection="1">
      <alignment vertical="center"/>
      <protection locked="0"/>
    </xf>
    <xf numFmtId="0" fontId="19" fillId="6" borderId="0" xfId="0" applyFont="1" applyFill="1" applyBorder="1" applyProtection="1">
      <alignment vertical="center"/>
      <protection locked="0"/>
    </xf>
    <xf numFmtId="0" fontId="17" fillId="6" borderId="0" xfId="0" applyFont="1" applyFill="1" applyBorder="1" applyProtection="1">
      <alignment vertical="center"/>
      <protection locked="0"/>
    </xf>
    <xf numFmtId="0" fontId="2" fillId="0" borderId="0" xfId="42" applyNumberFormat="1" applyAlignment="1" quotePrefix="1">
      <alignment horizontal="center" vertical="top" wrapText="1"/>
    </xf>
    <xf numFmtId="0" fontId="2" fillId="0" borderId="5" xfId="42" applyNumberFormat="1" applyBorder="1" applyAlignment="1" quotePrefix="1">
      <alignment horizontal="center" vertical="top" wrapText="1"/>
    </xf>
  </cellXfs>
  <cellStyles count="50">
    <cellStyle name="常规" xfId="0" builtinId="0"/>
    <cellStyle name="常规 2" xfId="1"/>
    <cellStyle name="60% - 强调文字颜色 6" xfId="2" builtinId="52"/>
    <cellStyle name="20% - 强调文字颜色 4" xfId="3" builtinId="42"/>
    <cellStyle name="强调文字颜色 4" xfId="4" builtinId="41"/>
    <cellStyle name="输入" xfId="5" builtinId="20"/>
    <cellStyle name="40% - 强调文字颜色 3" xfId="6" builtinId="39"/>
    <cellStyle name="20% - 强调文字颜色 3" xfId="7" builtinId="38"/>
    <cellStyle name="货币" xfId="8" builtinId="4"/>
    <cellStyle name="强调文字颜色 3" xfId="9" builtinId="37"/>
    <cellStyle name="百分比" xfId="10" builtinId="5"/>
    <cellStyle name="60% - 强调文字颜色 2" xfId="11" builtinId="36"/>
    <cellStyle name="60% - 强调文字颜色 5" xfId="12" builtinId="48"/>
    <cellStyle name="强调文字颜色 2" xfId="13" builtinId="33"/>
    <cellStyle name="60% - 强调文字颜色 1" xfId="14" builtinId="32"/>
    <cellStyle name="60% - 强调文字颜色 4" xfId="15" builtinId="44"/>
    <cellStyle name="计算" xfId="16" builtinId="22"/>
    <cellStyle name="强调文字颜色 1" xfId="17" builtinId="29"/>
    <cellStyle name="适中" xfId="18" builtinId="28"/>
    <cellStyle name="20% - 强调文字颜色 5" xfId="19" builtinId="46"/>
    <cellStyle name="好" xfId="20" builtinId="26"/>
    <cellStyle name="20% - 强调文字颜色 1" xfId="21" builtinId="30"/>
    <cellStyle name="汇总" xfId="22" builtinId="25"/>
    <cellStyle name="差" xfId="23" builtinId="27"/>
    <cellStyle name="检查单元格" xfId="24" builtinId="23"/>
    <cellStyle name="输出" xfId="25" builtinId="21"/>
    <cellStyle name="标题 1" xfId="26" builtinId="16"/>
    <cellStyle name="解释性文本" xfId="27" builtinId="53"/>
    <cellStyle name="20% - 强调文字颜色 2" xfId="28" builtinId="34"/>
    <cellStyle name="标题 4" xfId="29" builtinId="19"/>
    <cellStyle name="货币[0]" xfId="30" builtinId="7"/>
    <cellStyle name="40% - 强调文字颜色 4" xfId="31" builtinId="43"/>
    <cellStyle name="千位分隔" xfId="32" builtinId="3"/>
    <cellStyle name="已访问的超链接" xfId="33" builtinId="9"/>
    <cellStyle name="标题" xfId="34" builtinId="15"/>
    <cellStyle name="40% - 强调文字颜色 2" xfId="35" builtinId="35"/>
    <cellStyle name="警告文本" xfId="36" builtinId="11"/>
    <cellStyle name="60% - 强调文字颜色 3" xfId="37" builtinId="40"/>
    <cellStyle name="注释" xfId="38" builtinId="10"/>
    <cellStyle name="20% - 强调文字颜色 6" xfId="39" builtinId="50"/>
    <cellStyle name="强调文字颜色 5" xfId="40" builtinId="45"/>
    <cellStyle name="40% - 强调文字颜色 6" xfId="41" builtinId="51"/>
    <cellStyle name="超链接" xfId="42" builtinId="8"/>
    <cellStyle name="千位分隔[0]" xfId="43" builtinId="6"/>
    <cellStyle name="标题 2" xfId="44" builtinId="17"/>
    <cellStyle name="40% - 强调文字颜色 5" xfId="45" builtinId="47"/>
    <cellStyle name="标题 3" xfId="46" builtinId="18"/>
    <cellStyle name="强调文字颜色 6" xfId="47" builtinId="49"/>
    <cellStyle name="40% - 强调文字颜色 1" xfId="48" builtinId="31"/>
    <cellStyle name="链接单元格" xfId="49" builtinId="24"/>
  </cellStyles>
  <tableStyles count="0" defaultTableStyle="TableStyleMedium2" defaultPivotStyle="PivotStyleLight16"/>
  <colors>
    <mruColors>
      <color rgb="000070C0"/>
      <color rgb="00E2EFDA"/>
      <color rgb="00F2F2F2"/>
      <color rgb="00FF0000"/>
      <color rgb="00DDEBF7"/>
      <color rgb="00D9D9D9"/>
      <color rgb="00EDEDED"/>
      <color rgb="00FFFFFF"/>
      <color rgb="00D6DCE4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00B050"/>
  </sheetPr>
  <dimension ref="B1:D12"/>
  <sheetViews>
    <sheetView showGridLines="0" workbookViewId="0">
      <selection activeCell="F5" sqref="F5"/>
    </sheetView>
  </sheetViews>
  <sheetFormatPr defaultColWidth="8.875" defaultRowHeight="14.4" outlineLevelCol="3"/>
  <cols>
    <col min="1" max="1" width="21.625" style="374" customWidth="1"/>
    <col min="2" max="2" width="10.5" style="374"/>
    <col min="3" max="3" width="42.375" style="374" customWidth="1"/>
    <col min="4" max="4" width="89.25" style="374" customWidth="1"/>
    <col min="5" max="16384" width="8.875" style="374"/>
  </cols>
  <sheetData>
    <row r="1" ht="20.45" customHeight="1" spans="2:2">
      <c r="B1" s="375"/>
    </row>
    <row r="2" ht="18.6" customHeight="1" spans="2:4">
      <c r="B2" s="376" t="s">
        <v>0</v>
      </c>
      <c r="C2" s="377"/>
      <c r="D2" s="378"/>
    </row>
    <row r="3" ht="126" customHeight="1" spans="2:4">
      <c r="B3" s="379">
        <v>1</v>
      </c>
      <c r="C3" s="380" t="s">
        <v>1</v>
      </c>
      <c r="D3" s="381" t="s">
        <v>2</v>
      </c>
    </row>
    <row r="4" ht="44" spans="2:4">
      <c r="B4" s="379">
        <v>2</v>
      </c>
      <c r="C4" s="380" t="s">
        <v>3</v>
      </c>
      <c r="D4" s="381" t="s">
        <v>4</v>
      </c>
    </row>
    <row r="5" ht="76.15" customHeight="1" spans="2:4">
      <c r="B5" s="379">
        <v>3</v>
      </c>
      <c r="C5" s="380" t="s">
        <v>5</v>
      </c>
      <c r="D5" s="381" t="s">
        <v>6</v>
      </c>
    </row>
    <row r="6" ht="51" customHeight="1" spans="2:4">
      <c r="B6" s="379">
        <v>4</v>
      </c>
      <c r="C6" s="380" t="s">
        <v>7</v>
      </c>
      <c r="D6" s="381" t="s">
        <v>8</v>
      </c>
    </row>
    <row r="7" ht="58.15" customHeight="1" spans="2:4">
      <c r="B7" s="382">
        <v>5</v>
      </c>
      <c r="C7" s="383" t="s">
        <v>9</v>
      </c>
      <c r="D7" s="384" t="s">
        <v>10</v>
      </c>
    </row>
    <row r="8" ht="18.6" customHeight="1"/>
    <row r="9" spans="2:3">
      <c r="B9" s="385" t="s">
        <v>11</v>
      </c>
      <c r="C9" s="386" t="s">
        <v>12</v>
      </c>
    </row>
    <row r="10" spans="2:3">
      <c r="B10" s="385" t="s">
        <v>13</v>
      </c>
      <c r="C10" s="386" t="s">
        <v>12</v>
      </c>
    </row>
    <row r="11" spans="2:3">
      <c r="B11" s="385" t="s">
        <v>14</v>
      </c>
      <c r="C11" s="386" t="s">
        <v>12</v>
      </c>
    </row>
    <row r="12" spans="2:3">
      <c r="B12" s="387" t="s">
        <v>15</v>
      </c>
      <c r="C12" s="388" t="s">
        <v>16</v>
      </c>
    </row>
  </sheetData>
  <sheetProtection autoFilter="0"/>
  <mergeCells count="1">
    <mergeCell ref="B2:D2"/>
  </mergeCells>
  <pageMargins left="0.699305555555556" right="0.699305555555556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F22"/>
  <sheetViews>
    <sheetView showGridLines="0" topLeftCell="A16" workbookViewId="0">
      <selection activeCell="A1" sqref="A1"/>
    </sheetView>
  </sheetViews>
  <sheetFormatPr defaultColWidth="9.23076923076923" defaultRowHeight="16.8" outlineLevelCol="5"/>
  <cols>
    <col min="1" max="1" width="0.875" customWidth="1"/>
    <col min="2" max="2" width="50.125" customWidth="1"/>
    <col min="3" max="3" width="1.25" customWidth="1"/>
    <col min="4" max="4" width="4.375" customWidth="1"/>
    <col min="5" max="6" width="12.5" customWidth="1"/>
  </cols>
  <sheetData>
    <row r="1" ht="17" spans="2:6">
      <c r="B1" s="1" t="s">
        <v>509</v>
      </c>
      <c r="C1" s="1"/>
      <c r="D1" s="2"/>
      <c r="E1" s="2"/>
      <c r="F1" s="2"/>
    </row>
    <row r="2" ht="17" spans="2:6">
      <c r="B2" s="1" t="s">
        <v>510</v>
      </c>
      <c r="C2" s="1"/>
      <c r="D2" s="2"/>
      <c r="E2" s="2"/>
      <c r="F2" s="2"/>
    </row>
    <row r="3" spans="2:6">
      <c r="B3" s="3"/>
      <c r="C3" s="3"/>
      <c r="D3" s="4"/>
      <c r="E3" s="4"/>
      <c r="F3" s="4"/>
    </row>
    <row r="4" ht="68" spans="2:6">
      <c r="B4" s="3" t="s">
        <v>511</v>
      </c>
      <c r="C4" s="3"/>
      <c r="D4" s="4"/>
      <c r="E4" s="4"/>
      <c r="F4" s="4"/>
    </row>
    <row r="5" spans="2:6">
      <c r="B5" s="3"/>
      <c r="C5" s="3"/>
      <c r="D5" s="4"/>
      <c r="E5" s="4"/>
      <c r="F5" s="4"/>
    </row>
    <row r="6" ht="17" spans="2:6">
      <c r="B6" s="1" t="s">
        <v>512</v>
      </c>
      <c r="C6" s="1"/>
      <c r="D6" s="2"/>
      <c r="E6" s="2" t="s">
        <v>513</v>
      </c>
      <c r="F6" s="2" t="s">
        <v>514</v>
      </c>
    </row>
    <row r="7" ht="17.55" spans="2:6">
      <c r="B7" s="3"/>
      <c r="C7" s="3"/>
      <c r="D7" s="4"/>
      <c r="E7" s="4"/>
      <c r="F7" s="4"/>
    </row>
    <row r="8" ht="68" spans="2:6">
      <c r="B8" s="5" t="s">
        <v>515</v>
      </c>
      <c r="C8" s="6"/>
      <c r="D8" s="7"/>
      <c r="E8" s="7">
        <v>358</v>
      </c>
      <c r="F8" s="15"/>
    </row>
    <row r="9" ht="68" spans="2:6">
      <c r="B9" s="8"/>
      <c r="C9" s="3"/>
      <c r="D9" s="4"/>
      <c r="E9" s="389" t="s">
        <v>516</v>
      </c>
      <c r="F9" s="17" t="s">
        <v>517</v>
      </c>
    </row>
    <row r="10" ht="68" spans="2:6">
      <c r="B10" s="8"/>
      <c r="C10" s="3"/>
      <c r="D10" s="4"/>
      <c r="E10" s="389" t="s">
        <v>518</v>
      </c>
      <c r="F10" s="17"/>
    </row>
    <row r="11" ht="68" spans="2:6">
      <c r="B11" s="8"/>
      <c r="C11" s="3"/>
      <c r="D11" s="4"/>
      <c r="E11" s="389" t="s">
        <v>519</v>
      </c>
      <c r="F11" s="17"/>
    </row>
    <row r="12" ht="51" spans="2:6">
      <c r="B12" s="8"/>
      <c r="C12" s="3"/>
      <c r="D12" s="4"/>
      <c r="E12" s="389" t="s">
        <v>520</v>
      </c>
      <c r="F12" s="17"/>
    </row>
    <row r="13" ht="68" spans="2:6">
      <c r="B13" s="8"/>
      <c r="C13" s="3"/>
      <c r="D13" s="4"/>
      <c r="E13" s="389" t="s">
        <v>521</v>
      </c>
      <c r="F13" s="17"/>
    </row>
    <row r="14" ht="68" spans="2:6">
      <c r="B14" s="8"/>
      <c r="C14" s="3"/>
      <c r="D14" s="4"/>
      <c r="E14" s="389" t="s">
        <v>522</v>
      </c>
      <c r="F14" s="17"/>
    </row>
    <row r="15" ht="118" spans="2:6">
      <c r="B15" s="8"/>
      <c r="C15" s="3"/>
      <c r="D15" s="4"/>
      <c r="E15" s="389" t="s">
        <v>523</v>
      </c>
      <c r="F15" s="17" t="s">
        <v>517</v>
      </c>
    </row>
    <row r="16" ht="101.75" spans="2:6">
      <c r="B16" s="9"/>
      <c r="C16" s="10"/>
      <c r="D16" s="11"/>
      <c r="E16" s="390" t="s">
        <v>524</v>
      </c>
      <c r="F16" s="19" t="s">
        <v>517</v>
      </c>
    </row>
    <row r="17" spans="2:6">
      <c r="B17" s="3"/>
      <c r="C17" s="3"/>
      <c r="D17" s="4"/>
      <c r="E17" s="4"/>
      <c r="F17" s="4"/>
    </row>
    <row r="18" spans="2:6">
      <c r="B18" s="3"/>
      <c r="C18" s="3"/>
      <c r="D18" s="4"/>
      <c r="E18" s="4"/>
      <c r="F18" s="4"/>
    </row>
    <row r="19" ht="17" spans="2:6">
      <c r="B19" s="1" t="s">
        <v>525</v>
      </c>
      <c r="C19" s="1"/>
      <c r="D19" s="2"/>
      <c r="E19" s="2"/>
      <c r="F19" s="2"/>
    </row>
    <row r="20" ht="17.55" spans="2:6">
      <c r="B20" s="3"/>
      <c r="C20" s="3"/>
      <c r="D20" s="4"/>
      <c r="E20" s="4"/>
      <c r="F20" s="4"/>
    </row>
    <row r="21" ht="51.75" spans="2:6">
      <c r="B21" s="12" t="s">
        <v>526</v>
      </c>
      <c r="C21" s="13"/>
      <c r="D21" s="14"/>
      <c r="E21" s="14">
        <v>111</v>
      </c>
      <c r="F21" s="20" t="s">
        <v>517</v>
      </c>
    </row>
    <row r="22" spans="2:6">
      <c r="B22" s="3"/>
      <c r="C22" s="3"/>
      <c r="D22" s="4"/>
      <c r="E22" s="4"/>
      <c r="F22" s="4"/>
    </row>
  </sheetData>
  <sheetProtection autoFilter="0"/>
  <hyperlinks>
    <hyperlink ref="E9" location="'总体情况（填白底单元格）'!G6:H16" display="总体情况（填白底单元格）'!G6:H16"/>
    <hyperlink ref="E10" location="'总体情况（填白底单元格）'!I16:I17" display="总体情况（填白底单元格）'!I16:I17"/>
    <hyperlink ref="E11" location="'总体情况（填白底单元格）'!G17:H19" display="总体情况（填白底单元格）'!G17:H19"/>
    <hyperlink ref="E12" location="'总体情况（填白底单元格）'!I19" display="总体情况（填白底单元格）'!I19"/>
    <hyperlink ref="E13" location="'总体情况（填白底单元格）'!G20:H21" display="总体情况（填白底单元格）'!G20:H21"/>
    <hyperlink ref="E14" location="'总体情况（填白底单元格）'!D22:H25" display="总体情况（填白底单元格）'!D22:H25"/>
    <hyperlink ref="E15" location="'集团项目口径预算编制表（自动计算，需补填14行职教费）'!G6:H67" display="集团项目口径预算编制表（自动计算，需补填14行职教费）'!G6:H67"/>
    <hyperlink ref="E16" location="'财险项目口径预算编制表2020年（填G H I列白底单元格）'!J3:J181" display="财险项目口径预算编制表2020年（填G H I列白底单元格）'!J3:J181"/>
  </hyperlink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F172"/>
  <sheetViews>
    <sheetView showGridLines="0" tabSelected="1" zoomScale="80" zoomScaleNormal="80" workbookViewId="0">
      <pane xSplit="7" ySplit="4" topLeftCell="H98" activePane="bottomRight" state="frozen"/>
      <selection/>
      <selection pane="topRight"/>
      <selection pane="bottomLeft"/>
      <selection pane="bottomRight" activeCell="Q172" sqref="Q172"/>
    </sheetView>
  </sheetViews>
  <sheetFormatPr defaultColWidth="8.875" defaultRowHeight="13.2"/>
  <cols>
    <col min="1" max="1" width="11.125" style="107" customWidth="1"/>
    <col min="2" max="2" width="16.5" style="107" customWidth="1"/>
    <col min="3" max="3" width="15.5" style="107" customWidth="1"/>
    <col min="4" max="4" width="24.625" style="107" customWidth="1"/>
    <col min="5" max="5" width="22.75" style="107" customWidth="1"/>
    <col min="6" max="6" width="17.5" style="107" customWidth="1"/>
    <col min="7" max="7" width="28.75" style="107"/>
    <col min="8" max="8" width="8.875" style="109"/>
    <col min="9" max="9" width="8.375" style="107"/>
    <col min="10" max="10" width="10" style="107"/>
    <col min="11" max="11" width="8.875" style="109"/>
    <col min="12" max="12" width="8.375" style="107"/>
    <col min="13" max="13" width="10" style="107"/>
    <col min="14" max="14" width="8.375" style="107"/>
    <col min="15" max="15" width="9" style="107"/>
    <col min="16" max="16" width="10.875" style="107"/>
    <col min="17" max="17" width="13.125" style="107" customWidth="1"/>
    <col min="18" max="18" width="9" style="107"/>
    <col min="19" max="19" width="10.875" style="107"/>
    <col min="20" max="20" width="11.875" style="107"/>
    <col min="21" max="21" width="9" style="107"/>
    <col min="22" max="22" width="16.625" style="107"/>
    <col min="23" max="24" width="21.875" style="107"/>
    <col min="25" max="25" width="7.875" style="107"/>
    <col min="26" max="26" width="8.375" style="107"/>
    <col min="27" max="27" width="10" style="107"/>
    <col min="28" max="28" width="23.75" style="107"/>
    <col min="29" max="29" width="18.125" style="351"/>
    <col min="30" max="30" width="18.125" style="107"/>
    <col min="31" max="31" width="10" style="107"/>
    <col min="32" max="32" width="12.5" style="107"/>
    <col min="33" max="256" width="8.875" style="107"/>
  </cols>
  <sheetData>
    <row r="1" ht="15.2" spans="2:22">
      <c r="B1" s="242" t="s">
        <v>17</v>
      </c>
      <c r="P1" s="360" t="str">
        <f>IF(ABS(P5-'3-非常规费用明细表（填白底格）'!G5)&lt;0.01,"ok","非常规与表3有差异")</f>
        <v>ok</v>
      </c>
      <c r="S1" s="360"/>
      <c r="T1" s="300"/>
      <c r="U1" s="300"/>
      <c r="V1" s="360" t="str">
        <f>IF(ABS(V5-'3-非常规费用明细表（填白底格）'!H5)&lt;0.01,"ok","非常规与表2有差异")</f>
        <v>非常规与表2有差异</v>
      </c>
    </row>
    <row r="2" ht="9.6" customHeight="1" spans="2:22">
      <c r="B2" s="242"/>
      <c r="P2" s="360"/>
      <c r="S2" s="360"/>
      <c r="T2" s="300"/>
      <c r="U2" s="300"/>
      <c r="V2" s="360"/>
    </row>
    <row r="3" ht="32.25" customHeight="1" spans="2:32">
      <c r="B3" s="243" t="s">
        <v>18</v>
      </c>
      <c r="C3" s="243"/>
      <c r="D3" s="243"/>
      <c r="E3" s="243"/>
      <c r="F3" s="243"/>
      <c r="G3" s="138"/>
      <c r="H3" s="353" t="s">
        <v>19</v>
      </c>
      <c r="I3" s="279"/>
      <c r="J3" s="279"/>
      <c r="K3" s="353" t="s">
        <v>20</v>
      </c>
      <c r="L3" s="279"/>
      <c r="M3" s="279"/>
      <c r="N3" s="353" t="s">
        <v>21</v>
      </c>
      <c r="O3" s="279"/>
      <c r="P3" s="279"/>
      <c r="Q3" s="353" t="s">
        <v>22</v>
      </c>
      <c r="R3" s="279"/>
      <c r="S3" s="279"/>
      <c r="T3" s="361" t="s">
        <v>23</v>
      </c>
      <c r="U3" s="364"/>
      <c r="V3" s="364"/>
      <c r="W3" s="279" t="s">
        <v>24</v>
      </c>
      <c r="X3" s="279" t="s">
        <v>25</v>
      </c>
      <c r="Y3" s="353" t="s">
        <v>26</v>
      </c>
      <c r="Z3" s="279"/>
      <c r="AA3" s="279"/>
      <c r="AB3" s="365" t="s">
        <v>27</v>
      </c>
      <c r="AC3" s="368" t="s">
        <v>28</v>
      </c>
      <c r="AD3" s="366" t="s">
        <v>29</v>
      </c>
      <c r="AE3" s="109" t="s">
        <v>30</v>
      </c>
      <c r="AF3" s="107" t="s">
        <v>31</v>
      </c>
    </row>
    <row r="4" spans="2:30">
      <c r="B4" s="243" t="s">
        <v>32</v>
      </c>
      <c r="C4" s="243" t="s">
        <v>33</v>
      </c>
      <c r="D4" s="243" t="s">
        <v>34</v>
      </c>
      <c r="E4" s="243" t="s">
        <v>35</v>
      </c>
      <c r="F4" s="243" t="s">
        <v>36</v>
      </c>
      <c r="G4" s="354" t="s">
        <v>37</v>
      </c>
      <c r="H4" s="279" t="s">
        <v>38</v>
      </c>
      <c r="I4" s="279" t="s">
        <v>39</v>
      </c>
      <c r="J4" s="279" t="s">
        <v>40</v>
      </c>
      <c r="K4" s="279" t="s">
        <v>38</v>
      </c>
      <c r="L4" s="279" t="s">
        <v>39</v>
      </c>
      <c r="M4" s="279" t="s">
        <v>40</v>
      </c>
      <c r="N4" s="279" t="s">
        <v>41</v>
      </c>
      <c r="O4" s="279" t="s">
        <v>42</v>
      </c>
      <c r="P4" s="279" t="s">
        <v>43</v>
      </c>
      <c r="Q4" s="279" t="s">
        <v>41</v>
      </c>
      <c r="R4" s="279" t="s">
        <v>42</v>
      </c>
      <c r="S4" s="279" t="s">
        <v>43</v>
      </c>
      <c r="T4" s="279" t="s">
        <v>44</v>
      </c>
      <c r="U4" s="279" t="s">
        <v>45</v>
      </c>
      <c r="V4" s="279" t="s">
        <v>46</v>
      </c>
      <c r="W4" s="279"/>
      <c r="X4" s="279"/>
      <c r="Y4" s="279" t="s">
        <v>38</v>
      </c>
      <c r="Z4" s="279" t="s">
        <v>39</v>
      </c>
      <c r="AA4" s="279" t="s">
        <v>40</v>
      </c>
      <c r="AB4" s="366"/>
      <c r="AC4" s="368"/>
      <c r="AD4" s="366"/>
    </row>
    <row r="5" spans="2:30">
      <c r="B5" s="246" t="s">
        <v>47</v>
      </c>
      <c r="C5" s="247"/>
      <c r="D5" s="247"/>
      <c r="E5" s="247"/>
      <c r="F5" s="280"/>
      <c r="G5" s="355"/>
      <c r="H5" s="356">
        <f>I5+J5</f>
        <v>1289.6727232</v>
      </c>
      <c r="I5" s="281">
        <f>L5-'2-总部下划报单预算明细表（填白底格）'!G5</f>
        <v>1289.6727232</v>
      </c>
      <c r="J5" s="281">
        <f>M5</f>
        <v>0</v>
      </c>
      <c r="K5" s="356">
        <f>L5+M5</f>
        <v>1321.2327232</v>
      </c>
      <c r="L5" s="281">
        <f>O5+U5</f>
        <v>1321.2327232</v>
      </c>
      <c r="M5" s="281">
        <f>P5+V5</f>
        <v>0</v>
      </c>
      <c r="N5" s="281">
        <f>O5+P5</f>
        <v>881.65859472</v>
      </c>
      <c r="O5" s="281">
        <f>O6+O41+O113+O130+O155+O171</f>
        <v>881.65859472</v>
      </c>
      <c r="P5" s="281">
        <f>P6+P41+P113+P130+P155+P171</f>
        <v>0</v>
      </c>
      <c r="Q5" s="281">
        <f>R5+S5</f>
        <v>881.65859472</v>
      </c>
      <c r="R5" s="281">
        <f>R6+R41+R113+R130+R155+R171</f>
        <v>881.65859472</v>
      </c>
      <c r="S5" s="281">
        <f>S6+S41+S113+S130+S155+S171</f>
        <v>0</v>
      </c>
      <c r="T5" s="281">
        <f>V5+U5</f>
        <v>439.57412848</v>
      </c>
      <c r="U5" s="281">
        <f t="shared" ref="U5:AB5" si="0">U6+U41+U113+U130+U155+U171</f>
        <v>439.57412848</v>
      </c>
      <c r="V5" s="281">
        <f t="shared" si="0"/>
        <v>0</v>
      </c>
      <c r="W5" s="281">
        <f t="shared" si="0"/>
        <v>0</v>
      </c>
      <c r="X5" s="281">
        <f t="shared" si="0"/>
        <v>0</v>
      </c>
      <c r="Y5" s="281">
        <f>AA5+Z5</f>
        <v>1389.2848</v>
      </c>
      <c r="Z5" s="281">
        <f>Z6+Z41+Z113+Z130+Z155+Z171</f>
        <v>1235.2848</v>
      </c>
      <c r="AA5" s="281">
        <f>AA6+AA41+AA113+AA130+AA155+AA171</f>
        <v>154</v>
      </c>
      <c r="AB5" s="281">
        <f t="shared" si="0"/>
        <v>1099.02</v>
      </c>
      <c r="AC5" s="369">
        <f>IFERROR(K5/Y5-1,"")</f>
        <v>-0.048983532246232</v>
      </c>
      <c r="AD5" s="369">
        <f>IFERROR(K5/AB5-1,"")</f>
        <v>0.202191700969955</v>
      </c>
    </row>
    <row r="6" spans="1:30">
      <c r="A6" s="248" t="str">
        <f>F6&amp;E6&amp;D6&amp;C6</f>
        <v>人工成本项目合计</v>
      </c>
      <c r="B6" s="249" t="s">
        <v>48</v>
      </c>
      <c r="C6" s="250" t="s">
        <v>49</v>
      </c>
      <c r="D6" s="251"/>
      <c r="E6" s="251"/>
      <c r="F6" s="282"/>
      <c r="G6" s="355"/>
      <c r="H6" s="356">
        <f t="shared" ref="H6:H66" si="1">I6+J6</f>
        <v>924.2327232</v>
      </c>
      <c r="I6" s="281">
        <f>L6-'2-总部下划报单预算明细表（填白底格）'!G6</f>
        <v>924.2327232</v>
      </c>
      <c r="J6" s="281">
        <f t="shared" ref="J6:J69" si="2">M6</f>
        <v>0</v>
      </c>
      <c r="K6" s="356">
        <f t="shared" ref="K6:K69" si="3">L6+M6</f>
        <v>924.2327232</v>
      </c>
      <c r="L6" s="281">
        <f t="shared" ref="L6:L69" si="4">O6+U6</f>
        <v>924.2327232</v>
      </c>
      <c r="M6" s="281">
        <f t="shared" ref="M6:M69" si="5">P6+V6</f>
        <v>0</v>
      </c>
      <c r="N6" s="281">
        <f t="shared" ref="N6:N69" si="6">O6+P6</f>
        <v>597.47859472</v>
      </c>
      <c r="O6" s="281">
        <f>O7+O18+SUM(O30:O40)</f>
        <v>597.47859472</v>
      </c>
      <c r="P6" s="281">
        <f>P7+P18+SUM(P30:P40)</f>
        <v>0</v>
      </c>
      <c r="Q6" s="281">
        <f t="shared" ref="Q6:Q66" si="7">R6+S6</f>
        <v>597.47859472</v>
      </c>
      <c r="R6" s="281">
        <f>R7+R18+SUM(R30:R40)</f>
        <v>597.47859472</v>
      </c>
      <c r="S6" s="281">
        <f>S7+S18+SUM(S30:S40)</f>
        <v>0</v>
      </c>
      <c r="T6" s="281">
        <f t="shared" ref="T6:T69" si="8">V6+U6</f>
        <v>326.75412848</v>
      </c>
      <c r="U6" s="281">
        <f>U7+U18+SUM(U30:U40)</f>
        <v>326.75412848</v>
      </c>
      <c r="V6" s="281">
        <f>V7+V18+SUM(V30:V40)</f>
        <v>0</v>
      </c>
      <c r="W6" s="281">
        <f>W7+W18+SUM(W30:W40)</f>
        <v>0</v>
      </c>
      <c r="X6" s="281">
        <f>X7+X18+SUM(X30:X40)</f>
        <v>0</v>
      </c>
      <c r="Y6" s="281">
        <f t="shared" ref="Y6:Y69" si="9">AA6+Z6</f>
        <v>859.8548</v>
      </c>
      <c r="Z6" s="281">
        <f>Z7+Z18+SUM(Z30:Z40)</f>
        <v>859.8548</v>
      </c>
      <c r="AA6" s="281">
        <f>AA7+AA18+SUM(AA30:AA40)</f>
        <v>0</v>
      </c>
      <c r="AB6" s="281">
        <f>AB7+AB18+SUM(AB30:AB40)</f>
        <v>845.84</v>
      </c>
      <c r="AC6" s="369">
        <f t="shared" ref="AC6:AC69" si="10">IFERROR(K6/Y6-1,"")</f>
        <v>0.0748706911911172</v>
      </c>
      <c r="AD6" s="369">
        <f t="shared" ref="AD6:AD69" si="11">IFERROR(K6/AB6-1,"")</f>
        <v>0.0926803215738203</v>
      </c>
    </row>
    <row r="7" spans="1:30">
      <c r="A7" s="248" t="str">
        <f>F7&amp;E7&amp;D7&amp;C7</f>
        <v>职工工资项目小计职工工资项目小计</v>
      </c>
      <c r="B7" s="252"/>
      <c r="C7" s="253" t="s">
        <v>50</v>
      </c>
      <c r="D7" s="254" t="s">
        <v>50</v>
      </c>
      <c r="E7" s="283"/>
      <c r="F7" s="284"/>
      <c r="G7" s="355"/>
      <c r="H7" s="356">
        <f t="shared" si="1"/>
        <v>738.65</v>
      </c>
      <c r="I7" s="281">
        <f>L7-'2-总部下划报单预算明细表（填白底格）'!G7</f>
        <v>738.65</v>
      </c>
      <c r="J7" s="281">
        <f t="shared" si="2"/>
        <v>0</v>
      </c>
      <c r="K7" s="356">
        <f t="shared" si="3"/>
        <v>738.65</v>
      </c>
      <c r="L7" s="281">
        <f t="shared" si="4"/>
        <v>738.65</v>
      </c>
      <c r="M7" s="281">
        <f t="shared" si="5"/>
        <v>0</v>
      </c>
      <c r="N7" s="281">
        <f t="shared" si="6"/>
        <v>476.55</v>
      </c>
      <c r="O7" s="281">
        <f>SUM(O8:O17)</f>
        <v>476.55</v>
      </c>
      <c r="P7" s="281">
        <f>SUM(P8:P17)</f>
        <v>0</v>
      </c>
      <c r="Q7" s="281">
        <f t="shared" si="7"/>
        <v>476.55</v>
      </c>
      <c r="R7" s="281">
        <f>SUM(R8:R17)</f>
        <v>476.55</v>
      </c>
      <c r="S7" s="281">
        <f>SUM(S8:S17)</f>
        <v>0</v>
      </c>
      <c r="T7" s="281">
        <f t="shared" si="8"/>
        <v>262.1</v>
      </c>
      <c r="U7" s="281">
        <f>SUM(U8:U17)</f>
        <v>262.1</v>
      </c>
      <c r="V7" s="281">
        <f>SUM(V8:V17)</f>
        <v>0</v>
      </c>
      <c r="W7" s="281">
        <f>SUM(W8:W17)</f>
        <v>0</v>
      </c>
      <c r="X7" s="281">
        <f>SUM(X8:X17)</f>
        <v>0</v>
      </c>
      <c r="Y7" s="281">
        <f t="shared" si="9"/>
        <v>640.24</v>
      </c>
      <c r="Z7" s="281">
        <f>SUM(Z8:Z17)</f>
        <v>640.24</v>
      </c>
      <c r="AA7" s="281">
        <f>SUM(AA8:AA17)</f>
        <v>0</v>
      </c>
      <c r="AB7" s="367">
        <v>640</v>
      </c>
      <c r="AC7" s="369">
        <f t="shared" si="10"/>
        <v>0.15370798450581</v>
      </c>
      <c r="AD7" s="369">
        <f t="shared" si="11"/>
        <v>0.154140625</v>
      </c>
    </row>
    <row r="8" spans="1:30">
      <c r="A8" s="248" t="str">
        <f>F8&amp;E8&amp;D8&amp;C8</f>
        <v>劳动合同用工-工资劳动合同用工职工工资项目小计</v>
      </c>
      <c r="B8" s="252"/>
      <c r="C8" s="255"/>
      <c r="D8" s="256" t="s">
        <v>51</v>
      </c>
      <c r="E8" s="261" t="s">
        <v>52</v>
      </c>
      <c r="F8" s="285"/>
      <c r="G8" s="357" t="s">
        <v>53</v>
      </c>
      <c r="H8" s="356">
        <f t="shared" si="1"/>
        <v>712</v>
      </c>
      <c r="I8" s="281">
        <f>L8-'2-总部下划报单预算明细表（填白底格）'!G8</f>
        <v>712</v>
      </c>
      <c r="J8" s="281">
        <f t="shared" si="2"/>
        <v>0</v>
      </c>
      <c r="K8" s="356">
        <f t="shared" si="3"/>
        <v>712</v>
      </c>
      <c r="L8" s="281">
        <f t="shared" si="4"/>
        <v>712</v>
      </c>
      <c r="M8" s="281">
        <f t="shared" si="5"/>
        <v>0</v>
      </c>
      <c r="N8" s="281">
        <f t="shared" si="6"/>
        <v>452</v>
      </c>
      <c r="O8" s="286">
        <v>452</v>
      </c>
      <c r="P8" s="286"/>
      <c r="Q8" s="281">
        <f t="shared" si="7"/>
        <v>452</v>
      </c>
      <c r="R8" s="286">
        <v>452</v>
      </c>
      <c r="S8" s="286"/>
      <c r="T8" s="281">
        <f t="shared" si="8"/>
        <v>260</v>
      </c>
      <c r="U8" s="286">
        <v>260</v>
      </c>
      <c r="V8" s="286"/>
      <c r="W8" s="286"/>
      <c r="X8" s="286"/>
      <c r="Y8" s="281">
        <f t="shared" si="9"/>
        <v>590.71</v>
      </c>
      <c r="Z8" s="286">
        <v>590.71</v>
      </c>
      <c r="AA8" s="286"/>
      <c r="AB8" s="302" t="s">
        <v>54</v>
      </c>
      <c r="AC8" s="369">
        <f t="shared" si="10"/>
        <v>0.205329180139155</v>
      </c>
      <c r="AD8" s="369" t="str">
        <f t="shared" si="11"/>
        <v/>
      </c>
    </row>
    <row r="9" spans="1:30">
      <c r="A9" s="248" t="str">
        <f t="shared" ref="A9:A72" si="12">F9&amp;E9&amp;D9&amp;C9</f>
        <v>劳动合同用工-货币性福利项目小计</v>
      </c>
      <c r="B9" s="252"/>
      <c r="C9" s="255"/>
      <c r="D9" s="256"/>
      <c r="E9" s="287" t="s">
        <v>55</v>
      </c>
      <c r="F9" s="285"/>
      <c r="G9" s="357" t="s">
        <v>53</v>
      </c>
      <c r="H9" s="356">
        <f t="shared" si="1"/>
        <v>4.5</v>
      </c>
      <c r="I9" s="281">
        <f>L9-'2-总部下划报单预算明细表（填白底格）'!G9</f>
        <v>4.5</v>
      </c>
      <c r="J9" s="281">
        <f t="shared" si="2"/>
        <v>0</v>
      </c>
      <c r="K9" s="356">
        <f t="shared" si="3"/>
        <v>4.5</v>
      </c>
      <c r="L9" s="281">
        <f t="shared" si="4"/>
        <v>4.5</v>
      </c>
      <c r="M9" s="281">
        <f t="shared" si="5"/>
        <v>0</v>
      </c>
      <c r="N9" s="281">
        <f t="shared" si="6"/>
        <v>2.4</v>
      </c>
      <c r="O9" s="286">
        <v>2.4</v>
      </c>
      <c r="P9" s="286"/>
      <c r="Q9" s="281">
        <f t="shared" si="7"/>
        <v>2.4</v>
      </c>
      <c r="R9" s="286">
        <v>2.4</v>
      </c>
      <c r="S9" s="286"/>
      <c r="T9" s="281">
        <f t="shared" si="8"/>
        <v>2.1</v>
      </c>
      <c r="U9" s="286">
        <v>2.1</v>
      </c>
      <c r="V9" s="286"/>
      <c r="W9" s="286"/>
      <c r="X9" s="286"/>
      <c r="Y9" s="281">
        <f t="shared" si="9"/>
        <v>32.8</v>
      </c>
      <c r="Z9" s="286">
        <v>32.8</v>
      </c>
      <c r="AA9" s="286"/>
      <c r="AB9" s="302" t="s">
        <v>54</v>
      </c>
      <c r="AC9" s="369">
        <f t="shared" si="10"/>
        <v>-0.86280487804878</v>
      </c>
      <c r="AD9" s="369" t="str">
        <f t="shared" si="11"/>
        <v/>
      </c>
    </row>
    <row r="10" spans="1:30">
      <c r="A10" s="248" t="str">
        <f t="shared" si="12"/>
        <v>劳务派遣用工-工资劳务派遣用工职工工资项目小计</v>
      </c>
      <c r="B10" s="252"/>
      <c r="C10" s="255"/>
      <c r="D10" s="256" t="s">
        <v>56</v>
      </c>
      <c r="E10" s="256" t="s">
        <v>57</v>
      </c>
      <c r="F10" s="285"/>
      <c r="G10" s="357" t="s">
        <v>58</v>
      </c>
      <c r="H10" s="356">
        <f t="shared" si="1"/>
        <v>22</v>
      </c>
      <c r="I10" s="281">
        <f>L10-'2-总部下划报单预算明细表（填白底格）'!G10</f>
        <v>22</v>
      </c>
      <c r="J10" s="281">
        <f t="shared" si="2"/>
        <v>0</v>
      </c>
      <c r="K10" s="356">
        <f t="shared" si="3"/>
        <v>22</v>
      </c>
      <c r="L10" s="281">
        <f t="shared" si="4"/>
        <v>22</v>
      </c>
      <c r="M10" s="281">
        <f t="shared" si="5"/>
        <v>0</v>
      </c>
      <c r="N10" s="281">
        <f t="shared" si="6"/>
        <v>22</v>
      </c>
      <c r="O10" s="286">
        <v>22</v>
      </c>
      <c r="P10" s="286"/>
      <c r="Q10" s="281">
        <f t="shared" si="7"/>
        <v>22</v>
      </c>
      <c r="R10" s="286">
        <v>22</v>
      </c>
      <c r="S10" s="286"/>
      <c r="T10" s="281">
        <f t="shared" si="8"/>
        <v>0</v>
      </c>
      <c r="U10" s="286"/>
      <c r="V10" s="286"/>
      <c r="W10" s="286"/>
      <c r="X10" s="286"/>
      <c r="Y10" s="281">
        <f t="shared" si="9"/>
        <v>14.23</v>
      </c>
      <c r="Z10" s="286">
        <v>14.23</v>
      </c>
      <c r="AA10" s="286"/>
      <c r="AB10" s="302" t="s">
        <v>54</v>
      </c>
      <c r="AC10" s="369">
        <f t="shared" si="10"/>
        <v>0.546029515108925</v>
      </c>
      <c r="AD10" s="369" t="str">
        <f t="shared" si="11"/>
        <v/>
      </c>
    </row>
    <row r="11" spans="1:30">
      <c r="A11" s="248" t="str">
        <f t="shared" si="12"/>
        <v>劳务派遣用工-货币性福利项目小计</v>
      </c>
      <c r="B11" s="252"/>
      <c r="C11" s="255"/>
      <c r="D11" s="256"/>
      <c r="E11" s="287" t="s">
        <v>59</v>
      </c>
      <c r="F11" s="285"/>
      <c r="G11" s="357" t="s">
        <v>58</v>
      </c>
      <c r="H11" s="356">
        <f t="shared" si="1"/>
        <v>0.15</v>
      </c>
      <c r="I11" s="281">
        <f>L11-'2-总部下划报单预算明细表（填白底格）'!G11</f>
        <v>0.15</v>
      </c>
      <c r="J11" s="281">
        <f t="shared" si="2"/>
        <v>0</v>
      </c>
      <c r="K11" s="356">
        <f t="shared" si="3"/>
        <v>0.15</v>
      </c>
      <c r="L11" s="281">
        <f t="shared" si="4"/>
        <v>0.15</v>
      </c>
      <c r="M11" s="281">
        <f t="shared" si="5"/>
        <v>0</v>
      </c>
      <c r="N11" s="281">
        <f t="shared" si="6"/>
        <v>0.15</v>
      </c>
      <c r="O11" s="286">
        <v>0.15</v>
      </c>
      <c r="P11" s="286"/>
      <c r="Q11" s="281">
        <f t="shared" si="7"/>
        <v>0.15</v>
      </c>
      <c r="R11" s="286">
        <v>0.15</v>
      </c>
      <c r="S11" s="286"/>
      <c r="T11" s="281">
        <f t="shared" si="8"/>
        <v>0</v>
      </c>
      <c r="U11" s="286"/>
      <c r="V11" s="286"/>
      <c r="W11" s="286"/>
      <c r="X11" s="286"/>
      <c r="Y11" s="281">
        <f t="shared" si="9"/>
        <v>2.5</v>
      </c>
      <c r="Z11" s="286">
        <v>2.5</v>
      </c>
      <c r="AA11" s="286"/>
      <c r="AB11" s="302" t="s">
        <v>54</v>
      </c>
      <c r="AC11" s="369">
        <f t="shared" si="10"/>
        <v>-0.94</v>
      </c>
      <c r="AD11" s="369" t="str">
        <f t="shared" si="11"/>
        <v/>
      </c>
    </row>
    <row r="12" spans="1:30">
      <c r="A12" s="248" t="str">
        <f t="shared" si="12"/>
        <v>劳务合同及非全日制用工-工资劳务合同及非全日制用工项目小计</v>
      </c>
      <c r="B12" s="252"/>
      <c r="C12" s="255"/>
      <c r="D12" s="256" t="s">
        <v>60</v>
      </c>
      <c r="E12" s="256" t="s">
        <v>61</v>
      </c>
      <c r="F12" s="285"/>
      <c r="G12" s="357" t="s">
        <v>62</v>
      </c>
      <c r="H12" s="356">
        <f t="shared" si="1"/>
        <v>0</v>
      </c>
      <c r="I12" s="281">
        <f>L12-'2-总部下划报单预算明细表（填白底格）'!G12</f>
        <v>0</v>
      </c>
      <c r="J12" s="281">
        <f t="shared" si="2"/>
        <v>0</v>
      </c>
      <c r="K12" s="356">
        <f t="shared" si="3"/>
        <v>0</v>
      </c>
      <c r="L12" s="281">
        <f t="shared" si="4"/>
        <v>0</v>
      </c>
      <c r="M12" s="281">
        <f t="shared" si="5"/>
        <v>0</v>
      </c>
      <c r="N12" s="281">
        <f t="shared" si="6"/>
        <v>0</v>
      </c>
      <c r="O12" s="286"/>
      <c r="P12" s="286"/>
      <c r="Q12" s="281">
        <f t="shared" si="7"/>
        <v>0</v>
      </c>
      <c r="R12" s="286"/>
      <c r="S12" s="286"/>
      <c r="T12" s="281">
        <f t="shared" si="8"/>
        <v>0</v>
      </c>
      <c r="U12" s="286"/>
      <c r="V12" s="286"/>
      <c r="W12" s="286"/>
      <c r="X12" s="286"/>
      <c r="Y12" s="281">
        <f t="shared" si="9"/>
        <v>0</v>
      </c>
      <c r="Z12" s="286"/>
      <c r="AA12" s="286"/>
      <c r="AB12" s="302" t="s">
        <v>54</v>
      </c>
      <c r="AC12" s="369" t="str">
        <f t="shared" si="10"/>
        <v/>
      </c>
      <c r="AD12" s="369" t="str">
        <f t="shared" si="11"/>
        <v/>
      </c>
    </row>
    <row r="13" spans="1:30">
      <c r="A13" s="248" t="str">
        <f t="shared" si="12"/>
        <v>劳务合同及非全日制用工-货币性福利项目小计</v>
      </c>
      <c r="B13" s="252"/>
      <c r="C13" s="255"/>
      <c r="D13" s="256"/>
      <c r="E13" s="288" t="s">
        <v>63</v>
      </c>
      <c r="F13" s="285"/>
      <c r="G13" s="357" t="s">
        <v>62</v>
      </c>
      <c r="H13" s="356">
        <f t="shared" si="1"/>
        <v>0</v>
      </c>
      <c r="I13" s="281">
        <f>L13-'2-总部下划报单预算明细表（填白底格）'!G13</f>
        <v>0</v>
      </c>
      <c r="J13" s="281">
        <f t="shared" si="2"/>
        <v>0</v>
      </c>
      <c r="K13" s="356">
        <f t="shared" si="3"/>
        <v>0</v>
      </c>
      <c r="L13" s="281">
        <f t="shared" si="4"/>
        <v>0</v>
      </c>
      <c r="M13" s="281">
        <f t="shared" si="5"/>
        <v>0</v>
      </c>
      <c r="N13" s="281">
        <f t="shared" si="6"/>
        <v>0</v>
      </c>
      <c r="O13" s="286"/>
      <c r="P13" s="286"/>
      <c r="Q13" s="281">
        <f t="shared" si="7"/>
        <v>0</v>
      </c>
      <c r="R13" s="286"/>
      <c r="S13" s="286"/>
      <c r="T13" s="281">
        <f t="shared" si="8"/>
        <v>0</v>
      </c>
      <c r="U13" s="286"/>
      <c r="V13" s="286"/>
      <c r="W13" s="286"/>
      <c r="X13" s="286"/>
      <c r="Y13" s="281">
        <f t="shared" si="9"/>
        <v>0</v>
      </c>
      <c r="Z13" s="286"/>
      <c r="AA13" s="286"/>
      <c r="AB13" s="302" t="s">
        <v>54</v>
      </c>
      <c r="AC13" s="369" t="str">
        <f t="shared" si="10"/>
        <v/>
      </c>
      <c r="AD13" s="369" t="str">
        <f t="shared" si="11"/>
        <v/>
      </c>
    </row>
    <row r="14" spans="1:30">
      <c r="A14" s="248" t="str">
        <f t="shared" si="12"/>
        <v>交流借调人员补贴</v>
      </c>
      <c r="B14" s="252"/>
      <c r="C14" s="255"/>
      <c r="D14" s="256" t="s">
        <v>64</v>
      </c>
      <c r="E14" s="261"/>
      <c r="F14" s="285"/>
      <c r="G14" s="357" t="s">
        <v>53</v>
      </c>
      <c r="H14" s="356">
        <f t="shared" si="1"/>
        <v>0</v>
      </c>
      <c r="I14" s="281">
        <f>L14-'2-总部下划报单预算明细表（填白底格）'!G14</f>
        <v>0</v>
      </c>
      <c r="J14" s="281">
        <f t="shared" si="2"/>
        <v>0</v>
      </c>
      <c r="K14" s="356">
        <f t="shared" si="3"/>
        <v>0</v>
      </c>
      <c r="L14" s="281">
        <f t="shared" si="4"/>
        <v>0</v>
      </c>
      <c r="M14" s="281">
        <f t="shared" si="5"/>
        <v>0</v>
      </c>
      <c r="N14" s="281">
        <f t="shared" si="6"/>
        <v>0</v>
      </c>
      <c r="O14" s="286"/>
      <c r="P14" s="286"/>
      <c r="Q14" s="281">
        <f t="shared" si="7"/>
        <v>0</v>
      </c>
      <c r="R14" s="286"/>
      <c r="S14" s="286"/>
      <c r="T14" s="281">
        <f t="shared" si="8"/>
        <v>0</v>
      </c>
      <c r="U14" s="286"/>
      <c r="V14" s="286"/>
      <c r="W14" s="286"/>
      <c r="X14" s="286"/>
      <c r="Y14" s="281">
        <f t="shared" si="9"/>
        <v>0</v>
      </c>
      <c r="Z14" s="286"/>
      <c r="AA14" s="286"/>
      <c r="AB14" s="302" t="s">
        <v>54</v>
      </c>
      <c r="AC14" s="369" t="str">
        <f t="shared" si="10"/>
        <v/>
      </c>
      <c r="AD14" s="369" t="str">
        <f t="shared" si="11"/>
        <v/>
      </c>
    </row>
    <row r="15" spans="1:30">
      <c r="A15" s="248" t="str">
        <f t="shared" si="12"/>
        <v>地县公司阶段性奖励项目小计（省本部专用）省地公司阶段性奖励项目小计</v>
      </c>
      <c r="B15" s="252"/>
      <c r="C15" s="255"/>
      <c r="D15" s="257" t="s">
        <v>65</v>
      </c>
      <c r="E15" s="256" t="s">
        <v>66</v>
      </c>
      <c r="F15" s="285"/>
      <c r="G15" s="357" t="s">
        <v>53</v>
      </c>
      <c r="H15" s="356">
        <f t="shared" si="1"/>
        <v>0</v>
      </c>
      <c r="I15" s="281">
        <f>L15-'2-总部下划报单预算明细表（填白底格）'!G15</f>
        <v>0</v>
      </c>
      <c r="J15" s="281">
        <f t="shared" si="2"/>
        <v>0</v>
      </c>
      <c r="K15" s="356">
        <f t="shared" si="3"/>
        <v>0</v>
      </c>
      <c r="L15" s="281">
        <f t="shared" si="4"/>
        <v>0</v>
      </c>
      <c r="M15" s="281">
        <f t="shared" si="5"/>
        <v>0</v>
      </c>
      <c r="N15" s="281">
        <f t="shared" si="6"/>
        <v>0</v>
      </c>
      <c r="O15" s="286"/>
      <c r="P15" s="286"/>
      <c r="Q15" s="281">
        <f t="shared" si="7"/>
        <v>0</v>
      </c>
      <c r="R15" s="286"/>
      <c r="S15" s="286"/>
      <c r="T15" s="281">
        <f t="shared" si="8"/>
        <v>0</v>
      </c>
      <c r="U15" s="286"/>
      <c r="V15" s="286"/>
      <c r="W15" s="286"/>
      <c r="X15" s="286"/>
      <c r="Y15" s="281">
        <f t="shared" si="9"/>
        <v>0</v>
      </c>
      <c r="Z15" s="286"/>
      <c r="AA15" s="286"/>
      <c r="AB15" s="302" t="s">
        <v>54</v>
      </c>
      <c r="AC15" s="369" t="str">
        <f t="shared" si="10"/>
        <v/>
      </c>
      <c r="AD15" s="369" t="str">
        <f t="shared" si="11"/>
        <v/>
      </c>
    </row>
    <row r="16" spans="1:30">
      <c r="A16" s="248" t="str">
        <f t="shared" si="12"/>
        <v>县区支公司阶段性奖励项目小计（地市本部专用）</v>
      </c>
      <c r="B16" s="252"/>
      <c r="C16" s="255"/>
      <c r="D16" s="258"/>
      <c r="E16" s="256" t="s">
        <v>67</v>
      </c>
      <c r="F16" s="285"/>
      <c r="G16" s="357" t="s">
        <v>53</v>
      </c>
      <c r="H16" s="356">
        <f t="shared" si="1"/>
        <v>0</v>
      </c>
      <c r="I16" s="281">
        <f>L16-'2-总部下划报单预算明细表（填白底格）'!G16</f>
        <v>0</v>
      </c>
      <c r="J16" s="281">
        <f t="shared" si="2"/>
        <v>0</v>
      </c>
      <c r="K16" s="356">
        <f t="shared" si="3"/>
        <v>0</v>
      </c>
      <c r="L16" s="281">
        <f t="shared" si="4"/>
        <v>0</v>
      </c>
      <c r="M16" s="281">
        <f t="shared" si="5"/>
        <v>0</v>
      </c>
      <c r="N16" s="281">
        <f t="shared" si="6"/>
        <v>0</v>
      </c>
      <c r="O16" s="286"/>
      <c r="P16" s="286"/>
      <c r="Q16" s="281">
        <f t="shared" si="7"/>
        <v>0</v>
      </c>
      <c r="R16" s="286"/>
      <c r="S16" s="286"/>
      <c r="T16" s="281">
        <f t="shared" si="8"/>
        <v>0</v>
      </c>
      <c r="U16" s="286"/>
      <c r="V16" s="286"/>
      <c r="W16" s="286"/>
      <c r="X16" s="286"/>
      <c r="Y16" s="281">
        <f t="shared" si="9"/>
        <v>0</v>
      </c>
      <c r="Z16" s="286"/>
      <c r="AA16" s="286"/>
      <c r="AB16" s="302" t="s">
        <v>54</v>
      </c>
      <c r="AC16" s="369" t="str">
        <f t="shared" si="10"/>
        <v/>
      </c>
      <c r="AD16" s="369" t="str">
        <f t="shared" si="11"/>
        <v/>
      </c>
    </row>
    <row r="17" spans="1:30">
      <c r="A17" s="248" t="str">
        <f t="shared" si="12"/>
        <v>其他工资</v>
      </c>
      <c r="B17" s="252"/>
      <c r="C17" s="259"/>
      <c r="D17" s="260" t="s">
        <v>68</v>
      </c>
      <c r="E17" s="261"/>
      <c r="F17" s="285"/>
      <c r="G17" s="357" t="s">
        <v>53</v>
      </c>
      <c r="H17" s="356">
        <f t="shared" si="1"/>
        <v>0</v>
      </c>
      <c r="I17" s="281">
        <f>L17-'2-总部下划报单预算明细表（填白底格）'!G17</f>
        <v>0</v>
      </c>
      <c r="J17" s="281">
        <f t="shared" si="2"/>
        <v>0</v>
      </c>
      <c r="K17" s="356">
        <f t="shared" si="3"/>
        <v>0</v>
      </c>
      <c r="L17" s="281">
        <f t="shared" si="4"/>
        <v>0</v>
      </c>
      <c r="M17" s="281">
        <f t="shared" si="5"/>
        <v>0</v>
      </c>
      <c r="N17" s="281">
        <f t="shared" si="6"/>
        <v>0</v>
      </c>
      <c r="O17" s="286"/>
      <c r="P17" s="286"/>
      <c r="Q17" s="281">
        <f t="shared" si="7"/>
        <v>0</v>
      </c>
      <c r="R17" s="286"/>
      <c r="S17" s="286"/>
      <c r="T17" s="281">
        <f t="shared" si="8"/>
        <v>0</v>
      </c>
      <c r="U17" s="286"/>
      <c r="V17" s="286"/>
      <c r="W17" s="286"/>
      <c r="X17" s="286"/>
      <c r="Y17" s="281">
        <f t="shared" si="9"/>
        <v>0</v>
      </c>
      <c r="Z17" s="286"/>
      <c r="AA17" s="286"/>
      <c r="AB17" s="302" t="s">
        <v>54</v>
      </c>
      <c r="AC17" s="369" t="str">
        <f t="shared" si="10"/>
        <v/>
      </c>
      <c r="AD17" s="369" t="str">
        <f t="shared" si="11"/>
        <v/>
      </c>
    </row>
    <row r="18" spans="1:30">
      <c r="A18" s="248" t="str">
        <f t="shared" si="12"/>
        <v>职工福利项目小计职工福利项目小计</v>
      </c>
      <c r="B18" s="252"/>
      <c r="C18" s="253" t="s">
        <v>69</v>
      </c>
      <c r="D18" s="254" t="s">
        <v>69</v>
      </c>
      <c r="E18" s="283"/>
      <c r="F18" s="284"/>
      <c r="G18" s="357"/>
      <c r="H18" s="356">
        <f t="shared" si="1"/>
        <v>53.0629136</v>
      </c>
      <c r="I18" s="281">
        <f>L18-'2-总部下划报单预算明细表（填白底格）'!G18</f>
        <v>53.0629136</v>
      </c>
      <c r="J18" s="281">
        <f t="shared" si="2"/>
        <v>0</v>
      </c>
      <c r="K18" s="356">
        <f t="shared" si="3"/>
        <v>53.0629136</v>
      </c>
      <c r="L18" s="281">
        <f t="shared" si="4"/>
        <v>53.0629136</v>
      </c>
      <c r="M18" s="281">
        <f t="shared" si="5"/>
        <v>0</v>
      </c>
      <c r="N18" s="281">
        <f t="shared" si="6"/>
        <v>37.08</v>
      </c>
      <c r="O18" s="281">
        <f>SUM(O19:O29)</f>
        <v>37.08</v>
      </c>
      <c r="P18" s="281">
        <f>SUM(P19:P29)</f>
        <v>0</v>
      </c>
      <c r="Q18" s="281">
        <f t="shared" si="7"/>
        <v>37.08</v>
      </c>
      <c r="R18" s="281">
        <f>SUM(R19:R29)</f>
        <v>37.08</v>
      </c>
      <c r="S18" s="281">
        <f>SUM(S19:S29)</f>
        <v>0</v>
      </c>
      <c r="T18" s="281">
        <f t="shared" si="8"/>
        <v>15.9829136</v>
      </c>
      <c r="U18" s="281">
        <f t="shared" ref="U18:AB18" si="13">SUM(U19:U29)</f>
        <v>15.9829136</v>
      </c>
      <c r="V18" s="281">
        <f t="shared" si="13"/>
        <v>0</v>
      </c>
      <c r="W18" s="281">
        <f t="shared" si="13"/>
        <v>0</v>
      </c>
      <c r="X18" s="281">
        <f t="shared" si="13"/>
        <v>0</v>
      </c>
      <c r="Y18" s="281">
        <f t="shared" si="9"/>
        <v>105.87</v>
      </c>
      <c r="Z18" s="281">
        <f>SUM(Z19:Z29)</f>
        <v>105.87</v>
      </c>
      <c r="AA18" s="281">
        <f>SUM(AA19:AA29)</f>
        <v>0</v>
      </c>
      <c r="AB18" s="281">
        <f t="shared" si="13"/>
        <v>74.9</v>
      </c>
      <c r="AC18" s="369">
        <f t="shared" si="10"/>
        <v>-0.498791786152829</v>
      </c>
      <c r="AD18" s="369">
        <f t="shared" si="11"/>
        <v>-0.29154988518024</v>
      </c>
    </row>
    <row r="19" spans="1:30">
      <c r="A19" s="248" t="str">
        <f t="shared" si="12"/>
        <v>卫生保健生活福利-货币性卫生保健生活福利</v>
      </c>
      <c r="B19" s="252"/>
      <c r="C19" s="255"/>
      <c r="D19" s="256" t="s">
        <v>70</v>
      </c>
      <c r="E19" s="261" t="s">
        <v>71</v>
      </c>
      <c r="F19" s="289"/>
      <c r="G19" s="357" t="s">
        <v>72</v>
      </c>
      <c r="H19" s="356">
        <f t="shared" si="1"/>
        <v>0</v>
      </c>
      <c r="I19" s="281">
        <f>L19-'2-总部下划报单预算明细表（填白底格）'!G19</f>
        <v>0</v>
      </c>
      <c r="J19" s="281">
        <f t="shared" si="2"/>
        <v>0</v>
      </c>
      <c r="K19" s="356">
        <f t="shared" si="3"/>
        <v>0</v>
      </c>
      <c r="L19" s="281">
        <f t="shared" si="4"/>
        <v>0</v>
      </c>
      <c r="M19" s="281">
        <f t="shared" si="5"/>
        <v>0</v>
      </c>
      <c r="N19" s="281">
        <f t="shared" si="6"/>
        <v>0</v>
      </c>
      <c r="O19" s="286"/>
      <c r="P19" s="286"/>
      <c r="Q19" s="281">
        <f t="shared" si="7"/>
        <v>0</v>
      </c>
      <c r="R19" s="286"/>
      <c r="S19" s="286"/>
      <c r="T19" s="281">
        <f t="shared" si="8"/>
        <v>0</v>
      </c>
      <c r="U19" s="286"/>
      <c r="V19" s="286"/>
      <c r="W19" s="286"/>
      <c r="X19" s="286"/>
      <c r="Y19" s="281">
        <f t="shared" si="9"/>
        <v>0</v>
      </c>
      <c r="Z19" s="286"/>
      <c r="AA19" s="286"/>
      <c r="AB19" s="286"/>
      <c r="AC19" s="369" t="str">
        <f t="shared" si="10"/>
        <v/>
      </c>
      <c r="AD19" s="369" t="str">
        <f t="shared" si="11"/>
        <v/>
      </c>
    </row>
    <row r="20" spans="1:30">
      <c r="A20" s="248" t="str">
        <f t="shared" si="12"/>
        <v>卫生保健生活福利-非货币性</v>
      </c>
      <c r="B20" s="252"/>
      <c r="C20" s="255"/>
      <c r="D20" s="256"/>
      <c r="E20" s="261" t="s">
        <v>73</v>
      </c>
      <c r="F20" s="289"/>
      <c r="G20" s="357" t="s">
        <v>72</v>
      </c>
      <c r="H20" s="356">
        <f t="shared" si="1"/>
        <v>0</v>
      </c>
      <c r="I20" s="281">
        <f>L20-'2-总部下划报单预算明细表（填白底格）'!G20</f>
        <v>0</v>
      </c>
      <c r="J20" s="281">
        <f t="shared" si="2"/>
        <v>0</v>
      </c>
      <c r="K20" s="356">
        <f t="shared" si="3"/>
        <v>0</v>
      </c>
      <c r="L20" s="281">
        <f t="shared" si="4"/>
        <v>0</v>
      </c>
      <c r="M20" s="281">
        <f t="shared" si="5"/>
        <v>0</v>
      </c>
      <c r="N20" s="281">
        <f t="shared" si="6"/>
        <v>0</v>
      </c>
      <c r="O20" s="286"/>
      <c r="P20" s="286"/>
      <c r="Q20" s="281">
        <f t="shared" si="7"/>
        <v>0</v>
      </c>
      <c r="R20" s="286"/>
      <c r="S20" s="286"/>
      <c r="T20" s="281">
        <f t="shared" si="8"/>
        <v>0</v>
      </c>
      <c r="U20" s="286"/>
      <c r="V20" s="286"/>
      <c r="W20" s="286"/>
      <c r="X20" s="286"/>
      <c r="Y20" s="281">
        <f t="shared" si="9"/>
        <v>0</v>
      </c>
      <c r="Z20" s="286"/>
      <c r="AA20" s="286"/>
      <c r="AB20" s="286"/>
      <c r="AC20" s="369" t="str">
        <f t="shared" si="10"/>
        <v/>
      </c>
      <c r="AD20" s="369" t="str">
        <f t="shared" si="11"/>
        <v/>
      </c>
    </row>
    <row r="21" spans="1:30">
      <c r="A21" s="248" t="str">
        <f t="shared" si="12"/>
        <v>内设福利机构费用-货币性内设福利机构费用</v>
      </c>
      <c r="B21" s="252"/>
      <c r="C21" s="255"/>
      <c r="D21" s="256" t="s">
        <v>74</v>
      </c>
      <c r="E21" s="261" t="s">
        <v>75</v>
      </c>
      <c r="F21" s="289"/>
      <c r="G21" s="357" t="s">
        <v>72</v>
      </c>
      <c r="H21" s="356">
        <f t="shared" si="1"/>
        <v>0</v>
      </c>
      <c r="I21" s="281">
        <f>L21-'2-总部下划报单预算明细表（填白底格）'!G21</f>
        <v>0</v>
      </c>
      <c r="J21" s="281">
        <f t="shared" si="2"/>
        <v>0</v>
      </c>
      <c r="K21" s="356">
        <f t="shared" si="3"/>
        <v>0</v>
      </c>
      <c r="L21" s="281">
        <f t="shared" si="4"/>
        <v>0</v>
      </c>
      <c r="M21" s="281">
        <f t="shared" si="5"/>
        <v>0</v>
      </c>
      <c r="N21" s="281">
        <f t="shared" si="6"/>
        <v>0</v>
      </c>
      <c r="O21" s="286"/>
      <c r="P21" s="286"/>
      <c r="Q21" s="281">
        <f t="shared" si="7"/>
        <v>0</v>
      </c>
      <c r="R21" s="286"/>
      <c r="S21" s="286"/>
      <c r="T21" s="281">
        <f t="shared" si="8"/>
        <v>0</v>
      </c>
      <c r="U21" s="286"/>
      <c r="V21" s="286"/>
      <c r="W21" s="286"/>
      <c r="X21" s="286"/>
      <c r="Y21" s="281">
        <f t="shared" si="9"/>
        <v>0</v>
      </c>
      <c r="Z21" s="286"/>
      <c r="AA21" s="286"/>
      <c r="AB21" s="286"/>
      <c r="AC21" s="369" t="str">
        <f t="shared" si="10"/>
        <v/>
      </c>
      <c r="AD21" s="369" t="str">
        <f t="shared" si="11"/>
        <v/>
      </c>
    </row>
    <row r="22" spans="1:32">
      <c r="A22" s="248" t="str">
        <f t="shared" si="12"/>
        <v>内设福利机构费用-非货币性</v>
      </c>
      <c r="B22" s="252"/>
      <c r="C22" s="255"/>
      <c r="D22" s="256"/>
      <c r="E22" s="261" t="s">
        <v>76</v>
      </c>
      <c r="F22" s="289"/>
      <c r="G22" s="357" t="s">
        <v>72</v>
      </c>
      <c r="H22" s="356">
        <f t="shared" si="1"/>
        <v>16.54</v>
      </c>
      <c r="I22" s="281">
        <f>L22-'2-总部下划报单预算明细表（填白底格）'!G22</f>
        <v>16.54</v>
      </c>
      <c r="J22" s="281">
        <f t="shared" si="2"/>
        <v>0</v>
      </c>
      <c r="K22" s="356">
        <f t="shared" si="3"/>
        <v>16.54</v>
      </c>
      <c r="L22" s="281">
        <f t="shared" si="4"/>
        <v>16.54</v>
      </c>
      <c r="M22" s="281">
        <f t="shared" si="5"/>
        <v>0</v>
      </c>
      <c r="N22" s="281">
        <f t="shared" si="6"/>
        <v>12.74</v>
      </c>
      <c r="O22" s="286">
        <v>12.74</v>
      </c>
      <c r="P22" s="286"/>
      <c r="Q22" s="281">
        <f t="shared" si="7"/>
        <v>12.74</v>
      </c>
      <c r="R22" s="286">
        <v>12.74</v>
      </c>
      <c r="S22" s="286"/>
      <c r="T22" s="281">
        <f t="shared" si="8"/>
        <v>3.8</v>
      </c>
      <c r="U22" s="286">
        <v>3.8</v>
      </c>
      <c r="V22" s="286"/>
      <c r="W22" s="286"/>
      <c r="X22" s="286"/>
      <c r="Y22" s="281">
        <f t="shared" si="9"/>
        <v>24.35</v>
      </c>
      <c r="Z22" s="286">
        <v>24.35</v>
      </c>
      <c r="AA22" s="286"/>
      <c r="AB22" s="286">
        <v>19.77</v>
      </c>
      <c r="AC22" s="369">
        <f t="shared" si="10"/>
        <v>-0.320739219712526</v>
      </c>
      <c r="AD22" s="369">
        <f t="shared" si="11"/>
        <v>-0.163378856853819</v>
      </c>
      <c r="AF22" s="107">
        <v>13.1</v>
      </c>
    </row>
    <row r="23" spans="1:30">
      <c r="A23" s="248" t="str">
        <f t="shared" si="12"/>
        <v>职工困难补助-货币性职工困难补助</v>
      </c>
      <c r="B23" s="252"/>
      <c r="C23" s="255"/>
      <c r="D23" s="261" t="s">
        <v>77</v>
      </c>
      <c r="E23" s="261" t="s">
        <v>78</v>
      </c>
      <c r="F23" s="289"/>
      <c r="G23" s="357" t="s">
        <v>72</v>
      </c>
      <c r="H23" s="356">
        <f t="shared" si="1"/>
        <v>0</v>
      </c>
      <c r="I23" s="281">
        <f>L23-'2-总部下划报单预算明细表（填白底格）'!G23</f>
        <v>0</v>
      </c>
      <c r="J23" s="281">
        <f t="shared" si="2"/>
        <v>0</v>
      </c>
      <c r="K23" s="356">
        <f t="shared" si="3"/>
        <v>0</v>
      </c>
      <c r="L23" s="281">
        <f t="shared" si="4"/>
        <v>0</v>
      </c>
      <c r="M23" s="281">
        <f t="shared" si="5"/>
        <v>0</v>
      </c>
      <c r="N23" s="281">
        <f t="shared" si="6"/>
        <v>0</v>
      </c>
      <c r="O23" s="286"/>
      <c r="P23" s="286"/>
      <c r="Q23" s="281">
        <f t="shared" si="7"/>
        <v>0</v>
      </c>
      <c r="R23" s="286"/>
      <c r="S23" s="286"/>
      <c r="T23" s="281">
        <f t="shared" si="8"/>
        <v>0</v>
      </c>
      <c r="U23" s="286"/>
      <c r="V23" s="286"/>
      <c r="W23" s="286"/>
      <c r="X23" s="286"/>
      <c r="Y23" s="281">
        <f t="shared" si="9"/>
        <v>0</v>
      </c>
      <c r="Z23" s="286"/>
      <c r="AA23" s="286"/>
      <c r="AB23" s="286"/>
      <c r="AC23" s="369" t="str">
        <f t="shared" si="10"/>
        <v/>
      </c>
      <c r="AD23" s="369" t="str">
        <f t="shared" si="11"/>
        <v/>
      </c>
    </row>
    <row r="24" spans="1:30">
      <c r="A24" s="248" t="str">
        <f t="shared" si="12"/>
        <v>职工困难补助-非货币性</v>
      </c>
      <c r="B24" s="252"/>
      <c r="C24" s="255"/>
      <c r="D24" s="261"/>
      <c r="E24" s="261" t="s">
        <v>79</v>
      </c>
      <c r="F24" s="289"/>
      <c r="G24" s="357" t="s">
        <v>72</v>
      </c>
      <c r="H24" s="356">
        <f t="shared" si="1"/>
        <v>0</v>
      </c>
      <c r="I24" s="281">
        <f>L24-'2-总部下划报单预算明细表（填白底格）'!G24</f>
        <v>0</v>
      </c>
      <c r="J24" s="281">
        <f t="shared" si="2"/>
        <v>0</v>
      </c>
      <c r="K24" s="356">
        <f t="shared" si="3"/>
        <v>0</v>
      </c>
      <c r="L24" s="281">
        <f t="shared" si="4"/>
        <v>0</v>
      </c>
      <c r="M24" s="281">
        <f t="shared" si="5"/>
        <v>0</v>
      </c>
      <c r="N24" s="281">
        <f t="shared" si="6"/>
        <v>0</v>
      </c>
      <c r="O24" s="286"/>
      <c r="P24" s="286"/>
      <c r="Q24" s="281">
        <f t="shared" si="7"/>
        <v>0</v>
      </c>
      <c r="R24" s="286"/>
      <c r="S24" s="286"/>
      <c r="T24" s="281">
        <f t="shared" si="8"/>
        <v>0</v>
      </c>
      <c r="U24" s="286"/>
      <c r="V24" s="286"/>
      <c r="W24" s="286"/>
      <c r="X24" s="286"/>
      <c r="Y24" s="281">
        <f t="shared" si="9"/>
        <v>0</v>
      </c>
      <c r="Z24" s="286"/>
      <c r="AA24" s="286"/>
      <c r="AB24" s="286"/>
      <c r="AC24" s="369" t="str">
        <f t="shared" si="10"/>
        <v/>
      </c>
      <c r="AD24" s="369" t="str">
        <f t="shared" si="11"/>
        <v/>
      </c>
    </row>
    <row r="25" spans="1:30">
      <c r="A25" s="248" t="str">
        <f t="shared" si="12"/>
        <v>其他职工福利费-货币性其他职工福利费</v>
      </c>
      <c r="B25" s="252"/>
      <c r="C25" s="255"/>
      <c r="D25" s="256" t="s">
        <v>80</v>
      </c>
      <c r="E25" s="261" t="s">
        <v>81</v>
      </c>
      <c r="F25" s="289"/>
      <c r="G25" s="357" t="s">
        <v>72</v>
      </c>
      <c r="H25" s="356">
        <f t="shared" si="1"/>
        <v>0</v>
      </c>
      <c r="I25" s="281">
        <f>L25-'2-总部下划报单预算明细表（填白底格）'!G25</f>
        <v>0</v>
      </c>
      <c r="J25" s="281">
        <f t="shared" si="2"/>
        <v>0</v>
      </c>
      <c r="K25" s="356">
        <f t="shared" si="3"/>
        <v>0</v>
      </c>
      <c r="L25" s="281">
        <f t="shared" si="4"/>
        <v>0</v>
      </c>
      <c r="M25" s="281">
        <f t="shared" si="5"/>
        <v>0</v>
      </c>
      <c r="N25" s="281">
        <f t="shared" si="6"/>
        <v>0</v>
      </c>
      <c r="O25" s="286"/>
      <c r="P25" s="286"/>
      <c r="Q25" s="281">
        <f t="shared" si="7"/>
        <v>0</v>
      </c>
      <c r="R25" s="286"/>
      <c r="S25" s="286"/>
      <c r="T25" s="281">
        <f t="shared" si="8"/>
        <v>0</v>
      </c>
      <c r="U25" s="286"/>
      <c r="V25" s="286"/>
      <c r="W25" s="286"/>
      <c r="X25" s="286"/>
      <c r="Y25" s="281">
        <f t="shared" si="9"/>
        <v>0</v>
      </c>
      <c r="Z25" s="286"/>
      <c r="AA25" s="286"/>
      <c r="AB25" s="286"/>
      <c r="AC25" s="369" t="str">
        <f t="shared" si="10"/>
        <v/>
      </c>
      <c r="AD25" s="369" t="str">
        <f t="shared" si="11"/>
        <v/>
      </c>
    </row>
    <row r="26" spans="1:30">
      <c r="A26" s="248" t="str">
        <f t="shared" si="12"/>
        <v>其他职工福利费-非货币性</v>
      </c>
      <c r="B26" s="252"/>
      <c r="C26" s="255"/>
      <c r="D26" s="256"/>
      <c r="E26" s="261" t="s">
        <v>82</v>
      </c>
      <c r="F26" s="289"/>
      <c r="G26" s="357" t="s">
        <v>72</v>
      </c>
      <c r="H26" s="356">
        <f t="shared" si="1"/>
        <v>0</v>
      </c>
      <c r="I26" s="281">
        <f>L26-'2-总部下划报单预算明细表（填白底格）'!G26</f>
        <v>0</v>
      </c>
      <c r="J26" s="281">
        <f t="shared" si="2"/>
        <v>0</v>
      </c>
      <c r="K26" s="356">
        <f t="shared" si="3"/>
        <v>0</v>
      </c>
      <c r="L26" s="281">
        <f t="shared" si="4"/>
        <v>0</v>
      </c>
      <c r="M26" s="281">
        <f t="shared" si="5"/>
        <v>0</v>
      </c>
      <c r="N26" s="281">
        <f t="shared" si="6"/>
        <v>0</v>
      </c>
      <c r="O26" s="286"/>
      <c r="P26" s="286"/>
      <c r="Q26" s="281">
        <f t="shared" si="7"/>
        <v>0</v>
      </c>
      <c r="R26" s="325"/>
      <c r="S26" s="325"/>
      <c r="T26" s="281">
        <f t="shared" si="8"/>
        <v>0</v>
      </c>
      <c r="U26" s="286"/>
      <c r="V26" s="286"/>
      <c r="W26" s="286"/>
      <c r="X26" s="286"/>
      <c r="Y26" s="281">
        <f t="shared" si="9"/>
        <v>1.6</v>
      </c>
      <c r="Z26" s="286">
        <v>1.6</v>
      </c>
      <c r="AA26" s="286"/>
      <c r="AB26" s="286">
        <v>12.67</v>
      </c>
      <c r="AC26" s="369">
        <f t="shared" si="10"/>
        <v>-1</v>
      </c>
      <c r="AD26" s="369">
        <f t="shared" si="11"/>
        <v>-1</v>
      </c>
    </row>
    <row r="27" spans="1:30">
      <c r="A27" s="248" t="str">
        <f t="shared" si="12"/>
        <v>补充医疗保险</v>
      </c>
      <c r="B27" s="252"/>
      <c r="C27" s="255"/>
      <c r="D27" s="261" t="s">
        <v>83</v>
      </c>
      <c r="E27" s="261"/>
      <c r="F27" s="289"/>
      <c r="G27" s="357" t="s">
        <v>84</v>
      </c>
      <c r="H27" s="356">
        <f t="shared" si="1"/>
        <v>0</v>
      </c>
      <c r="I27" s="281">
        <f>L27-'2-总部下划报单预算明细表（填白底格）'!G27</f>
        <v>0</v>
      </c>
      <c r="J27" s="281">
        <f t="shared" si="2"/>
        <v>0</v>
      </c>
      <c r="K27" s="356">
        <f t="shared" si="3"/>
        <v>0</v>
      </c>
      <c r="L27" s="281">
        <f t="shared" si="4"/>
        <v>0</v>
      </c>
      <c r="M27" s="281">
        <f t="shared" si="5"/>
        <v>0</v>
      </c>
      <c r="N27" s="281">
        <f t="shared" si="6"/>
        <v>0</v>
      </c>
      <c r="O27" s="286"/>
      <c r="P27" s="286"/>
      <c r="Q27" s="281">
        <f t="shared" si="7"/>
        <v>0</v>
      </c>
      <c r="R27" s="325"/>
      <c r="S27" s="325"/>
      <c r="T27" s="281">
        <f t="shared" si="8"/>
        <v>0</v>
      </c>
      <c r="U27" s="325"/>
      <c r="V27" s="325"/>
      <c r="W27" s="286"/>
      <c r="X27" s="286"/>
      <c r="Y27" s="281">
        <f t="shared" si="9"/>
        <v>0</v>
      </c>
      <c r="Z27" s="286"/>
      <c r="AA27" s="286"/>
      <c r="AB27" s="286"/>
      <c r="AC27" s="369" t="str">
        <f t="shared" si="10"/>
        <v/>
      </c>
      <c r="AD27" s="369" t="str">
        <f t="shared" si="11"/>
        <v/>
      </c>
    </row>
    <row r="28" spans="1:30">
      <c r="A28" s="248" t="str">
        <f t="shared" si="12"/>
        <v>企业年金</v>
      </c>
      <c r="B28" s="252"/>
      <c r="C28" s="255"/>
      <c r="D28" s="352" t="s">
        <v>85</v>
      </c>
      <c r="E28" s="261"/>
      <c r="F28" s="289"/>
      <c r="G28" s="357" t="s">
        <v>85</v>
      </c>
      <c r="H28" s="356">
        <f t="shared" si="1"/>
        <v>36.0229136</v>
      </c>
      <c r="I28" s="281">
        <f>L28-'2-总部下划报单预算明细表（填白底格）'!G28</f>
        <v>36.0229136</v>
      </c>
      <c r="J28" s="281">
        <f t="shared" si="2"/>
        <v>0</v>
      </c>
      <c r="K28" s="356">
        <f t="shared" si="3"/>
        <v>36.0229136</v>
      </c>
      <c r="L28" s="281">
        <f t="shared" si="4"/>
        <v>36.0229136</v>
      </c>
      <c r="M28" s="281">
        <f t="shared" si="5"/>
        <v>0</v>
      </c>
      <c r="N28" s="281">
        <f t="shared" si="6"/>
        <v>23.84</v>
      </c>
      <c r="O28" s="286">
        <v>23.84</v>
      </c>
      <c r="P28" s="286"/>
      <c r="Q28" s="281">
        <f t="shared" si="7"/>
        <v>23.84</v>
      </c>
      <c r="R28" s="325">
        <v>23.84</v>
      </c>
      <c r="S28" s="325"/>
      <c r="T28" s="281">
        <f t="shared" si="8"/>
        <v>12.1829136</v>
      </c>
      <c r="U28" s="325">
        <v>12.1829136</v>
      </c>
      <c r="V28" s="325"/>
      <c r="W28" s="286"/>
      <c r="X28" s="286"/>
      <c r="Y28" s="281">
        <f t="shared" si="9"/>
        <v>69.92</v>
      </c>
      <c r="Z28" s="286">
        <v>69.92</v>
      </c>
      <c r="AA28" s="286"/>
      <c r="AB28" s="286">
        <v>42.1</v>
      </c>
      <c r="AC28" s="369">
        <f t="shared" si="10"/>
        <v>-0.484798146453089</v>
      </c>
      <c r="AD28" s="369">
        <f t="shared" si="11"/>
        <v>-0.144348845605701</v>
      </c>
    </row>
    <row r="29" spans="1:32">
      <c r="A29" s="248" t="str">
        <f t="shared" si="12"/>
        <v>劳动保险</v>
      </c>
      <c r="B29" s="252"/>
      <c r="C29" s="259"/>
      <c r="D29" s="262" t="s">
        <v>86</v>
      </c>
      <c r="E29" s="261"/>
      <c r="F29" s="289"/>
      <c r="G29" s="357" t="s">
        <v>72</v>
      </c>
      <c r="H29" s="356">
        <f t="shared" si="1"/>
        <v>0.5</v>
      </c>
      <c r="I29" s="281">
        <f>L29-'2-总部下划报单预算明细表（填白底格）'!G29</f>
        <v>0.5</v>
      </c>
      <c r="J29" s="281">
        <f t="shared" si="2"/>
        <v>0</v>
      </c>
      <c r="K29" s="356">
        <f t="shared" si="3"/>
        <v>0.5</v>
      </c>
      <c r="L29" s="281">
        <f t="shared" si="4"/>
        <v>0.5</v>
      </c>
      <c r="M29" s="281">
        <f t="shared" si="5"/>
        <v>0</v>
      </c>
      <c r="N29" s="281">
        <f t="shared" si="6"/>
        <v>0.5</v>
      </c>
      <c r="O29" s="286">
        <v>0.5</v>
      </c>
      <c r="P29" s="286"/>
      <c r="Q29" s="281">
        <f t="shared" si="7"/>
        <v>0.5</v>
      </c>
      <c r="R29" s="325">
        <v>0.5</v>
      </c>
      <c r="S29" s="325"/>
      <c r="T29" s="281">
        <f t="shared" si="8"/>
        <v>0</v>
      </c>
      <c r="U29" s="325"/>
      <c r="V29" s="325"/>
      <c r="W29" s="286"/>
      <c r="X29" s="286"/>
      <c r="Y29" s="281">
        <f t="shared" si="9"/>
        <v>10</v>
      </c>
      <c r="Z29" s="286">
        <v>10</v>
      </c>
      <c r="AA29" s="286"/>
      <c r="AB29" s="286">
        <v>0.36</v>
      </c>
      <c r="AC29" s="369">
        <f t="shared" si="10"/>
        <v>-0.95</v>
      </c>
      <c r="AD29" s="369">
        <f t="shared" si="11"/>
        <v>0.388888888888889</v>
      </c>
      <c r="AF29" s="107">
        <v>10</v>
      </c>
    </row>
    <row r="30" spans="1:30">
      <c r="A30" s="248" t="str">
        <f t="shared" si="12"/>
        <v>基本医疗保险</v>
      </c>
      <c r="B30" s="252"/>
      <c r="C30" s="256" t="s">
        <v>87</v>
      </c>
      <c r="D30" s="261"/>
      <c r="E30" s="261"/>
      <c r="F30" s="285"/>
      <c r="G30" s="357" t="s">
        <v>88</v>
      </c>
      <c r="H30" s="356">
        <f t="shared" si="1"/>
        <v>14.012163</v>
      </c>
      <c r="I30" s="281">
        <f>L30-'2-总部下划报单预算明细表（填白底格）'!G30</f>
        <v>14.012163</v>
      </c>
      <c r="J30" s="281">
        <f t="shared" si="2"/>
        <v>0</v>
      </c>
      <c r="K30" s="356">
        <f t="shared" si="3"/>
        <v>14.012163</v>
      </c>
      <c r="L30" s="281">
        <f t="shared" si="4"/>
        <v>14.012163</v>
      </c>
      <c r="M30" s="281">
        <f t="shared" si="5"/>
        <v>0</v>
      </c>
      <c r="N30" s="281">
        <f t="shared" si="6"/>
        <v>7.634088</v>
      </c>
      <c r="O30" s="286">
        <v>7.634088</v>
      </c>
      <c r="P30" s="286"/>
      <c r="Q30" s="281">
        <f t="shared" si="7"/>
        <v>7.634088</v>
      </c>
      <c r="R30" s="325">
        <v>7.634088</v>
      </c>
      <c r="S30" s="325"/>
      <c r="T30" s="281">
        <f t="shared" si="8"/>
        <v>6.378075</v>
      </c>
      <c r="U30" s="325">
        <v>6.378075</v>
      </c>
      <c r="V30" s="325"/>
      <c r="W30" s="286"/>
      <c r="X30" s="286"/>
      <c r="Y30" s="281">
        <f t="shared" si="9"/>
        <v>12.94</v>
      </c>
      <c r="Z30" s="286">
        <v>12.94</v>
      </c>
      <c r="AA30" s="286"/>
      <c r="AB30" s="286">
        <v>15.21</v>
      </c>
      <c r="AC30" s="369">
        <f t="shared" si="10"/>
        <v>0.0828564914992274</v>
      </c>
      <c r="AD30" s="369">
        <f t="shared" si="11"/>
        <v>-0.0787532544378698</v>
      </c>
    </row>
    <row r="31" spans="1:30">
      <c r="A31" s="248" t="str">
        <f t="shared" si="12"/>
        <v>基本养老保险</v>
      </c>
      <c r="B31" s="252"/>
      <c r="C31" s="256" t="s">
        <v>89</v>
      </c>
      <c r="D31" s="261"/>
      <c r="E31" s="261"/>
      <c r="F31" s="285"/>
      <c r="G31" s="357" t="s">
        <v>88</v>
      </c>
      <c r="H31" s="356">
        <f t="shared" si="1"/>
        <v>45.278016</v>
      </c>
      <c r="I31" s="281">
        <f>L31-'2-总部下划报单预算明细表（填白底格）'!G31</f>
        <v>45.278016</v>
      </c>
      <c r="J31" s="281">
        <f t="shared" si="2"/>
        <v>0</v>
      </c>
      <c r="K31" s="356">
        <f t="shared" si="3"/>
        <v>45.278016</v>
      </c>
      <c r="L31" s="281">
        <f t="shared" si="4"/>
        <v>45.278016</v>
      </c>
      <c r="M31" s="281">
        <f t="shared" si="5"/>
        <v>0</v>
      </c>
      <c r="N31" s="281">
        <f t="shared" si="6"/>
        <v>28.913472</v>
      </c>
      <c r="O31" s="286">
        <v>28.913472</v>
      </c>
      <c r="P31" s="286"/>
      <c r="Q31" s="281">
        <f t="shared" si="7"/>
        <v>28.913472</v>
      </c>
      <c r="R31" s="325">
        <v>28.913472</v>
      </c>
      <c r="S31" s="325"/>
      <c r="T31" s="281">
        <f t="shared" si="8"/>
        <v>16.364544</v>
      </c>
      <c r="U31" s="325">
        <v>16.364544</v>
      </c>
      <c r="V31" s="325"/>
      <c r="W31" s="286"/>
      <c r="X31" s="286"/>
      <c r="Y31" s="281">
        <f t="shared" si="9"/>
        <v>36.22</v>
      </c>
      <c r="Z31" s="286">
        <v>36.22</v>
      </c>
      <c r="AA31" s="286"/>
      <c r="AB31" s="286">
        <v>43.25</v>
      </c>
      <c r="AC31" s="369">
        <f t="shared" si="10"/>
        <v>0.250083268912203</v>
      </c>
      <c r="AD31" s="369">
        <f t="shared" si="11"/>
        <v>0.046890543352601</v>
      </c>
    </row>
    <row r="32" spans="1:30">
      <c r="A32" s="248" t="str">
        <f t="shared" si="12"/>
        <v>失业保险</v>
      </c>
      <c r="B32" s="252"/>
      <c r="C32" s="256" t="s">
        <v>90</v>
      </c>
      <c r="D32" s="261"/>
      <c r="E32" s="261"/>
      <c r="F32" s="285"/>
      <c r="G32" s="357" t="s">
        <v>88</v>
      </c>
      <c r="H32" s="356">
        <f t="shared" si="1"/>
        <v>0.7906176</v>
      </c>
      <c r="I32" s="281">
        <f>L32-'2-总部下划报单预算明细表（填白底格）'!G32</f>
        <v>0.7906176</v>
      </c>
      <c r="J32" s="281">
        <f t="shared" si="2"/>
        <v>0</v>
      </c>
      <c r="K32" s="356">
        <f t="shared" si="3"/>
        <v>0.7906176</v>
      </c>
      <c r="L32" s="281">
        <f t="shared" si="4"/>
        <v>0.7906176</v>
      </c>
      <c r="M32" s="281">
        <f t="shared" si="5"/>
        <v>0</v>
      </c>
      <c r="N32" s="281">
        <f t="shared" si="6"/>
        <v>0.45075072</v>
      </c>
      <c r="O32" s="286">
        <v>0.45075072</v>
      </c>
      <c r="P32" s="286"/>
      <c r="Q32" s="281">
        <f t="shared" si="7"/>
        <v>0.45075072</v>
      </c>
      <c r="R32" s="325">
        <v>0.45075072</v>
      </c>
      <c r="S32" s="325"/>
      <c r="T32" s="281">
        <f t="shared" si="8"/>
        <v>0.33986688</v>
      </c>
      <c r="U32" s="325">
        <v>0.33986688</v>
      </c>
      <c r="V32" s="325"/>
      <c r="W32" s="286"/>
      <c r="X32" s="286"/>
      <c r="Y32" s="281">
        <f t="shared" si="9"/>
        <v>0.64</v>
      </c>
      <c r="Z32" s="286">
        <v>0.64</v>
      </c>
      <c r="AA32" s="286"/>
      <c r="AB32" s="286">
        <v>1.03</v>
      </c>
      <c r="AC32" s="369">
        <f t="shared" si="10"/>
        <v>0.23534</v>
      </c>
      <c r="AD32" s="369">
        <f t="shared" si="11"/>
        <v>-0.232410097087379</v>
      </c>
    </row>
    <row r="33" spans="1:30">
      <c r="A33" s="248" t="str">
        <f t="shared" si="12"/>
        <v>工伤保险</v>
      </c>
      <c r="B33" s="252"/>
      <c r="C33" s="256" t="s">
        <v>91</v>
      </c>
      <c r="D33" s="261"/>
      <c r="E33" s="261"/>
      <c r="F33" s="285"/>
      <c r="G33" s="357" t="s">
        <v>88</v>
      </c>
      <c r="H33" s="356">
        <f t="shared" si="1"/>
        <v>1.265997</v>
      </c>
      <c r="I33" s="281">
        <f>L33-'2-总部下划报单预算明细表（填白底格）'!G33</f>
        <v>1.265997</v>
      </c>
      <c r="J33" s="281">
        <f t="shared" si="2"/>
        <v>0</v>
      </c>
      <c r="K33" s="356">
        <f t="shared" si="3"/>
        <v>1.265997</v>
      </c>
      <c r="L33" s="281">
        <f t="shared" si="4"/>
        <v>1.265997</v>
      </c>
      <c r="M33" s="281">
        <f t="shared" si="5"/>
        <v>0</v>
      </c>
      <c r="N33" s="281">
        <f t="shared" si="6"/>
        <v>0.686172</v>
      </c>
      <c r="O33" s="286">
        <v>0.686172</v>
      </c>
      <c r="P33" s="286"/>
      <c r="Q33" s="281">
        <f t="shared" si="7"/>
        <v>0.686172</v>
      </c>
      <c r="R33" s="362">
        <v>0.686172</v>
      </c>
      <c r="S33" s="362"/>
      <c r="T33" s="363">
        <f t="shared" si="8"/>
        <v>0.579825</v>
      </c>
      <c r="U33" s="362">
        <v>0.579825</v>
      </c>
      <c r="V33" s="325"/>
      <c r="W33" s="286"/>
      <c r="X33" s="286"/>
      <c r="Y33" s="281">
        <f t="shared" si="9"/>
        <v>0.2</v>
      </c>
      <c r="Z33" s="286">
        <v>0.2</v>
      </c>
      <c r="AA33" s="286"/>
      <c r="AB33" s="286">
        <v>0.25</v>
      </c>
      <c r="AC33" s="369">
        <f t="shared" si="10"/>
        <v>5.329985</v>
      </c>
      <c r="AD33" s="369">
        <f t="shared" si="11"/>
        <v>4.063988</v>
      </c>
    </row>
    <row r="34" spans="1:30">
      <c r="A34" s="248" t="str">
        <f t="shared" si="12"/>
        <v>生育保险</v>
      </c>
      <c r="B34" s="252"/>
      <c r="C34" s="256" t="s">
        <v>92</v>
      </c>
      <c r="D34" s="261"/>
      <c r="E34" s="261"/>
      <c r="F34" s="285"/>
      <c r="G34" s="357" t="s">
        <v>88</v>
      </c>
      <c r="H34" s="356">
        <f t="shared" si="1"/>
        <v>1.6</v>
      </c>
      <c r="I34" s="281">
        <f>L34-'2-总部下划报单预算明细表（填白底格）'!G34</f>
        <v>1.6</v>
      </c>
      <c r="J34" s="281">
        <f t="shared" si="2"/>
        <v>0</v>
      </c>
      <c r="K34" s="356">
        <f t="shared" si="3"/>
        <v>1.6</v>
      </c>
      <c r="L34" s="281">
        <f t="shared" si="4"/>
        <v>1.6</v>
      </c>
      <c r="M34" s="281">
        <f t="shared" si="5"/>
        <v>0</v>
      </c>
      <c r="N34" s="281">
        <f t="shared" si="6"/>
        <v>0.8</v>
      </c>
      <c r="O34" s="286">
        <v>0.8</v>
      </c>
      <c r="P34" s="286"/>
      <c r="Q34" s="281">
        <f t="shared" si="7"/>
        <v>0.8</v>
      </c>
      <c r="R34" s="362">
        <v>0.8</v>
      </c>
      <c r="S34" s="362"/>
      <c r="T34" s="363">
        <f t="shared" si="8"/>
        <v>0.8</v>
      </c>
      <c r="U34" s="362">
        <v>0.8</v>
      </c>
      <c r="V34" s="325"/>
      <c r="W34" s="286"/>
      <c r="X34" s="286"/>
      <c r="Y34" s="281">
        <f t="shared" si="9"/>
        <v>0.97</v>
      </c>
      <c r="Z34" s="286">
        <v>0.97</v>
      </c>
      <c r="AA34" s="286"/>
      <c r="AB34" s="286">
        <v>1.13</v>
      </c>
      <c r="AC34" s="369">
        <f t="shared" si="10"/>
        <v>0.649484536082474</v>
      </c>
      <c r="AD34" s="369">
        <f t="shared" si="11"/>
        <v>0.415929203539823</v>
      </c>
    </row>
    <row r="35" spans="1:30">
      <c r="A35" s="248" t="str">
        <f t="shared" si="12"/>
        <v>住房公积金</v>
      </c>
      <c r="B35" s="252"/>
      <c r="C35" s="256" t="s">
        <v>93</v>
      </c>
      <c r="D35" s="261"/>
      <c r="E35" s="261"/>
      <c r="F35" s="285"/>
      <c r="G35" s="357" t="s">
        <v>88</v>
      </c>
      <c r="H35" s="356">
        <f t="shared" si="1"/>
        <v>54.803016</v>
      </c>
      <c r="I35" s="281">
        <f>L35-'2-总部下划报单预算明细表（填白底格）'!G35</f>
        <v>54.803016</v>
      </c>
      <c r="J35" s="281">
        <f t="shared" si="2"/>
        <v>0</v>
      </c>
      <c r="K35" s="356">
        <f t="shared" si="3"/>
        <v>54.803016</v>
      </c>
      <c r="L35" s="281">
        <f t="shared" si="4"/>
        <v>54.803016</v>
      </c>
      <c r="M35" s="281">
        <f t="shared" si="5"/>
        <v>0</v>
      </c>
      <c r="N35" s="281">
        <f t="shared" si="6"/>
        <v>35.834112</v>
      </c>
      <c r="O35" s="286">
        <v>35.834112</v>
      </c>
      <c r="P35" s="286"/>
      <c r="Q35" s="281">
        <f t="shared" si="7"/>
        <v>35.834112</v>
      </c>
      <c r="R35" s="325">
        <v>35.834112</v>
      </c>
      <c r="S35" s="325"/>
      <c r="T35" s="281">
        <f t="shared" si="8"/>
        <v>18.968904</v>
      </c>
      <c r="U35" s="325">
        <v>18.968904</v>
      </c>
      <c r="V35" s="325"/>
      <c r="W35" s="286"/>
      <c r="X35" s="286"/>
      <c r="Y35" s="281">
        <f t="shared" si="9"/>
        <v>48.36</v>
      </c>
      <c r="Z35" s="286">
        <v>48.36</v>
      </c>
      <c r="AA35" s="286"/>
      <c r="AB35" s="286">
        <v>53.63</v>
      </c>
      <c r="AC35" s="369">
        <f t="shared" si="10"/>
        <v>0.133230272952854</v>
      </c>
      <c r="AD35" s="369">
        <f t="shared" si="11"/>
        <v>0.0218723848592206</v>
      </c>
    </row>
    <row r="36" spans="1:30">
      <c r="A36" s="248" t="str">
        <f t="shared" si="12"/>
        <v>工会经费项目小计</v>
      </c>
      <c r="B36" s="252"/>
      <c r="C36" s="256" t="s">
        <v>94</v>
      </c>
      <c r="D36" s="261"/>
      <c r="E36" s="261"/>
      <c r="F36" s="285"/>
      <c r="G36" s="357" t="s">
        <v>95</v>
      </c>
      <c r="H36" s="356">
        <f t="shared" si="1"/>
        <v>14.77</v>
      </c>
      <c r="I36" s="281">
        <f>L36-'2-总部下划报单预算明细表（填白底格）'!G36</f>
        <v>14.77</v>
      </c>
      <c r="J36" s="281">
        <f t="shared" si="2"/>
        <v>0</v>
      </c>
      <c r="K36" s="356">
        <f t="shared" si="3"/>
        <v>14.77</v>
      </c>
      <c r="L36" s="281">
        <f t="shared" si="4"/>
        <v>14.77</v>
      </c>
      <c r="M36" s="281">
        <f t="shared" si="5"/>
        <v>0</v>
      </c>
      <c r="N36" s="281">
        <f t="shared" si="6"/>
        <v>9.53</v>
      </c>
      <c r="O36" s="286">
        <v>9.53</v>
      </c>
      <c r="P36" s="286"/>
      <c r="Q36" s="281">
        <f t="shared" si="7"/>
        <v>9.53</v>
      </c>
      <c r="R36" s="325">
        <v>9.53</v>
      </c>
      <c r="S36" s="325"/>
      <c r="T36" s="281">
        <f t="shared" si="8"/>
        <v>5.24</v>
      </c>
      <c r="U36" s="325">
        <v>5.24</v>
      </c>
      <c r="V36" s="325"/>
      <c r="W36" s="286"/>
      <c r="X36" s="286"/>
      <c r="Y36" s="281">
        <f t="shared" si="9"/>
        <v>12.8048</v>
      </c>
      <c r="Z36" s="286">
        <v>12.8048</v>
      </c>
      <c r="AA36" s="286"/>
      <c r="AB36" s="286">
        <v>12.8</v>
      </c>
      <c r="AC36" s="369">
        <f t="shared" si="10"/>
        <v>0.153473697363489</v>
      </c>
      <c r="AD36" s="369">
        <f t="shared" si="11"/>
        <v>0.15390625</v>
      </c>
    </row>
    <row r="37" spans="1:30">
      <c r="A37" s="248" t="str">
        <f t="shared" si="12"/>
        <v>辞退福利</v>
      </c>
      <c r="B37" s="252"/>
      <c r="C37" s="261" t="s">
        <v>96</v>
      </c>
      <c r="D37" s="261"/>
      <c r="E37" s="261"/>
      <c r="F37" s="285"/>
      <c r="G37" s="357" t="s">
        <v>97</v>
      </c>
      <c r="H37" s="356">
        <f t="shared" si="1"/>
        <v>0</v>
      </c>
      <c r="I37" s="281">
        <f>L37-'2-总部下划报单预算明细表（填白底格）'!G37</f>
        <v>0</v>
      </c>
      <c r="J37" s="281">
        <f t="shared" si="2"/>
        <v>0</v>
      </c>
      <c r="K37" s="356">
        <f t="shared" si="3"/>
        <v>0</v>
      </c>
      <c r="L37" s="281">
        <f t="shared" si="4"/>
        <v>0</v>
      </c>
      <c r="M37" s="281">
        <f t="shared" si="5"/>
        <v>0</v>
      </c>
      <c r="N37" s="281">
        <f t="shared" si="6"/>
        <v>0</v>
      </c>
      <c r="O37" s="286"/>
      <c r="P37" s="286"/>
      <c r="Q37" s="281">
        <f t="shared" si="7"/>
        <v>0</v>
      </c>
      <c r="R37" s="286"/>
      <c r="S37" s="286"/>
      <c r="T37" s="281">
        <f t="shared" si="8"/>
        <v>0</v>
      </c>
      <c r="U37" s="286"/>
      <c r="V37" s="286"/>
      <c r="W37" s="286"/>
      <c r="X37" s="286"/>
      <c r="Y37" s="281">
        <f t="shared" si="9"/>
        <v>0</v>
      </c>
      <c r="Z37" s="286"/>
      <c r="AA37" s="286"/>
      <c r="AB37" s="286"/>
      <c r="AC37" s="369" t="str">
        <f t="shared" si="10"/>
        <v/>
      </c>
      <c r="AD37" s="369" t="str">
        <f t="shared" si="11"/>
        <v/>
      </c>
    </row>
    <row r="38" spans="1:30">
      <c r="A38" s="248" t="str">
        <f t="shared" si="12"/>
        <v>股份支付</v>
      </c>
      <c r="B38" s="252"/>
      <c r="C38" s="263" t="s">
        <v>98</v>
      </c>
      <c r="D38" s="263"/>
      <c r="E38" s="263"/>
      <c r="F38" s="289"/>
      <c r="G38" s="357" t="s">
        <v>97</v>
      </c>
      <c r="H38" s="356">
        <f t="shared" si="1"/>
        <v>0</v>
      </c>
      <c r="I38" s="281">
        <f>L38-'2-总部下划报单预算明细表（填白底格）'!G38</f>
        <v>0</v>
      </c>
      <c r="J38" s="281">
        <f t="shared" si="2"/>
        <v>0</v>
      </c>
      <c r="K38" s="356">
        <f t="shared" si="3"/>
        <v>0</v>
      </c>
      <c r="L38" s="281">
        <f t="shared" si="4"/>
        <v>0</v>
      </c>
      <c r="M38" s="281">
        <f t="shared" si="5"/>
        <v>0</v>
      </c>
      <c r="N38" s="281">
        <f t="shared" si="6"/>
        <v>0</v>
      </c>
      <c r="O38" s="286"/>
      <c r="P38" s="286"/>
      <c r="Q38" s="281">
        <f t="shared" si="7"/>
        <v>0</v>
      </c>
      <c r="R38" s="286"/>
      <c r="S38" s="286"/>
      <c r="T38" s="281">
        <f t="shared" si="8"/>
        <v>0</v>
      </c>
      <c r="U38" s="286"/>
      <c r="V38" s="286"/>
      <c r="W38" s="286"/>
      <c r="X38" s="286"/>
      <c r="Y38" s="281">
        <f t="shared" si="9"/>
        <v>0</v>
      </c>
      <c r="Z38" s="286"/>
      <c r="AA38" s="286"/>
      <c r="AB38" s="286"/>
      <c r="AC38" s="369" t="str">
        <f t="shared" si="10"/>
        <v/>
      </c>
      <c r="AD38" s="369" t="str">
        <f t="shared" si="11"/>
        <v/>
      </c>
    </row>
    <row r="39" spans="1:30">
      <c r="A39" s="248" t="str">
        <f t="shared" si="12"/>
        <v>劳动保护费非工装</v>
      </c>
      <c r="B39" s="252"/>
      <c r="C39" s="261" t="s">
        <v>99</v>
      </c>
      <c r="D39" s="261"/>
      <c r="E39" s="261"/>
      <c r="F39" s="285"/>
      <c r="G39" s="357" t="s">
        <v>97</v>
      </c>
      <c r="H39" s="356">
        <f t="shared" si="1"/>
        <v>0</v>
      </c>
      <c r="I39" s="281">
        <f>L39-'2-总部下划报单预算明细表（填白底格）'!G39</f>
        <v>0</v>
      </c>
      <c r="J39" s="281">
        <f t="shared" si="2"/>
        <v>0</v>
      </c>
      <c r="K39" s="356">
        <f t="shared" si="3"/>
        <v>0</v>
      </c>
      <c r="L39" s="281">
        <f t="shared" si="4"/>
        <v>0</v>
      </c>
      <c r="M39" s="281">
        <f t="shared" si="5"/>
        <v>0</v>
      </c>
      <c r="N39" s="281">
        <f t="shared" si="6"/>
        <v>0</v>
      </c>
      <c r="O39" s="286"/>
      <c r="P39" s="286"/>
      <c r="Q39" s="281">
        <f t="shared" si="7"/>
        <v>0</v>
      </c>
      <c r="R39" s="286"/>
      <c r="S39" s="286"/>
      <c r="T39" s="281">
        <f t="shared" si="8"/>
        <v>0</v>
      </c>
      <c r="U39" s="286"/>
      <c r="V39" s="286"/>
      <c r="W39" s="286"/>
      <c r="X39" s="286"/>
      <c r="Y39" s="281">
        <f t="shared" si="9"/>
        <v>1.61</v>
      </c>
      <c r="Z39" s="286">
        <v>1.61</v>
      </c>
      <c r="AA39" s="286"/>
      <c r="AB39" s="286">
        <v>3.64</v>
      </c>
      <c r="AC39" s="369">
        <f t="shared" si="10"/>
        <v>-1</v>
      </c>
      <c r="AD39" s="369">
        <f t="shared" si="11"/>
        <v>-1</v>
      </c>
    </row>
    <row r="40" spans="1:30">
      <c r="A40" s="248" t="str">
        <f t="shared" si="12"/>
        <v>劳动保护费工装</v>
      </c>
      <c r="B40" s="264"/>
      <c r="C40" s="261" t="s">
        <v>100</v>
      </c>
      <c r="D40" s="261"/>
      <c r="E40" s="261"/>
      <c r="F40" s="285"/>
      <c r="G40" s="357" t="s">
        <v>97</v>
      </c>
      <c r="H40" s="356">
        <f t="shared" si="1"/>
        <v>0</v>
      </c>
      <c r="I40" s="281">
        <f>L40-'2-总部下划报单预算明细表（填白底格）'!G40</f>
        <v>0</v>
      </c>
      <c r="J40" s="281">
        <f t="shared" si="2"/>
        <v>0</v>
      </c>
      <c r="K40" s="356">
        <f t="shared" si="3"/>
        <v>0</v>
      </c>
      <c r="L40" s="281">
        <f t="shared" si="4"/>
        <v>0</v>
      </c>
      <c r="M40" s="281">
        <f t="shared" si="5"/>
        <v>0</v>
      </c>
      <c r="N40" s="281">
        <f t="shared" si="6"/>
        <v>0</v>
      </c>
      <c r="O40" s="286"/>
      <c r="P40" s="286"/>
      <c r="Q40" s="281">
        <f t="shared" si="7"/>
        <v>0</v>
      </c>
      <c r="R40" s="286"/>
      <c r="S40" s="286"/>
      <c r="T40" s="281">
        <f t="shared" si="8"/>
        <v>0</v>
      </c>
      <c r="U40" s="286"/>
      <c r="V40" s="286"/>
      <c r="W40" s="286"/>
      <c r="X40" s="286"/>
      <c r="Y40" s="281">
        <f t="shared" si="9"/>
        <v>0</v>
      </c>
      <c r="Z40" s="286"/>
      <c r="AA40" s="286"/>
      <c r="AB40" s="286"/>
      <c r="AC40" s="369" t="str">
        <f t="shared" si="10"/>
        <v/>
      </c>
      <c r="AD40" s="369" t="str">
        <f t="shared" si="11"/>
        <v/>
      </c>
    </row>
    <row r="41" ht="14.45" customHeight="1" spans="1:30">
      <c r="A41" s="248" t="str">
        <f t="shared" si="12"/>
        <v>资产相关类项目合计</v>
      </c>
      <c r="B41" s="265" t="s">
        <v>101</v>
      </c>
      <c r="C41" s="266" t="s">
        <v>101</v>
      </c>
      <c r="D41" s="267"/>
      <c r="E41" s="267"/>
      <c r="F41" s="290"/>
      <c r="G41" s="357"/>
      <c r="H41" s="356">
        <f t="shared" si="1"/>
        <v>159.18</v>
      </c>
      <c r="I41" s="281">
        <f>L41-'2-总部下划报单预算明细表（填白底格）'!G41</f>
        <v>159.18</v>
      </c>
      <c r="J41" s="281">
        <f t="shared" si="2"/>
        <v>0</v>
      </c>
      <c r="K41" s="356">
        <f t="shared" si="3"/>
        <v>162.43</v>
      </c>
      <c r="L41" s="281">
        <f t="shared" si="4"/>
        <v>162.43</v>
      </c>
      <c r="M41" s="281">
        <f t="shared" si="5"/>
        <v>0</v>
      </c>
      <c r="N41" s="281">
        <f t="shared" si="6"/>
        <v>88.09</v>
      </c>
      <c r="O41" s="281">
        <f>O42+O62+O90+O104</f>
        <v>88.09</v>
      </c>
      <c r="P41" s="281">
        <f>P42+P62+P90+P104</f>
        <v>0</v>
      </c>
      <c r="Q41" s="281">
        <f t="shared" si="7"/>
        <v>88.09</v>
      </c>
      <c r="R41" s="281">
        <f>R42+R62+R90+R104</f>
        <v>88.09</v>
      </c>
      <c r="S41" s="281">
        <f>S42+S62+S90+S104</f>
        <v>0</v>
      </c>
      <c r="T41" s="281">
        <f t="shared" si="8"/>
        <v>74.34</v>
      </c>
      <c r="U41" s="281">
        <f t="shared" ref="U41:AB41" si="14">U42+U62+U90+U104</f>
        <v>74.34</v>
      </c>
      <c r="V41" s="281">
        <f t="shared" si="14"/>
        <v>0</v>
      </c>
      <c r="W41" s="281">
        <f t="shared" si="14"/>
        <v>0</v>
      </c>
      <c r="X41" s="281">
        <f t="shared" si="14"/>
        <v>0</v>
      </c>
      <c r="Y41" s="281">
        <f t="shared" si="9"/>
        <v>342.05</v>
      </c>
      <c r="Z41" s="281">
        <f>Z42+Z62+Z90+Z104</f>
        <v>188.05</v>
      </c>
      <c r="AA41" s="281">
        <f>AA42+AA62+AA90+AA104</f>
        <v>154</v>
      </c>
      <c r="AB41" s="281">
        <f t="shared" si="14"/>
        <v>121.68</v>
      </c>
      <c r="AC41" s="369">
        <f t="shared" si="10"/>
        <v>-0.525127905277006</v>
      </c>
      <c r="AD41" s="369">
        <f t="shared" si="11"/>
        <v>0.334894806048652</v>
      </c>
    </row>
    <row r="42" ht="14.45" customHeight="1" spans="1:30">
      <c r="A42" s="248" t="str">
        <f t="shared" si="12"/>
        <v>房产类项目小计房产类项目小计</v>
      </c>
      <c r="B42" s="268"/>
      <c r="C42" s="269" t="s">
        <v>102</v>
      </c>
      <c r="D42" s="266" t="s">
        <v>102</v>
      </c>
      <c r="E42" s="267"/>
      <c r="F42" s="290"/>
      <c r="G42" s="357"/>
      <c r="H42" s="356">
        <f t="shared" si="1"/>
        <v>57.87</v>
      </c>
      <c r="I42" s="281">
        <f>L42-'2-总部下划报单预算明细表（填白底格）'!G42</f>
        <v>57.87</v>
      </c>
      <c r="J42" s="281">
        <f t="shared" si="2"/>
        <v>0</v>
      </c>
      <c r="K42" s="356">
        <f t="shared" si="3"/>
        <v>57.87</v>
      </c>
      <c r="L42" s="281">
        <f t="shared" si="4"/>
        <v>57.87</v>
      </c>
      <c r="M42" s="281">
        <f t="shared" si="5"/>
        <v>0</v>
      </c>
      <c r="N42" s="281">
        <f t="shared" si="6"/>
        <v>34.97</v>
      </c>
      <c r="O42" s="281">
        <f>SUM(O43:O61)</f>
        <v>34.97</v>
      </c>
      <c r="P42" s="281">
        <f>SUM(P43:P61)</f>
        <v>0</v>
      </c>
      <c r="Q42" s="281">
        <f t="shared" si="7"/>
        <v>34.97</v>
      </c>
      <c r="R42" s="281">
        <f>SUM(R43:R61)</f>
        <v>34.97</v>
      </c>
      <c r="S42" s="281">
        <f>SUM(S43:S61)</f>
        <v>0</v>
      </c>
      <c r="T42" s="281">
        <f t="shared" si="8"/>
        <v>22.9</v>
      </c>
      <c r="U42" s="281">
        <f t="shared" ref="U42:AB42" si="15">SUM(U43:U61)</f>
        <v>22.9</v>
      </c>
      <c r="V42" s="281">
        <f t="shared" si="15"/>
        <v>0</v>
      </c>
      <c r="W42" s="281">
        <f t="shared" si="15"/>
        <v>0</v>
      </c>
      <c r="X42" s="281">
        <f t="shared" si="15"/>
        <v>0</v>
      </c>
      <c r="Y42" s="281">
        <f t="shared" si="9"/>
        <v>218.52</v>
      </c>
      <c r="Z42" s="281">
        <f>SUM(Z43:Z61)</f>
        <v>64.52</v>
      </c>
      <c r="AA42" s="281">
        <f>SUM(AA43:AA61)</f>
        <v>154</v>
      </c>
      <c r="AB42" s="281">
        <f t="shared" si="15"/>
        <v>32.51</v>
      </c>
      <c r="AC42" s="369">
        <f t="shared" si="10"/>
        <v>-0.735172981878089</v>
      </c>
      <c r="AD42" s="369">
        <f t="shared" si="11"/>
        <v>0.780067671485697</v>
      </c>
    </row>
    <row r="43" spans="1:32">
      <c r="A43" s="248" t="str">
        <f t="shared" si="12"/>
        <v>工程维修项目房屋修缮费</v>
      </c>
      <c r="B43" s="268"/>
      <c r="C43" s="269"/>
      <c r="D43" s="270" t="s">
        <v>103</v>
      </c>
      <c r="E43" s="291" t="s">
        <v>104</v>
      </c>
      <c r="F43" s="292"/>
      <c r="G43" s="357" t="s">
        <v>105</v>
      </c>
      <c r="H43" s="356">
        <f t="shared" si="1"/>
        <v>0</v>
      </c>
      <c r="I43" s="281">
        <f>L43-'2-总部下划报单预算明细表（填白底格）'!G43</f>
        <v>0</v>
      </c>
      <c r="J43" s="281">
        <f t="shared" si="2"/>
        <v>0</v>
      </c>
      <c r="K43" s="356">
        <f t="shared" si="3"/>
        <v>0</v>
      </c>
      <c r="L43" s="281">
        <f t="shared" si="4"/>
        <v>0</v>
      </c>
      <c r="M43" s="281">
        <f t="shared" si="5"/>
        <v>0</v>
      </c>
      <c r="N43" s="281">
        <f t="shared" si="6"/>
        <v>0</v>
      </c>
      <c r="O43" s="286">
        <v>0</v>
      </c>
      <c r="P43" s="286"/>
      <c r="Q43" s="281">
        <f t="shared" si="7"/>
        <v>0</v>
      </c>
      <c r="R43" s="286">
        <v>0</v>
      </c>
      <c r="S43" s="286"/>
      <c r="T43" s="281">
        <f t="shared" si="8"/>
        <v>0</v>
      </c>
      <c r="U43" s="286"/>
      <c r="V43" s="286"/>
      <c r="W43" s="286"/>
      <c r="X43" s="286"/>
      <c r="Y43" s="281">
        <f t="shared" si="9"/>
        <v>28</v>
      </c>
      <c r="Z43" s="286">
        <v>28</v>
      </c>
      <c r="AA43" s="286"/>
      <c r="AB43" s="286">
        <v>3.6</v>
      </c>
      <c r="AC43" s="369">
        <f t="shared" si="10"/>
        <v>-1</v>
      </c>
      <c r="AD43" s="369">
        <f t="shared" si="11"/>
        <v>-1</v>
      </c>
      <c r="AF43" s="107">
        <v>3</v>
      </c>
    </row>
    <row r="44" spans="1:30">
      <c r="A44" s="248" t="str">
        <f t="shared" si="12"/>
        <v>日常零星维修</v>
      </c>
      <c r="B44" s="268"/>
      <c r="C44" s="269"/>
      <c r="D44" s="271"/>
      <c r="E44" s="291" t="s">
        <v>106</v>
      </c>
      <c r="F44" s="292"/>
      <c r="G44" s="357" t="s">
        <v>105</v>
      </c>
      <c r="H44" s="356">
        <f t="shared" si="1"/>
        <v>17</v>
      </c>
      <c r="I44" s="281">
        <f>L44-'2-总部下划报单预算明细表（填白底格）'!G44</f>
        <v>17</v>
      </c>
      <c r="J44" s="281">
        <f t="shared" si="2"/>
        <v>0</v>
      </c>
      <c r="K44" s="356">
        <f t="shared" si="3"/>
        <v>17</v>
      </c>
      <c r="L44" s="281">
        <f t="shared" si="4"/>
        <v>17</v>
      </c>
      <c r="M44" s="281">
        <f t="shared" si="5"/>
        <v>0</v>
      </c>
      <c r="N44" s="281">
        <f t="shared" si="6"/>
        <v>16</v>
      </c>
      <c r="O44" s="286">
        <v>16</v>
      </c>
      <c r="P44" s="286"/>
      <c r="Q44" s="281">
        <f t="shared" si="7"/>
        <v>16</v>
      </c>
      <c r="R44" s="286">
        <v>16</v>
      </c>
      <c r="S44" s="286"/>
      <c r="T44" s="281">
        <f t="shared" si="8"/>
        <v>1</v>
      </c>
      <c r="U44" s="286">
        <v>1</v>
      </c>
      <c r="V44" s="286"/>
      <c r="W44" s="286"/>
      <c r="X44" s="286"/>
      <c r="Y44" s="281">
        <f t="shared" si="9"/>
        <v>0.5</v>
      </c>
      <c r="Z44" s="286">
        <v>0.5</v>
      </c>
      <c r="AA44" s="286"/>
      <c r="AB44" s="286">
        <v>0.5</v>
      </c>
      <c r="AC44" s="369">
        <f t="shared" si="10"/>
        <v>33</v>
      </c>
      <c r="AD44" s="369">
        <f t="shared" si="11"/>
        <v>33</v>
      </c>
    </row>
    <row r="45" spans="1:30">
      <c r="A45" s="248" t="str">
        <f t="shared" si="12"/>
        <v>其他房屋修缮</v>
      </c>
      <c r="B45" s="268"/>
      <c r="C45" s="269"/>
      <c r="D45" s="272"/>
      <c r="E45" s="291" t="s">
        <v>107</v>
      </c>
      <c r="F45" s="292"/>
      <c r="G45" s="357" t="s">
        <v>105</v>
      </c>
      <c r="H45" s="356">
        <f t="shared" si="1"/>
        <v>0</v>
      </c>
      <c r="I45" s="281">
        <f>L45-'2-总部下划报单预算明细表（填白底格）'!G45</f>
        <v>0</v>
      </c>
      <c r="J45" s="281">
        <f t="shared" si="2"/>
        <v>0</v>
      </c>
      <c r="K45" s="356">
        <f t="shared" si="3"/>
        <v>0</v>
      </c>
      <c r="L45" s="281">
        <f t="shared" si="4"/>
        <v>0</v>
      </c>
      <c r="M45" s="281">
        <f t="shared" si="5"/>
        <v>0</v>
      </c>
      <c r="N45" s="281">
        <f t="shared" si="6"/>
        <v>0</v>
      </c>
      <c r="O45" s="286"/>
      <c r="P45" s="286"/>
      <c r="Q45" s="281">
        <f t="shared" si="7"/>
        <v>0</v>
      </c>
      <c r="R45" s="286"/>
      <c r="S45" s="286"/>
      <c r="T45" s="281">
        <f t="shared" si="8"/>
        <v>0</v>
      </c>
      <c r="U45" s="286"/>
      <c r="V45" s="286"/>
      <c r="W45" s="286"/>
      <c r="X45" s="286"/>
      <c r="Y45" s="281">
        <f t="shared" si="9"/>
        <v>0</v>
      </c>
      <c r="Z45" s="286"/>
      <c r="AA45" s="286"/>
      <c r="AB45" s="286"/>
      <c r="AC45" s="369" t="str">
        <f t="shared" si="10"/>
        <v/>
      </c>
      <c r="AD45" s="369" t="str">
        <f t="shared" si="11"/>
        <v/>
      </c>
    </row>
    <row r="46" spans="1:32">
      <c r="A46" s="248" t="str">
        <f t="shared" si="12"/>
        <v>房屋折旧</v>
      </c>
      <c r="B46" s="268"/>
      <c r="C46" s="269"/>
      <c r="D46" s="273" t="s">
        <v>108</v>
      </c>
      <c r="E46" s="293"/>
      <c r="F46" s="292"/>
      <c r="G46" s="357" t="s">
        <v>109</v>
      </c>
      <c r="H46" s="356">
        <f t="shared" si="1"/>
        <v>0</v>
      </c>
      <c r="I46" s="281">
        <f>L46-'2-总部下划报单预算明细表（填白底格）'!G46</f>
        <v>0</v>
      </c>
      <c r="J46" s="281">
        <f t="shared" si="2"/>
        <v>0</v>
      </c>
      <c r="K46" s="356">
        <f t="shared" si="3"/>
        <v>0</v>
      </c>
      <c r="L46" s="281">
        <f t="shared" si="4"/>
        <v>0</v>
      </c>
      <c r="M46" s="281">
        <f t="shared" si="5"/>
        <v>0</v>
      </c>
      <c r="N46" s="281">
        <f t="shared" si="6"/>
        <v>0</v>
      </c>
      <c r="O46" s="286"/>
      <c r="P46" s="286"/>
      <c r="Q46" s="281">
        <f t="shared" si="7"/>
        <v>0</v>
      </c>
      <c r="R46" s="286"/>
      <c r="S46" s="286"/>
      <c r="T46" s="281">
        <f t="shared" si="8"/>
        <v>0</v>
      </c>
      <c r="U46" s="286"/>
      <c r="V46" s="286"/>
      <c r="W46" s="286"/>
      <c r="X46" s="286"/>
      <c r="Y46" s="281">
        <f t="shared" si="9"/>
        <v>160.73</v>
      </c>
      <c r="Z46" s="286">
        <v>6.73</v>
      </c>
      <c r="AA46" s="286">
        <v>154</v>
      </c>
      <c r="AB46" s="286">
        <v>5.7</v>
      </c>
      <c r="AC46" s="369">
        <f t="shared" si="10"/>
        <v>-1</v>
      </c>
      <c r="AD46" s="369">
        <f t="shared" si="11"/>
        <v>-1</v>
      </c>
      <c r="AF46" s="107">
        <v>6.73</v>
      </c>
    </row>
    <row r="47" spans="1:30">
      <c r="A47" s="248" t="str">
        <f t="shared" si="12"/>
        <v>房屋-一般租赁-营业办公用房租赁房屋-一般租赁房屋租赁费</v>
      </c>
      <c r="B47" s="268"/>
      <c r="C47" s="269"/>
      <c r="D47" s="274" t="s">
        <v>110</v>
      </c>
      <c r="E47" s="294" t="s">
        <v>111</v>
      </c>
      <c r="F47" s="358" t="s">
        <v>112</v>
      </c>
      <c r="G47" s="357" t="s">
        <v>113</v>
      </c>
      <c r="H47" s="356">
        <f t="shared" si="1"/>
        <v>17.43</v>
      </c>
      <c r="I47" s="281">
        <f>L47-'2-总部下划报单预算明细表（填白底格）'!G47</f>
        <v>17.43</v>
      </c>
      <c r="J47" s="281">
        <f t="shared" si="2"/>
        <v>0</v>
      </c>
      <c r="K47" s="356">
        <f t="shared" si="3"/>
        <v>17.43</v>
      </c>
      <c r="L47" s="281">
        <f t="shared" si="4"/>
        <v>17.43</v>
      </c>
      <c r="M47" s="281">
        <f t="shared" si="5"/>
        <v>0</v>
      </c>
      <c r="N47" s="281">
        <f t="shared" si="6"/>
        <v>0</v>
      </c>
      <c r="O47" s="286"/>
      <c r="P47" s="286"/>
      <c r="Q47" s="281">
        <f t="shared" si="7"/>
        <v>0</v>
      </c>
      <c r="R47" s="286"/>
      <c r="S47" s="286"/>
      <c r="T47" s="281">
        <f t="shared" si="8"/>
        <v>17.43</v>
      </c>
      <c r="U47" s="286">
        <v>17.43</v>
      </c>
      <c r="V47" s="286"/>
      <c r="W47" s="286"/>
      <c r="X47" s="286"/>
      <c r="Y47" s="281">
        <f t="shared" si="9"/>
        <v>16.74</v>
      </c>
      <c r="Z47" s="286">
        <v>16.74</v>
      </c>
      <c r="AA47" s="286"/>
      <c r="AB47" s="286">
        <v>14</v>
      </c>
      <c r="AC47" s="369">
        <f t="shared" si="10"/>
        <v>0.0412186379928317</v>
      </c>
      <c r="AD47" s="369">
        <f t="shared" si="11"/>
        <v>0.245</v>
      </c>
    </row>
    <row r="48" spans="1:30">
      <c r="A48" s="248" t="str">
        <f t="shared" si="12"/>
        <v>房屋-一般租赁-车位租赁费</v>
      </c>
      <c r="B48" s="268"/>
      <c r="C48" s="269"/>
      <c r="D48" s="275"/>
      <c r="E48" s="296"/>
      <c r="F48" s="295" t="s">
        <v>114</v>
      </c>
      <c r="G48" s="357" t="s">
        <v>113</v>
      </c>
      <c r="H48" s="356">
        <f t="shared" si="1"/>
        <v>0</v>
      </c>
      <c r="I48" s="281">
        <f>L48-'2-总部下划报单预算明细表（填白底格）'!G48</f>
        <v>0</v>
      </c>
      <c r="J48" s="281">
        <f t="shared" si="2"/>
        <v>0</v>
      </c>
      <c r="K48" s="356">
        <f t="shared" si="3"/>
        <v>0</v>
      </c>
      <c r="L48" s="281">
        <f t="shared" si="4"/>
        <v>0</v>
      </c>
      <c r="M48" s="281">
        <f t="shared" si="5"/>
        <v>0</v>
      </c>
      <c r="N48" s="281">
        <f t="shared" si="6"/>
        <v>0</v>
      </c>
      <c r="O48" s="286"/>
      <c r="P48" s="286"/>
      <c r="Q48" s="281">
        <f t="shared" si="7"/>
        <v>0</v>
      </c>
      <c r="R48" s="286"/>
      <c r="S48" s="286"/>
      <c r="T48" s="281">
        <f t="shared" si="8"/>
        <v>0</v>
      </c>
      <c r="U48" s="286"/>
      <c r="V48" s="286"/>
      <c r="W48" s="286"/>
      <c r="X48" s="286"/>
      <c r="Y48" s="281">
        <f t="shared" si="9"/>
        <v>0</v>
      </c>
      <c r="Z48" s="286"/>
      <c r="AA48" s="286"/>
      <c r="AB48" s="286"/>
      <c r="AC48" s="369" t="str">
        <f t="shared" si="10"/>
        <v/>
      </c>
      <c r="AD48" s="369" t="str">
        <f t="shared" si="11"/>
        <v/>
      </c>
    </row>
    <row r="49" spans="1:30">
      <c r="A49" s="248" t="str">
        <f t="shared" si="12"/>
        <v>房屋-一般租赁-其他房屋租赁</v>
      </c>
      <c r="B49" s="268"/>
      <c r="C49" s="269"/>
      <c r="D49" s="275"/>
      <c r="E49" s="297"/>
      <c r="F49" s="298" t="s">
        <v>115</v>
      </c>
      <c r="G49" s="357" t="s">
        <v>113</v>
      </c>
      <c r="H49" s="356">
        <f t="shared" si="1"/>
        <v>10.02</v>
      </c>
      <c r="I49" s="281">
        <f>L49-'2-总部下划报单预算明细表（填白底格）'!G49</f>
        <v>10.02</v>
      </c>
      <c r="J49" s="281">
        <f t="shared" si="2"/>
        <v>0</v>
      </c>
      <c r="K49" s="356">
        <f t="shared" si="3"/>
        <v>10.02</v>
      </c>
      <c r="L49" s="281">
        <f t="shared" si="4"/>
        <v>10.02</v>
      </c>
      <c r="M49" s="281">
        <f t="shared" si="5"/>
        <v>0</v>
      </c>
      <c r="N49" s="281">
        <f t="shared" si="6"/>
        <v>8.82</v>
      </c>
      <c r="O49" s="286">
        <v>8.82</v>
      </c>
      <c r="P49" s="286"/>
      <c r="Q49" s="281">
        <f t="shared" si="7"/>
        <v>8.82</v>
      </c>
      <c r="R49" s="286">
        <v>8.82</v>
      </c>
      <c r="S49" s="286"/>
      <c r="T49" s="281">
        <f t="shared" si="8"/>
        <v>1.2</v>
      </c>
      <c r="U49" s="286">
        <v>1.2</v>
      </c>
      <c r="V49" s="286"/>
      <c r="W49" s="286"/>
      <c r="X49" s="286"/>
      <c r="Y49" s="281">
        <f t="shared" si="9"/>
        <v>0</v>
      </c>
      <c r="Z49" s="286"/>
      <c r="AA49" s="286"/>
      <c r="AB49" s="286"/>
      <c r="AC49" s="369" t="str">
        <f t="shared" si="10"/>
        <v/>
      </c>
      <c r="AD49" s="369" t="str">
        <f t="shared" si="11"/>
        <v/>
      </c>
    </row>
    <row r="50" spans="1:30">
      <c r="A50" s="248" t="str">
        <f t="shared" si="12"/>
        <v>房屋-短期或低价值租赁-营业办公用房租赁房屋-短期或低价值租赁</v>
      </c>
      <c r="B50" s="268"/>
      <c r="C50" s="269"/>
      <c r="D50" s="275"/>
      <c r="E50" s="294" t="s">
        <v>116</v>
      </c>
      <c r="F50" s="295" t="s">
        <v>117</v>
      </c>
      <c r="G50" s="357" t="s">
        <v>113</v>
      </c>
      <c r="H50" s="356">
        <f t="shared" si="1"/>
        <v>0</v>
      </c>
      <c r="I50" s="281">
        <f>L50-'2-总部下划报单预算明细表（填白底格）'!G50</f>
        <v>0</v>
      </c>
      <c r="J50" s="281">
        <f t="shared" si="2"/>
        <v>0</v>
      </c>
      <c r="K50" s="356">
        <f t="shared" si="3"/>
        <v>0</v>
      </c>
      <c r="L50" s="281">
        <f t="shared" si="4"/>
        <v>0</v>
      </c>
      <c r="M50" s="281">
        <f t="shared" si="5"/>
        <v>0</v>
      </c>
      <c r="N50" s="281">
        <f t="shared" si="6"/>
        <v>0</v>
      </c>
      <c r="O50" s="286"/>
      <c r="P50" s="286"/>
      <c r="Q50" s="281">
        <f t="shared" si="7"/>
        <v>0</v>
      </c>
      <c r="R50" s="286"/>
      <c r="S50" s="286"/>
      <c r="T50" s="281">
        <f t="shared" si="8"/>
        <v>0</v>
      </c>
      <c r="U50" s="286"/>
      <c r="V50" s="286"/>
      <c r="W50" s="286"/>
      <c r="X50" s="286"/>
      <c r="Y50" s="281">
        <f t="shared" si="9"/>
        <v>0</v>
      </c>
      <c r="Z50" s="286"/>
      <c r="AA50" s="286"/>
      <c r="AB50" s="286"/>
      <c r="AC50" s="369" t="str">
        <f t="shared" si="10"/>
        <v/>
      </c>
      <c r="AD50" s="369" t="str">
        <f t="shared" si="11"/>
        <v/>
      </c>
    </row>
    <row r="51" spans="1:30">
      <c r="A51" s="248" t="str">
        <f t="shared" si="12"/>
        <v>房屋-短期或低价值租赁-车位租赁费</v>
      </c>
      <c r="B51" s="268"/>
      <c r="C51" s="269"/>
      <c r="D51" s="275"/>
      <c r="E51" s="296"/>
      <c r="F51" s="295" t="s">
        <v>118</v>
      </c>
      <c r="G51" s="357" t="s">
        <v>113</v>
      </c>
      <c r="H51" s="356">
        <f t="shared" si="1"/>
        <v>0</v>
      </c>
      <c r="I51" s="281">
        <f>L51-'2-总部下划报单预算明细表（填白底格）'!G51</f>
        <v>0</v>
      </c>
      <c r="J51" s="281">
        <f t="shared" si="2"/>
        <v>0</v>
      </c>
      <c r="K51" s="356">
        <f t="shared" si="3"/>
        <v>0</v>
      </c>
      <c r="L51" s="281">
        <f t="shared" si="4"/>
        <v>0</v>
      </c>
      <c r="M51" s="281">
        <f t="shared" si="5"/>
        <v>0</v>
      </c>
      <c r="N51" s="281">
        <f t="shared" si="6"/>
        <v>0</v>
      </c>
      <c r="O51" s="286"/>
      <c r="P51" s="286"/>
      <c r="Q51" s="281">
        <f t="shared" si="7"/>
        <v>0</v>
      </c>
      <c r="R51" s="286"/>
      <c r="S51" s="286"/>
      <c r="T51" s="281">
        <f t="shared" si="8"/>
        <v>0</v>
      </c>
      <c r="U51" s="286"/>
      <c r="V51" s="286"/>
      <c r="W51" s="286"/>
      <c r="X51" s="286"/>
      <c r="Y51" s="281">
        <f t="shared" si="9"/>
        <v>0</v>
      </c>
      <c r="Z51" s="286"/>
      <c r="AA51" s="286"/>
      <c r="AB51" s="286"/>
      <c r="AC51" s="369" t="str">
        <f t="shared" si="10"/>
        <v/>
      </c>
      <c r="AD51" s="369" t="str">
        <f t="shared" si="11"/>
        <v/>
      </c>
    </row>
    <row r="52" spans="1:30">
      <c r="A52" s="248" t="str">
        <f t="shared" si="12"/>
        <v>房屋-短期或低价值租赁-其他房屋租赁</v>
      </c>
      <c r="B52" s="268"/>
      <c r="C52" s="269"/>
      <c r="D52" s="276"/>
      <c r="E52" s="297"/>
      <c r="F52" s="298" t="s">
        <v>119</v>
      </c>
      <c r="G52" s="357" t="s">
        <v>113</v>
      </c>
      <c r="H52" s="356">
        <f t="shared" si="1"/>
        <v>0</v>
      </c>
      <c r="I52" s="281">
        <f>L52-'2-总部下划报单预算明细表（填白底格）'!G52</f>
        <v>0</v>
      </c>
      <c r="J52" s="281">
        <f t="shared" si="2"/>
        <v>0</v>
      </c>
      <c r="K52" s="356">
        <f t="shared" si="3"/>
        <v>0</v>
      </c>
      <c r="L52" s="281">
        <f t="shared" si="4"/>
        <v>0</v>
      </c>
      <c r="M52" s="281">
        <f t="shared" si="5"/>
        <v>0</v>
      </c>
      <c r="N52" s="281">
        <f t="shared" si="6"/>
        <v>0</v>
      </c>
      <c r="O52" s="286"/>
      <c r="P52" s="286"/>
      <c r="Q52" s="281">
        <f t="shared" si="7"/>
        <v>0</v>
      </c>
      <c r="R52" s="286"/>
      <c r="S52" s="286"/>
      <c r="T52" s="281">
        <f t="shared" si="8"/>
        <v>0</v>
      </c>
      <c r="U52" s="286"/>
      <c r="V52" s="286"/>
      <c r="W52" s="286"/>
      <c r="X52" s="286"/>
      <c r="Y52" s="281">
        <f t="shared" si="9"/>
        <v>0</v>
      </c>
      <c r="Z52" s="286"/>
      <c r="AA52" s="286"/>
      <c r="AB52" s="286"/>
      <c r="AC52" s="369" t="str">
        <f t="shared" si="10"/>
        <v/>
      </c>
      <c r="AD52" s="369" t="str">
        <f t="shared" si="11"/>
        <v/>
      </c>
    </row>
    <row r="53" spans="1:32">
      <c r="A53" s="248" t="str">
        <f t="shared" si="12"/>
        <v>水费日常运行费</v>
      </c>
      <c r="B53" s="268"/>
      <c r="C53" s="269"/>
      <c r="D53" s="274" t="s">
        <v>120</v>
      </c>
      <c r="E53" s="291" t="s">
        <v>121</v>
      </c>
      <c r="F53" s="292"/>
      <c r="G53" s="357" t="s">
        <v>122</v>
      </c>
      <c r="H53" s="356">
        <f t="shared" si="1"/>
        <v>0.62</v>
      </c>
      <c r="I53" s="281">
        <f>L53-'2-总部下划报单预算明细表（填白底格）'!G53</f>
        <v>0.62</v>
      </c>
      <c r="J53" s="281">
        <f t="shared" si="2"/>
        <v>0</v>
      </c>
      <c r="K53" s="356">
        <f t="shared" si="3"/>
        <v>0.62</v>
      </c>
      <c r="L53" s="281">
        <f t="shared" si="4"/>
        <v>0.62</v>
      </c>
      <c r="M53" s="281">
        <f t="shared" si="5"/>
        <v>0</v>
      </c>
      <c r="N53" s="281">
        <f t="shared" si="6"/>
        <v>0.5</v>
      </c>
      <c r="O53" s="286">
        <v>0.5</v>
      </c>
      <c r="P53" s="286"/>
      <c r="Q53" s="281">
        <f t="shared" si="7"/>
        <v>0.5</v>
      </c>
      <c r="R53" s="286">
        <v>0.5</v>
      </c>
      <c r="S53" s="286"/>
      <c r="T53" s="281">
        <f t="shared" si="8"/>
        <v>0.12</v>
      </c>
      <c r="U53" s="286">
        <v>0.12</v>
      </c>
      <c r="V53" s="286"/>
      <c r="W53" s="286"/>
      <c r="X53" s="286"/>
      <c r="Y53" s="281">
        <f t="shared" si="9"/>
        <v>0.74</v>
      </c>
      <c r="Z53" s="286">
        <v>0.74</v>
      </c>
      <c r="AA53" s="286"/>
      <c r="AB53" s="286">
        <v>0.55</v>
      </c>
      <c r="AC53" s="369">
        <f t="shared" si="10"/>
        <v>-0.162162162162162</v>
      </c>
      <c r="AD53" s="369">
        <f t="shared" si="11"/>
        <v>0.127272727272727</v>
      </c>
      <c r="AF53" s="107">
        <v>0.62</v>
      </c>
    </row>
    <row r="54" spans="1:32">
      <c r="A54" s="248" t="str">
        <f t="shared" si="12"/>
        <v>电费</v>
      </c>
      <c r="B54" s="268"/>
      <c r="C54" s="269"/>
      <c r="D54" s="275"/>
      <c r="E54" s="291" t="s">
        <v>123</v>
      </c>
      <c r="F54" s="292"/>
      <c r="G54" s="357" t="s">
        <v>122</v>
      </c>
      <c r="H54" s="356">
        <f t="shared" si="1"/>
        <v>11</v>
      </c>
      <c r="I54" s="281">
        <f>L54-'2-总部下划报单预算明细表（填白底格）'!G54</f>
        <v>11</v>
      </c>
      <c r="J54" s="281">
        <f t="shared" si="2"/>
        <v>0</v>
      </c>
      <c r="K54" s="356">
        <f t="shared" si="3"/>
        <v>11</v>
      </c>
      <c r="L54" s="281">
        <f t="shared" si="4"/>
        <v>11</v>
      </c>
      <c r="M54" s="281">
        <f t="shared" si="5"/>
        <v>0</v>
      </c>
      <c r="N54" s="281">
        <f t="shared" si="6"/>
        <v>8.5</v>
      </c>
      <c r="O54" s="286">
        <v>8.5</v>
      </c>
      <c r="P54" s="286"/>
      <c r="Q54" s="281">
        <f t="shared" si="7"/>
        <v>8.5</v>
      </c>
      <c r="R54" s="286">
        <v>8.5</v>
      </c>
      <c r="S54" s="286"/>
      <c r="T54" s="281">
        <f t="shared" si="8"/>
        <v>2.5</v>
      </c>
      <c r="U54" s="286">
        <v>2.5</v>
      </c>
      <c r="V54" s="286"/>
      <c r="W54" s="286"/>
      <c r="X54" s="286"/>
      <c r="Y54" s="281">
        <f t="shared" si="9"/>
        <v>10.01</v>
      </c>
      <c r="Z54" s="286">
        <v>10.01</v>
      </c>
      <c r="AA54" s="286"/>
      <c r="AB54" s="286">
        <v>7.2</v>
      </c>
      <c r="AC54" s="369">
        <f t="shared" si="10"/>
        <v>0.098901098901099</v>
      </c>
      <c r="AD54" s="369">
        <f t="shared" si="11"/>
        <v>0.527777777777778</v>
      </c>
      <c r="AF54" s="107">
        <v>8.55</v>
      </c>
    </row>
    <row r="55" spans="1:30">
      <c r="A55" s="248" t="str">
        <f t="shared" si="12"/>
        <v>燃气费</v>
      </c>
      <c r="B55" s="268"/>
      <c r="C55" s="269"/>
      <c r="D55" s="275"/>
      <c r="E55" s="278" t="s">
        <v>124</v>
      </c>
      <c r="F55" s="292"/>
      <c r="G55" s="357" t="s">
        <v>122</v>
      </c>
      <c r="H55" s="356">
        <f t="shared" si="1"/>
        <v>0</v>
      </c>
      <c r="I55" s="281">
        <f>L55-'2-总部下划报单预算明细表（填白底格）'!G55</f>
        <v>0</v>
      </c>
      <c r="J55" s="281">
        <f t="shared" si="2"/>
        <v>0</v>
      </c>
      <c r="K55" s="356">
        <f t="shared" si="3"/>
        <v>0</v>
      </c>
      <c r="L55" s="281">
        <f t="shared" si="4"/>
        <v>0</v>
      </c>
      <c r="M55" s="281">
        <f t="shared" si="5"/>
        <v>0</v>
      </c>
      <c r="N55" s="281">
        <f t="shared" si="6"/>
        <v>0</v>
      </c>
      <c r="O55" s="286"/>
      <c r="P55" s="286"/>
      <c r="Q55" s="281">
        <f t="shared" si="7"/>
        <v>0</v>
      </c>
      <c r="R55" s="286"/>
      <c r="S55" s="286"/>
      <c r="T55" s="281">
        <f t="shared" si="8"/>
        <v>0</v>
      </c>
      <c r="U55" s="286"/>
      <c r="V55" s="286"/>
      <c r="W55" s="286"/>
      <c r="X55" s="286"/>
      <c r="Y55" s="281">
        <f t="shared" si="9"/>
        <v>0</v>
      </c>
      <c r="Z55" s="286"/>
      <c r="AA55" s="286"/>
      <c r="AB55" s="286"/>
      <c r="AC55" s="369" t="str">
        <f t="shared" si="10"/>
        <v/>
      </c>
      <c r="AD55" s="369" t="str">
        <f t="shared" si="11"/>
        <v/>
      </c>
    </row>
    <row r="56" spans="1:32">
      <c r="A56" s="248" t="str">
        <f t="shared" si="12"/>
        <v>房屋保险费</v>
      </c>
      <c r="B56" s="268"/>
      <c r="C56" s="269"/>
      <c r="D56" s="275"/>
      <c r="E56" s="278" t="s">
        <v>125</v>
      </c>
      <c r="F56" s="292"/>
      <c r="G56" s="357" t="s">
        <v>126</v>
      </c>
      <c r="H56" s="356">
        <f t="shared" si="1"/>
        <v>0.15</v>
      </c>
      <c r="I56" s="281">
        <f>L56-'2-总部下划报单预算明细表（填白底格）'!G56</f>
        <v>0.15</v>
      </c>
      <c r="J56" s="281">
        <f t="shared" si="2"/>
        <v>0</v>
      </c>
      <c r="K56" s="356">
        <f t="shared" si="3"/>
        <v>0.15</v>
      </c>
      <c r="L56" s="281">
        <f t="shared" si="4"/>
        <v>0.15</v>
      </c>
      <c r="M56" s="281">
        <f t="shared" si="5"/>
        <v>0</v>
      </c>
      <c r="N56" s="281">
        <f t="shared" si="6"/>
        <v>0.15</v>
      </c>
      <c r="O56" s="286">
        <v>0.15</v>
      </c>
      <c r="P56" s="286"/>
      <c r="Q56" s="281">
        <f t="shared" si="7"/>
        <v>0.15</v>
      </c>
      <c r="R56" s="286">
        <v>0.15</v>
      </c>
      <c r="S56" s="286"/>
      <c r="T56" s="281">
        <f t="shared" si="8"/>
        <v>0</v>
      </c>
      <c r="U56" s="286"/>
      <c r="V56" s="286"/>
      <c r="W56" s="286"/>
      <c r="X56" s="286"/>
      <c r="Y56" s="281">
        <f t="shared" si="9"/>
        <v>0.15</v>
      </c>
      <c r="Z56" s="286">
        <v>0.15</v>
      </c>
      <c r="AA56" s="286"/>
      <c r="AB56" s="286">
        <v>0.13</v>
      </c>
      <c r="AC56" s="369">
        <f t="shared" si="10"/>
        <v>0</v>
      </c>
      <c r="AD56" s="369">
        <f t="shared" si="11"/>
        <v>0.153846153846154</v>
      </c>
      <c r="AF56" s="107">
        <v>0.15</v>
      </c>
    </row>
    <row r="57" spans="1:32">
      <c r="A57" s="248" t="str">
        <f t="shared" si="12"/>
        <v>绿化费</v>
      </c>
      <c r="B57" s="268"/>
      <c r="C57" s="269"/>
      <c r="D57" s="275"/>
      <c r="E57" s="291" t="s">
        <v>127</v>
      </c>
      <c r="F57" s="292"/>
      <c r="G57" s="357" t="s">
        <v>128</v>
      </c>
      <c r="H57" s="356">
        <f t="shared" si="1"/>
        <v>0.5</v>
      </c>
      <c r="I57" s="281">
        <f>L57-'2-总部下划报单预算明细表（填白底格）'!G57</f>
        <v>0.5</v>
      </c>
      <c r="J57" s="281">
        <f t="shared" si="2"/>
        <v>0</v>
      </c>
      <c r="K57" s="356">
        <f t="shared" si="3"/>
        <v>0.5</v>
      </c>
      <c r="L57" s="281">
        <f t="shared" si="4"/>
        <v>0.5</v>
      </c>
      <c r="M57" s="281">
        <f t="shared" si="5"/>
        <v>0</v>
      </c>
      <c r="N57" s="281">
        <f t="shared" si="6"/>
        <v>0.5</v>
      </c>
      <c r="O57" s="286">
        <v>0.5</v>
      </c>
      <c r="P57" s="286"/>
      <c r="Q57" s="281">
        <f t="shared" si="7"/>
        <v>0.5</v>
      </c>
      <c r="R57" s="286">
        <v>0.5</v>
      </c>
      <c r="S57" s="286"/>
      <c r="T57" s="281">
        <f t="shared" si="8"/>
        <v>0</v>
      </c>
      <c r="U57" s="286"/>
      <c r="V57" s="286"/>
      <c r="W57" s="286"/>
      <c r="X57" s="286"/>
      <c r="Y57" s="281">
        <f t="shared" si="9"/>
        <v>0.5</v>
      </c>
      <c r="Z57" s="286">
        <v>0.5</v>
      </c>
      <c r="AA57" s="286"/>
      <c r="AB57" s="286"/>
      <c r="AC57" s="369">
        <f t="shared" si="10"/>
        <v>0</v>
      </c>
      <c r="AD57" s="369" t="str">
        <f t="shared" si="11"/>
        <v/>
      </c>
      <c r="AF57" s="107">
        <v>0.5</v>
      </c>
    </row>
    <row r="58" spans="1:30">
      <c r="A58" s="248" t="str">
        <f t="shared" si="12"/>
        <v>取暖降温费</v>
      </c>
      <c r="B58" s="268"/>
      <c r="C58" s="269"/>
      <c r="D58" s="275"/>
      <c r="E58" s="292" t="s">
        <v>129</v>
      </c>
      <c r="F58" s="292"/>
      <c r="G58" s="357" t="s">
        <v>126</v>
      </c>
      <c r="H58" s="356">
        <f t="shared" si="1"/>
        <v>0</v>
      </c>
      <c r="I58" s="281">
        <f>L58-'2-总部下划报单预算明细表（填白底格）'!G58</f>
        <v>0</v>
      </c>
      <c r="J58" s="281">
        <f t="shared" si="2"/>
        <v>0</v>
      </c>
      <c r="K58" s="356">
        <f t="shared" si="3"/>
        <v>0</v>
      </c>
      <c r="L58" s="281">
        <f t="shared" si="4"/>
        <v>0</v>
      </c>
      <c r="M58" s="281">
        <f t="shared" si="5"/>
        <v>0</v>
      </c>
      <c r="N58" s="281">
        <f t="shared" si="6"/>
        <v>0</v>
      </c>
      <c r="O58" s="286"/>
      <c r="P58" s="286"/>
      <c r="Q58" s="281">
        <f t="shared" si="7"/>
        <v>0</v>
      </c>
      <c r="R58" s="286"/>
      <c r="S58" s="286"/>
      <c r="T58" s="281">
        <f t="shared" si="8"/>
        <v>0</v>
      </c>
      <c r="U58" s="286"/>
      <c r="V58" s="286"/>
      <c r="W58" s="286"/>
      <c r="X58" s="286"/>
      <c r="Y58" s="281">
        <f t="shared" si="9"/>
        <v>0</v>
      </c>
      <c r="Z58" s="286"/>
      <c r="AA58" s="286"/>
      <c r="AB58" s="286"/>
      <c r="AC58" s="369" t="str">
        <f t="shared" si="10"/>
        <v/>
      </c>
      <c r="AD58" s="369" t="str">
        <f t="shared" si="11"/>
        <v/>
      </c>
    </row>
    <row r="59" spans="1:30">
      <c r="A59" s="248" t="str">
        <f t="shared" si="12"/>
        <v>物业管理费项目小计</v>
      </c>
      <c r="B59" s="268"/>
      <c r="C59" s="269"/>
      <c r="D59" s="275"/>
      <c r="E59" s="292" t="s">
        <v>130</v>
      </c>
      <c r="F59" s="292"/>
      <c r="G59" s="357" t="s">
        <v>131</v>
      </c>
      <c r="H59" s="356">
        <f t="shared" si="1"/>
        <v>0.65</v>
      </c>
      <c r="I59" s="281">
        <f>L59-'2-总部下划报单预算明细表（填白底格）'!G59</f>
        <v>0.65</v>
      </c>
      <c r="J59" s="281">
        <f t="shared" si="2"/>
        <v>0</v>
      </c>
      <c r="K59" s="356">
        <f t="shared" si="3"/>
        <v>0.65</v>
      </c>
      <c r="L59" s="281">
        <f t="shared" si="4"/>
        <v>0.65</v>
      </c>
      <c r="M59" s="281">
        <f t="shared" si="5"/>
        <v>0</v>
      </c>
      <c r="N59" s="281">
        <f t="shared" si="6"/>
        <v>0</v>
      </c>
      <c r="O59" s="286"/>
      <c r="P59" s="286"/>
      <c r="Q59" s="281">
        <f t="shared" si="7"/>
        <v>0</v>
      </c>
      <c r="R59" s="286"/>
      <c r="S59" s="286"/>
      <c r="T59" s="281">
        <f t="shared" si="8"/>
        <v>0.65</v>
      </c>
      <c r="U59" s="286">
        <v>0.65</v>
      </c>
      <c r="V59" s="286"/>
      <c r="W59" s="286"/>
      <c r="X59" s="286"/>
      <c r="Y59" s="281">
        <f t="shared" si="9"/>
        <v>0.65</v>
      </c>
      <c r="Z59" s="286">
        <v>0.65</v>
      </c>
      <c r="AA59" s="286"/>
      <c r="AB59" s="286">
        <v>0.83</v>
      </c>
      <c r="AC59" s="369">
        <f t="shared" si="10"/>
        <v>0</v>
      </c>
      <c r="AD59" s="369">
        <f t="shared" si="11"/>
        <v>-0.216867469879518</v>
      </c>
    </row>
    <row r="60" spans="1:32">
      <c r="A60" s="248" t="str">
        <f t="shared" si="12"/>
        <v>安全防卫费</v>
      </c>
      <c r="B60" s="268"/>
      <c r="C60" s="269"/>
      <c r="D60" s="276"/>
      <c r="E60" s="299" t="s">
        <v>132</v>
      </c>
      <c r="F60" s="292"/>
      <c r="G60" s="357" t="s">
        <v>126</v>
      </c>
      <c r="H60" s="356">
        <f t="shared" si="1"/>
        <v>0.5</v>
      </c>
      <c r="I60" s="281">
        <f>L60-'2-总部下划报单预算明细表（填白底格）'!G60</f>
        <v>0.5</v>
      </c>
      <c r="J60" s="281">
        <f t="shared" si="2"/>
        <v>0</v>
      </c>
      <c r="K60" s="356">
        <f t="shared" si="3"/>
        <v>0.5</v>
      </c>
      <c r="L60" s="281">
        <f t="shared" si="4"/>
        <v>0.5</v>
      </c>
      <c r="M60" s="281">
        <f t="shared" si="5"/>
        <v>0</v>
      </c>
      <c r="N60" s="281">
        <f t="shared" si="6"/>
        <v>0.5</v>
      </c>
      <c r="O60" s="286">
        <v>0.5</v>
      </c>
      <c r="P60" s="286"/>
      <c r="Q60" s="281">
        <f t="shared" si="7"/>
        <v>0.5</v>
      </c>
      <c r="R60" s="286">
        <v>0.5</v>
      </c>
      <c r="S60" s="286"/>
      <c r="T60" s="281">
        <f t="shared" si="8"/>
        <v>0</v>
      </c>
      <c r="U60" s="286"/>
      <c r="V60" s="286"/>
      <c r="W60" s="286"/>
      <c r="X60" s="286"/>
      <c r="Y60" s="281">
        <f t="shared" si="9"/>
        <v>0.5</v>
      </c>
      <c r="Z60" s="286">
        <v>0.5</v>
      </c>
      <c r="AA60" s="286"/>
      <c r="AB60" s="286"/>
      <c r="AC60" s="369">
        <f t="shared" si="10"/>
        <v>0</v>
      </c>
      <c r="AD60" s="369" t="str">
        <f t="shared" si="11"/>
        <v/>
      </c>
      <c r="AF60" s="107">
        <v>0.5</v>
      </c>
    </row>
    <row r="61" spans="1:30">
      <c r="A61" s="248" t="str">
        <f t="shared" si="12"/>
        <v>无形资产摊销-土地使用权</v>
      </c>
      <c r="B61" s="268"/>
      <c r="C61" s="269"/>
      <c r="D61" s="273" t="s">
        <v>133</v>
      </c>
      <c r="E61" s="278"/>
      <c r="F61" s="292"/>
      <c r="G61" s="357" t="s">
        <v>109</v>
      </c>
      <c r="H61" s="356">
        <f t="shared" si="1"/>
        <v>0</v>
      </c>
      <c r="I61" s="281">
        <f>L61-'2-总部下划报单预算明细表（填白底格）'!G61</f>
        <v>0</v>
      </c>
      <c r="J61" s="281">
        <f t="shared" si="2"/>
        <v>0</v>
      </c>
      <c r="K61" s="356">
        <f t="shared" si="3"/>
        <v>0</v>
      </c>
      <c r="L61" s="281">
        <f t="shared" si="4"/>
        <v>0</v>
      </c>
      <c r="M61" s="281">
        <f t="shared" si="5"/>
        <v>0</v>
      </c>
      <c r="N61" s="281">
        <f t="shared" si="6"/>
        <v>0</v>
      </c>
      <c r="O61" s="286"/>
      <c r="P61" s="286"/>
      <c r="Q61" s="281">
        <f t="shared" si="7"/>
        <v>0</v>
      </c>
      <c r="R61" s="286"/>
      <c r="S61" s="286"/>
      <c r="T61" s="281">
        <f t="shared" si="8"/>
        <v>0</v>
      </c>
      <c r="U61" s="286"/>
      <c r="V61" s="286"/>
      <c r="W61" s="286"/>
      <c r="X61" s="286"/>
      <c r="Y61" s="281">
        <f t="shared" si="9"/>
        <v>0</v>
      </c>
      <c r="Z61" s="286"/>
      <c r="AA61" s="286"/>
      <c r="AB61" s="286"/>
      <c r="AC61" s="369" t="str">
        <f t="shared" si="10"/>
        <v/>
      </c>
      <c r="AD61" s="369" t="str">
        <f t="shared" si="11"/>
        <v/>
      </c>
    </row>
    <row r="62" ht="14.45" customHeight="1" spans="1:30">
      <c r="A62" s="248" t="str">
        <f t="shared" si="12"/>
        <v>车辆类项目小计车辆类项目小计</v>
      </c>
      <c r="B62" s="268"/>
      <c r="C62" s="265" t="s">
        <v>134</v>
      </c>
      <c r="D62" s="277" t="s">
        <v>134</v>
      </c>
      <c r="E62" s="277"/>
      <c r="F62" s="277"/>
      <c r="G62" s="359"/>
      <c r="H62" s="356">
        <f t="shared" si="1"/>
        <v>66.31</v>
      </c>
      <c r="I62" s="281">
        <f>L62-'2-总部下划报单预算明细表（填白底格）'!G62</f>
        <v>66.31</v>
      </c>
      <c r="J62" s="281">
        <f t="shared" si="2"/>
        <v>0</v>
      </c>
      <c r="K62" s="356">
        <f t="shared" si="3"/>
        <v>66.31</v>
      </c>
      <c r="L62" s="281">
        <f t="shared" si="4"/>
        <v>66.31</v>
      </c>
      <c r="M62" s="281">
        <f t="shared" si="5"/>
        <v>0</v>
      </c>
      <c r="N62" s="281">
        <f t="shared" si="6"/>
        <v>24.62</v>
      </c>
      <c r="O62" s="281">
        <f>SUM(O63:O89)-O69-O78-O89</f>
        <v>24.62</v>
      </c>
      <c r="P62" s="281">
        <f>SUM(P63:P89)-P69-P78-P89</f>
        <v>0</v>
      </c>
      <c r="Q62" s="281">
        <f t="shared" si="7"/>
        <v>24.62</v>
      </c>
      <c r="R62" s="281">
        <f>SUM(R63:R89)-R69-R78-R89</f>
        <v>24.62</v>
      </c>
      <c r="S62" s="281">
        <f>SUM(S63:S89)-S69-S78-S89</f>
        <v>0</v>
      </c>
      <c r="T62" s="281">
        <f t="shared" si="8"/>
        <v>41.69</v>
      </c>
      <c r="U62" s="281">
        <f>SUM(U63:U89)-U69-U78-U89</f>
        <v>41.69</v>
      </c>
      <c r="V62" s="281">
        <f>SUM(V63:V89)-V69-V78-V89</f>
        <v>0</v>
      </c>
      <c r="W62" s="281">
        <f>SUM(W63:W89)-W69-W78-W89</f>
        <v>0</v>
      </c>
      <c r="X62" s="281">
        <f>SUM(X63:X89)-X69-X78-X89</f>
        <v>0</v>
      </c>
      <c r="Y62" s="281">
        <f t="shared" si="9"/>
        <v>64.13</v>
      </c>
      <c r="Z62" s="281">
        <f>SUM(Z63:Z89)-Z69-Z78-Z89</f>
        <v>64.13</v>
      </c>
      <c r="AA62" s="281">
        <f>SUM(AA63:AA89)-AA69-AA78-AA89</f>
        <v>0</v>
      </c>
      <c r="AB62" s="281">
        <f>SUM(AB63:AB89)-AB69-AB78-AB89</f>
        <v>57.28</v>
      </c>
      <c r="AC62" s="369">
        <f t="shared" si="10"/>
        <v>0.0339934508030564</v>
      </c>
      <c r="AD62" s="369">
        <f t="shared" si="11"/>
        <v>0.157646648044693</v>
      </c>
    </row>
    <row r="63" spans="1:32">
      <c r="A63" s="248" t="str">
        <f t="shared" si="12"/>
        <v>公务用车-折旧公务用车项目小计</v>
      </c>
      <c r="B63" s="268"/>
      <c r="C63" s="268"/>
      <c r="D63" s="278" t="s">
        <v>135</v>
      </c>
      <c r="E63" s="278" t="s">
        <v>136</v>
      </c>
      <c r="F63" s="292"/>
      <c r="G63" s="357" t="s">
        <v>137</v>
      </c>
      <c r="H63" s="356">
        <f t="shared" si="1"/>
        <v>9.12</v>
      </c>
      <c r="I63" s="281">
        <f>L63-'2-总部下划报单预算明细表（填白底格）'!G63</f>
        <v>9.12</v>
      </c>
      <c r="J63" s="281">
        <f t="shared" si="2"/>
        <v>0</v>
      </c>
      <c r="K63" s="356">
        <f t="shared" si="3"/>
        <v>9.12</v>
      </c>
      <c r="L63" s="281">
        <f t="shared" si="4"/>
        <v>9.12</v>
      </c>
      <c r="M63" s="281">
        <f t="shared" si="5"/>
        <v>0</v>
      </c>
      <c r="N63" s="281">
        <f t="shared" si="6"/>
        <v>9.12</v>
      </c>
      <c r="O63" s="286">
        <v>9.12</v>
      </c>
      <c r="P63" s="286"/>
      <c r="Q63" s="281">
        <f t="shared" si="7"/>
        <v>9.12</v>
      </c>
      <c r="R63" s="286">
        <v>9.12</v>
      </c>
      <c r="S63" s="286"/>
      <c r="T63" s="281">
        <f t="shared" si="8"/>
        <v>0</v>
      </c>
      <c r="U63" s="286"/>
      <c r="V63" s="286"/>
      <c r="W63" s="286"/>
      <c r="X63" s="286"/>
      <c r="Y63" s="281">
        <f t="shared" si="9"/>
        <v>9.12</v>
      </c>
      <c r="Z63" s="286">
        <v>9.12</v>
      </c>
      <c r="AA63" s="286"/>
      <c r="AB63" s="286">
        <v>10.44</v>
      </c>
      <c r="AC63" s="369">
        <f t="shared" si="10"/>
        <v>0</v>
      </c>
      <c r="AD63" s="369">
        <f t="shared" si="11"/>
        <v>-0.126436781609195</v>
      </c>
      <c r="AF63" s="107">
        <v>9.12</v>
      </c>
    </row>
    <row r="64" spans="1:32">
      <c r="A64" s="248" t="str">
        <f t="shared" si="12"/>
        <v>公务用车-油费公务用车项目小计</v>
      </c>
      <c r="B64" s="268"/>
      <c r="C64" s="268"/>
      <c r="D64" s="278" t="s">
        <v>135</v>
      </c>
      <c r="E64" s="278" t="s">
        <v>138</v>
      </c>
      <c r="F64" s="292"/>
      <c r="G64" s="357" t="s">
        <v>139</v>
      </c>
      <c r="H64" s="356">
        <f t="shared" si="1"/>
        <v>8</v>
      </c>
      <c r="I64" s="281">
        <f>L64-'2-总部下划报单预算明细表（填白底格）'!G64</f>
        <v>8</v>
      </c>
      <c r="J64" s="281">
        <f t="shared" si="2"/>
        <v>0</v>
      </c>
      <c r="K64" s="356">
        <f t="shared" si="3"/>
        <v>8</v>
      </c>
      <c r="L64" s="281">
        <f t="shared" si="4"/>
        <v>8</v>
      </c>
      <c r="M64" s="281">
        <f t="shared" si="5"/>
        <v>0</v>
      </c>
      <c r="N64" s="281">
        <f t="shared" si="6"/>
        <v>8</v>
      </c>
      <c r="O64" s="286">
        <v>8</v>
      </c>
      <c r="P64" s="286"/>
      <c r="Q64" s="281">
        <f t="shared" si="7"/>
        <v>8</v>
      </c>
      <c r="R64" s="286">
        <v>8</v>
      </c>
      <c r="S64" s="286"/>
      <c r="T64" s="281">
        <f t="shared" si="8"/>
        <v>0</v>
      </c>
      <c r="U64" s="286"/>
      <c r="V64" s="286"/>
      <c r="W64" s="286"/>
      <c r="X64" s="286"/>
      <c r="Y64" s="281">
        <f t="shared" si="9"/>
        <v>8.82</v>
      </c>
      <c r="Z64" s="286">
        <v>8.82</v>
      </c>
      <c r="AA64" s="286"/>
      <c r="AB64" s="286">
        <v>6.3</v>
      </c>
      <c r="AC64" s="369">
        <f t="shared" si="10"/>
        <v>-0.0929705215419502</v>
      </c>
      <c r="AD64" s="369">
        <f t="shared" si="11"/>
        <v>0.26984126984127</v>
      </c>
      <c r="AF64" s="107">
        <v>8.82</v>
      </c>
    </row>
    <row r="65" spans="1:32">
      <c r="A65" s="248" t="str">
        <f t="shared" si="12"/>
        <v>公务用车-路桥、停车费及其他公务用车项目小计</v>
      </c>
      <c r="B65" s="268"/>
      <c r="C65" s="268"/>
      <c r="D65" s="278" t="s">
        <v>135</v>
      </c>
      <c r="E65" s="278" t="s">
        <v>140</v>
      </c>
      <c r="F65" s="278"/>
      <c r="G65" s="357" t="s">
        <v>141</v>
      </c>
      <c r="H65" s="356">
        <f t="shared" si="1"/>
        <v>1</v>
      </c>
      <c r="I65" s="281">
        <f>L65-'2-总部下划报单预算明细表（填白底格）'!G65</f>
        <v>1</v>
      </c>
      <c r="J65" s="281">
        <f t="shared" si="2"/>
        <v>0</v>
      </c>
      <c r="K65" s="356">
        <f t="shared" si="3"/>
        <v>1</v>
      </c>
      <c r="L65" s="281">
        <f t="shared" si="4"/>
        <v>1</v>
      </c>
      <c r="M65" s="281">
        <f t="shared" si="5"/>
        <v>0</v>
      </c>
      <c r="N65" s="281">
        <f t="shared" si="6"/>
        <v>1</v>
      </c>
      <c r="O65" s="286">
        <v>1</v>
      </c>
      <c r="P65" s="286"/>
      <c r="Q65" s="281">
        <f t="shared" si="7"/>
        <v>1</v>
      </c>
      <c r="R65" s="286">
        <v>1</v>
      </c>
      <c r="S65" s="286"/>
      <c r="T65" s="281">
        <f t="shared" si="8"/>
        <v>0</v>
      </c>
      <c r="U65" s="286"/>
      <c r="V65" s="286"/>
      <c r="W65" s="286"/>
      <c r="X65" s="286"/>
      <c r="Y65" s="281">
        <f t="shared" si="9"/>
        <v>1.5</v>
      </c>
      <c r="Z65" s="286">
        <v>1.5</v>
      </c>
      <c r="AA65" s="286"/>
      <c r="AB65" s="286">
        <v>0.73</v>
      </c>
      <c r="AC65" s="369">
        <f t="shared" si="10"/>
        <v>-0.333333333333333</v>
      </c>
      <c r="AD65" s="369">
        <f t="shared" si="11"/>
        <v>0.36986301369863</v>
      </c>
      <c r="AF65" s="107">
        <v>1.5</v>
      </c>
    </row>
    <row r="66" spans="1:32">
      <c r="A66" s="248" t="str">
        <f t="shared" si="12"/>
        <v>公务用车-修理费公务用车项目小计</v>
      </c>
      <c r="B66" s="268"/>
      <c r="C66" s="268"/>
      <c r="D66" s="278" t="s">
        <v>135</v>
      </c>
      <c r="E66" s="291" t="s">
        <v>142</v>
      </c>
      <c r="F66" s="292"/>
      <c r="G66" s="357" t="s">
        <v>143</v>
      </c>
      <c r="H66" s="356">
        <f t="shared" si="1"/>
        <v>4</v>
      </c>
      <c r="I66" s="281">
        <f>L66-'2-总部下划报单预算明细表（填白底格）'!G66</f>
        <v>4</v>
      </c>
      <c r="J66" s="281">
        <f t="shared" si="2"/>
        <v>0</v>
      </c>
      <c r="K66" s="356">
        <f t="shared" si="3"/>
        <v>4</v>
      </c>
      <c r="L66" s="281">
        <f t="shared" si="4"/>
        <v>4</v>
      </c>
      <c r="M66" s="281">
        <f t="shared" si="5"/>
        <v>0</v>
      </c>
      <c r="N66" s="281">
        <f t="shared" si="6"/>
        <v>4</v>
      </c>
      <c r="O66" s="286">
        <v>4</v>
      </c>
      <c r="P66" s="286"/>
      <c r="Q66" s="281">
        <f t="shared" si="7"/>
        <v>4</v>
      </c>
      <c r="R66" s="286">
        <v>4</v>
      </c>
      <c r="S66" s="286"/>
      <c r="T66" s="281">
        <f t="shared" si="8"/>
        <v>0</v>
      </c>
      <c r="U66" s="286"/>
      <c r="V66" s="286"/>
      <c r="W66" s="286"/>
      <c r="X66" s="286"/>
      <c r="Y66" s="281">
        <f t="shared" si="9"/>
        <v>2.04</v>
      </c>
      <c r="Z66" s="286">
        <v>2.04</v>
      </c>
      <c r="AA66" s="286"/>
      <c r="AB66" s="286">
        <v>0.98</v>
      </c>
      <c r="AC66" s="369">
        <f t="shared" si="10"/>
        <v>0.96078431372549</v>
      </c>
      <c r="AD66" s="369">
        <f t="shared" si="11"/>
        <v>3.08163265306122</v>
      </c>
      <c r="AF66" s="107">
        <v>2.04</v>
      </c>
    </row>
    <row r="67" spans="1:30">
      <c r="A67" s="248" t="str">
        <f t="shared" si="12"/>
        <v>公务用车-年检费公务用车项目小计</v>
      </c>
      <c r="B67" s="268"/>
      <c r="C67" s="268"/>
      <c r="D67" s="278" t="s">
        <v>135</v>
      </c>
      <c r="E67" s="278" t="s">
        <v>144</v>
      </c>
      <c r="F67" s="278"/>
      <c r="G67" s="357" t="s">
        <v>141</v>
      </c>
      <c r="H67" s="356">
        <f t="shared" ref="H67:H80" si="16">I67+J67</f>
        <v>0.2</v>
      </c>
      <c r="I67" s="281">
        <f>L67-'2-总部下划报单预算明细表（填白底格）'!G67</f>
        <v>0.2</v>
      </c>
      <c r="J67" s="281">
        <f t="shared" si="2"/>
        <v>0</v>
      </c>
      <c r="K67" s="356">
        <f t="shared" si="3"/>
        <v>0.2</v>
      </c>
      <c r="L67" s="281">
        <f t="shared" si="4"/>
        <v>0.2</v>
      </c>
      <c r="M67" s="281">
        <f t="shared" si="5"/>
        <v>0</v>
      </c>
      <c r="N67" s="281">
        <f t="shared" si="6"/>
        <v>0.2</v>
      </c>
      <c r="O67" s="286">
        <v>0.2</v>
      </c>
      <c r="P67" s="286"/>
      <c r="Q67" s="281">
        <f t="shared" ref="Q67:Q80" si="17">R67+S67</f>
        <v>0.2</v>
      </c>
      <c r="R67" s="286">
        <v>0.2</v>
      </c>
      <c r="S67" s="286"/>
      <c r="T67" s="281">
        <f t="shared" si="8"/>
        <v>0</v>
      </c>
      <c r="U67" s="286"/>
      <c r="V67" s="286"/>
      <c r="W67" s="286"/>
      <c r="X67" s="286"/>
      <c r="Y67" s="281">
        <f t="shared" si="9"/>
        <v>0</v>
      </c>
      <c r="Z67" s="286"/>
      <c r="AA67" s="286"/>
      <c r="AB67" s="286"/>
      <c r="AC67" s="369" t="str">
        <f t="shared" si="10"/>
        <v/>
      </c>
      <c r="AD67" s="369" t="str">
        <f t="shared" si="11"/>
        <v/>
      </c>
    </row>
    <row r="68" spans="1:32">
      <c r="A68" s="248" t="str">
        <f t="shared" si="12"/>
        <v>公务用车-保险费公务用车项目小计</v>
      </c>
      <c r="B68" s="268"/>
      <c r="C68" s="268"/>
      <c r="D68" s="278" t="s">
        <v>135</v>
      </c>
      <c r="E68" s="278" t="s">
        <v>145</v>
      </c>
      <c r="F68" s="292"/>
      <c r="G68" s="357" t="s">
        <v>141</v>
      </c>
      <c r="H68" s="356">
        <f t="shared" si="16"/>
        <v>2.3</v>
      </c>
      <c r="I68" s="281">
        <f>L68-'2-总部下划报单预算明细表（填白底格）'!G68</f>
        <v>2.3</v>
      </c>
      <c r="J68" s="281">
        <f t="shared" si="2"/>
        <v>0</v>
      </c>
      <c r="K68" s="356">
        <f t="shared" si="3"/>
        <v>2.3</v>
      </c>
      <c r="L68" s="281">
        <f t="shared" si="4"/>
        <v>2.3</v>
      </c>
      <c r="M68" s="281">
        <f t="shared" si="5"/>
        <v>0</v>
      </c>
      <c r="N68" s="281">
        <f t="shared" si="6"/>
        <v>2.3</v>
      </c>
      <c r="O68" s="286">
        <v>2.3</v>
      </c>
      <c r="P68" s="286"/>
      <c r="Q68" s="281">
        <f t="shared" si="17"/>
        <v>2.3</v>
      </c>
      <c r="R68" s="286">
        <v>2.3</v>
      </c>
      <c r="S68" s="286"/>
      <c r="T68" s="281">
        <f t="shared" si="8"/>
        <v>0</v>
      </c>
      <c r="U68" s="286"/>
      <c r="V68" s="286"/>
      <c r="W68" s="286"/>
      <c r="X68" s="286"/>
      <c r="Y68" s="281">
        <f t="shared" si="9"/>
        <v>2.3</v>
      </c>
      <c r="Z68" s="286">
        <v>2.3</v>
      </c>
      <c r="AA68" s="286"/>
      <c r="AB68" s="286">
        <v>1.47</v>
      </c>
      <c r="AC68" s="369">
        <f t="shared" si="10"/>
        <v>0</v>
      </c>
      <c r="AD68" s="369">
        <f t="shared" si="11"/>
        <v>0.564625850340136</v>
      </c>
      <c r="AF68" s="107">
        <v>2.3</v>
      </c>
    </row>
    <row r="69" spans="1:32">
      <c r="A69" s="248" t="str">
        <f t="shared" si="12"/>
        <v>公务用车-车船税公务用车项目小计</v>
      </c>
      <c r="B69" s="268"/>
      <c r="C69" s="268"/>
      <c r="D69" s="278" t="s">
        <v>135</v>
      </c>
      <c r="E69" s="278" t="s">
        <v>146</v>
      </c>
      <c r="F69" s="292"/>
      <c r="G69" s="357" t="s">
        <v>141</v>
      </c>
      <c r="H69" s="356">
        <f t="shared" si="16"/>
        <v>0.15</v>
      </c>
      <c r="I69" s="281">
        <f>L69-'2-总部下划报单预算明细表（填白底格）'!G69</f>
        <v>0.15</v>
      </c>
      <c r="J69" s="281">
        <f t="shared" si="2"/>
        <v>0</v>
      </c>
      <c r="K69" s="356">
        <f t="shared" si="3"/>
        <v>0.15</v>
      </c>
      <c r="L69" s="281">
        <f t="shared" si="4"/>
        <v>0.15</v>
      </c>
      <c r="M69" s="281">
        <f t="shared" si="5"/>
        <v>0</v>
      </c>
      <c r="N69" s="281">
        <f t="shared" si="6"/>
        <v>0.15</v>
      </c>
      <c r="O69" s="286">
        <v>0.15</v>
      </c>
      <c r="P69" s="286"/>
      <c r="Q69" s="281">
        <f t="shared" si="17"/>
        <v>0.15</v>
      </c>
      <c r="R69" s="286">
        <v>0.15</v>
      </c>
      <c r="S69" s="286"/>
      <c r="T69" s="281">
        <f t="shared" si="8"/>
        <v>0</v>
      </c>
      <c r="U69" s="286"/>
      <c r="V69" s="286"/>
      <c r="W69" s="286"/>
      <c r="X69" s="286"/>
      <c r="Y69" s="281">
        <f t="shared" si="9"/>
        <v>0.14</v>
      </c>
      <c r="Z69" s="286">
        <v>0.14</v>
      </c>
      <c r="AA69" s="286"/>
      <c r="AB69" s="286">
        <v>0.14</v>
      </c>
      <c r="AC69" s="369">
        <f t="shared" si="10"/>
        <v>0.0714285714285714</v>
      </c>
      <c r="AD69" s="369">
        <f t="shared" si="11"/>
        <v>0.0714285714285714</v>
      </c>
      <c r="AF69" s="107">
        <v>0.14</v>
      </c>
    </row>
    <row r="70" spans="1:30">
      <c r="A70" s="248" t="str">
        <f t="shared" si="12"/>
        <v>理赔服务用车-折旧理赔服务用车项目小计</v>
      </c>
      <c r="B70" s="268"/>
      <c r="C70" s="268"/>
      <c r="D70" s="278" t="s">
        <v>147</v>
      </c>
      <c r="E70" s="278" t="s">
        <v>148</v>
      </c>
      <c r="F70" s="292"/>
      <c r="G70" s="357" t="s">
        <v>137</v>
      </c>
      <c r="H70" s="356">
        <f t="shared" si="16"/>
        <v>7.2</v>
      </c>
      <c r="I70" s="281">
        <f>L70-'2-总部下划报单预算明细表（填白底格）'!G70</f>
        <v>7.2</v>
      </c>
      <c r="J70" s="281">
        <f t="shared" ref="J70:J133" si="18">M70</f>
        <v>0</v>
      </c>
      <c r="K70" s="356">
        <f t="shared" ref="K70:K123" si="19">L70+M70</f>
        <v>7.2</v>
      </c>
      <c r="L70" s="281">
        <f t="shared" ref="L70:L123" si="20">O70+U70</f>
        <v>7.2</v>
      </c>
      <c r="M70" s="281">
        <f t="shared" ref="M70:M123" si="21">P70+V70</f>
        <v>0</v>
      </c>
      <c r="N70" s="281">
        <f t="shared" ref="N70:N123" si="22">O70+P70</f>
        <v>0</v>
      </c>
      <c r="O70" s="286"/>
      <c r="P70" s="286"/>
      <c r="Q70" s="281">
        <f t="shared" si="17"/>
        <v>0</v>
      </c>
      <c r="R70" s="286"/>
      <c r="S70" s="286"/>
      <c r="T70" s="281">
        <f t="shared" ref="T70:T123" si="23">V70+U70</f>
        <v>7.2</v>
      </c>
      <c r="U70" s="286">
        <v>7.2</v>
      </c>
      <c r="V70" s="286"/>
      <c r="W70" s="286"/>
      <c r="X70" s="286"/>
      <c r="Y70" s="281">
        <f t="shared" ref="Y70:Y133" si="24">AA70+Z70</f>
        <v>6.7</v>
      </c>
      <c r="Z70" s="286">
        <v>6.7</v>
      </c>
      <c r="AA70" s="286"/>
      <c r="AB70" s="286">
        <v>11.45</v>
      </c>
      <c r="AC70" s="369">
        <f t="shared" ref="AC70:AC123" si="25">IFERROR(K70/Y70-1,"")</f>
        <v>0.0746268656716418</v>
      </c>
      <c r="AD70" s="369">
        <f t="shared" ref="AD70:AD123" si="26">IFERROR(K70/AB70-1,"")</f>
        <v>-0.37117903930131</v>
      </c>
    </row>
    <row r="71" spans="1:30">
      <c r="A71" s="248" t="str">
        <f t="shared" si="12"/>
        <v>理赔服务用车-一般租赁理赔服务用车项目小计</v>
      </c>
      <c r="B71" s="268"/>
      <c r="C71" s="268"/>
      <c r="D71" s="278" t="s">
        <v>147</v>
      </c>
      <c r="E71" s="320" t="s">
        <v>149</v>
      </c>
      <c r="F71" s="295"/>
      <c r="G71" s="357" t="s">
        <v>150</v>
      </c>
      <c r="H71" s="356">
        <f t="shared" si="16"/>
        <v>0</v>
      </c>
      <c r="I71" s="281">
        <f>L71-'2-总部下划报单预算明细表（填白底格）'!G71</f>
        <v>0</v>
      </c>
      <c r="J71" s="281">
        <f t="shared" si="18"/>
        <v>0</v>
      </c>
      <c r="K71" s="356">
        <f t="shared" si="19"/>
        <v>0</v>
      </c>
      <c r="L71" s="281">
        <f t="shared" si="20"/>
        <v>0</v>
      </c>
      <c r="M71" s="281">
        <f t="shared" si="21"/>
        <v>0</v>
      </c>
      <c r="N71" s="281">
        <f t="shared" si="22"/>
        <v>0</v>
      </c>
      <c r="O71" s="286"/>
      <c r="P71" s="286"/>
      <c r="Q71" s="281">
        <f t="shared" si="17"/>
        <v>0</v>
      </c>
      <c r="R71" s="286"/>
      <c r="S71" s="286"/>
      <c r="T71" s="281">
        <f t="shared" si="23"/>
        <v>0</v>
      </c>
      <c r="U71" s="286"/>
      <c r="V71" s="286"/>
      <c r="W71" s="286"/>
      <c r="X71" s="286"/>
      <c r="Y71" s="281">
        <f t="shared" si="24"/>
        <v>0</v>
      </c>
      <c r="Z71" s="286"/>
      <c r="AA71" s="286"/>
      <c r="AB71" s="286"/>
      <c r="AC71" s="369" t="str">
        <f t="shared" si="25"/>
        <v/>
      </c>
      <c r="AD71" s="369" t="str">
        <f t="shared" si="26"/>
        <v/>
      </c>
    </row>
    <row r="72" spans="1:30">
      <c r="A72" s="248" t="str">
        <f t="shared" si="12"/>
        <v>理赔服务用车-短期或低价值租赁理赔服务用车项目小计</v>
      </c>
      <c r="B72" s="268"/>
      <c r="C72" s="268"/>
      <c r="D72" s="278" t="s">
        <v>147</v>
      </c>
      <c r="E72" s="320" t="s">
        <v>151</v>
      </c>
      <c r="F72" s="292"/>
      <c r="G72" s="357" t="s">
        <v>150</v>
      </c>
      <c r="H72" s="356">
        <f t="shared" si="16"/>
        <v>0</v>
      </c>
      <c r="I72" s="281">
        <f>L72-'2-总部下划报单预算明细表（填白底格）'!G72</f>
        <v>0</v>
      </c>
      <c r="J72" s="281">
        <f t="shared" si="18"/>
        <v>0</v>
      </c>
      <c r="K72" s="356">
        <f t="shared" si="19"/>
        <v>0</v>
      </c>
      <c r="L72" s="281">
        <f t="shared" si="20"/>
        <v>0</v>
      </c>
      <c r="M72" s="281">
        <f t="shared" si="21"/>
        <v>0</v>
      </c>
      <c r="N72" s="281">
        <f t="shared" si="22"/>
        <v>0</v>
      </c>
      <c r="O72" s="286"/>
      <c r="P72" s="286"/>
      <c r="Q72" s="281">
        <f t="shared" si="17"/>
        <v>0</v>
      </c>
      <c r="R72" s="286"/>
      <c r="S72" s="286"/>
      <c r="T72" s="281">
        <f t="shared" si="23"/>
        <v>0</v>
      </c>
      <c r="U72" s="286"/>
      <c r="V72" s="286"/>
      <c r="W72" s="286"/>
      <c r="X72" s="286"/>
      <c r="Y72" s="281">
        <f t="shared" si="24"/>
        <v>0</v>
      </c>
      <c r="Z72" s="286"/>
      <c r="AA72" s="286"/>
      <c r="AB72" s="286"/>
      <c r="AC72" s="369" t="str">
        <f t="shared" si="25"/>
        <v/>
      </c>
      <c r="AD72" s="369" t="str">
        <f t="shared" si="26"/>
        <v/>
      </c>
    </row>
    <row r="73" spans="1:30">
      <c r="A73" s="248" t="str">
        <f t="shared" ref="A73:A126" si="27">F73&amp;E73&amp;D73&amp;C73</f>
        <v>理赔服务用车-油费理赔服务用车项目小计</v>
      </c>
      <c r="B73" s="268"/>
      <c r="C73" s="268"/>
      <c r="D73" s="305" t="s">
        <v>147</v>
      </c>
      <c r="E73" s="278" t="s">
        <v>152</v>
      </c>
      <c r="F73" s="292"/>
      <c r="G73" s="357" t="s">
        <v>139</v>
      </c>
      <c r="H73" s="356">
        <f t="shared" si="16"/>
        <v>16.14</v>
      </c>
      <c r="I73" s="281">
        <f>L73-'2-总部下划报单预算明细表（填白底格）'!G73</f>
        <v>16.14</v>
      </c>
      <c r="J73" s="281">
        <f t="shared" si="18"/>
        <v>0</v>
      </c>
      <c r="K73" s="356">
        <f t="shared" si="19"/>
        <v>16.14</v>
      </c>
      <c r="L73" s="281">
        <f t="shared" si="20"/>
        <v>16.14</v>
      </c>
      <c r="M73" s="281">
        <f t="shared" si="21"/>
        <v>0</v>
      </c>
      <c r="N73" s="281">
        <f t="shared" si="22"/>
        <v>0</v>
      </c>
      <c r="O73" s="286"/>
      <c r="P73" s="286"/>
      <c r="Q73" s="281">
        <f t="shared" si="17"/>
        <v>0</v>
      </c>
      <c r="R73" s="286"/>
      <c r="S73" s="286"/>
      <c r="T73" s="281">
        <f t="shared" si="23"/>
        <v>16.14</v>
      </c>
      <c r="U73" s="286">
        <v>16.14</v>
      </c>
      <c r="V73" s="286"/>
      <c r="W73" s="286"/>
      <c r="X73" s="286"/>
      <c r="Y73" s="281">
        <f t="shared" si="24"/>
        <v>16.72</v>
      </c>
      <c r="Z73" s="286">
        <v>16.72</v>
      </c>
      <c r="AA73" s="286"/>
      <c r="AB73" s="286">
        <v>15.05</v>
      </c>
      <c r="AC73" s="369">
        <f t="shared" si="25"/>
        <v>-0.0346889952153109</v>
      </c>
      <c r="AD73" s="369">
        <f t="shared" si="26"/>
        <v>0.0724252491694353</v>
      </c>
    </row>
    <row r="74" spans="1:30">
      <c r="A74" s="248" t="str">
        <f t="shared" si="27"/>
        <v>理赔服务用车-路桥、停车费及其他理赔服务用车项目小计</v>
      </c>
      <c r="B74" s="268"/>
      <c r="C74" s="268"/>
      <c r="D74" s="305" t="s">
        <v>147</v>
      </c>
      <c r="E74" s="278" t="s">
        <v>153</v>
      </c>
      <c r="F74" s="292"/>
      <c r="G74" s="357" t="s">
        <v>141</v>
      </c>
      <c r="H74" s="356">
        <f t="shared" si="16"/>
        <v>1.5</v>
      </c>
      <c r="I74" s="281">
        <f>L74-'2-总部下划报单预算明细表（填白底格）'!G74</f>
        <v>1.5</v>
      </c>
      <c r="J74" s="281">
        <f t="shared" si="18"/>
        <v>0</v>
      </c>
      <c r="K74" s="356">
        <f t="shared" si="19"/>
        <v>1.5</v>
      </c>
      <c r="L74" s="281">
        <f t="shared" si="20"/>
        <v>1.5</v>
      </c>
      <c r="M74" s="281">
        <f t="shared" si="21"/>
        <v>0</v>
      </c>
      <c r="N74" s="281">
        <f t="shared" si="22"/>
        <v>0</v>
      </c>
      <c r="O74" s="286"/>
      <c r="P74" s="286"/>
      <c r="Q74" s="281">
        <f t="shared" si="17"/>
        <v>0</v>
      </c>
      <c r="R74" s="286"/>
      <c r="S74" s="286"/>
      <c r="T74" s="281">
        <f t="shared" si="23"/>
        <v>1.5</v>
      </c>
      <c r="U74" s="286">
        <v>1.5</v>
      </c>
      <c r="V74" s="286"/>
      <c r="W74" s="286"/>
      <c r="X74" s="286"/>
      <c r="Y74" s="281">
        <f t="shared" si="24"/>
        <v>1.16</v>
      </c>
      <c r="Z74" s="286">
        <v>1.16</v>
      </c>
      <c r="AA74" s="286"/>
      <c r="AB74" s="286">
        <v>0.5</v>
      </c>
      <c r="AC74" s="369">
        <f t="shared" si="25"/>
        <v>0.293103448275862</v>
      </c>
      <c r="AD74" s="369">
        <f t="shared" si="26"/>
        <v>2</v>
      </c>
    </row>
    <row r="75" spans="1:30">
      <c r="A75" s="248" t="str">
        <f t="shared" si="27"/>
        <v>理赔服务用车-修理费理赔服务用车项目小计</v>
      </c>
      <c r="B75" s="268"/>
      <c r="C75" s="268"/>
      <c r="D75" s="278" t="s">
        <v>147</v>
      </c>
      <c r="E75" s="291" t="s">
        <v>154</v>
      </c>
      <c r="F75" s="292"/>
      <c r="G75" s="357" t="s">
        <v>143</v>
      </c>
      <c r="H75" s="356">
        <f t="shared" si="16"/>
        <v>7</v>
      </c>
      <c r="I75" s="281">
        <f>L75-'2-总部下划报单预算明细表（填白底格）'!G75</f>
        <v>7</v>
      </c>
      <c r="J75" s="281">
        <f t="shared" si="18"/>
        <v>0</v>
      </c>
      <c r="K75" s="356">
        <f t="shared" si="19"/>
        <v>7</v>
      </c>
      <c r="L75" s="281">
        <f t="shared" si="20"/>
        <v>7</v>
      </c>
      <c r="M75" s="281">
        <f t="shared" si="21"/>
        <v>0</v>
      </c>
      <c r="N75" s="281">
        <f t="shared" si="22"/>
        <v>0</v>
      </c>
      <c r="O75" s="286"/>
      <c r="P75" s="286"/>
      <c r="Q75" s="281">
        <f t="shared" si="17"/>
        <v>0</v>
      </c>
      <c r="R75" s="286"/>
      <c r="S75" s="286"/>
      <c r="T75" s="281">
        <f t="shared" si="23"/>
        <v>7</v>
      </c>
      <c r="U75" s="286">
        <v>7</v>
      </c>
      <c r="V75" s="286"/>
      <c r="W75" s="286"/>
      <c r="X75" s="286"/>
      <c r="Y75" s="281">
        <f t="shared" si="24"/>
        <v>7.11</v>
      </c>
      <c r="Z75" s="286">
        <v>7.11</v>
      </c>
      <c r="AA75" s="286"/>
      <c r="AB75" s="286">
        <v>3.43</v>
      </c>
      <c r="AC75" s="369">
        <f t="shared" si="25"/>
        <v>-0.0154711673699016</v>
      </c>
      <c r="AD75" s="369">
        <f t="shared" si="26"/>
        <v>1.04081632653061</v>
      </c>
    </row>
    <row r="76" spans="1:30">
      <c r="A76" s="248" t="str">
        <f t="shared" si="27"/>
        <v>理赔服务用车-年检费理赔服务用车项目小计</v>
      </c>
      <c r="B76" s="268"/>
      <c r="C76" s="268"/>
      <c r="D76" s="305" t="s">
        <v>147</v>
      </c>
      <c r="E76" s="278" t="s">
        <v>155</v>
      </c>
      <c r="F76" s="292"/>
      <c r="G76" s="357" t="s">
        <v>141</v>
      </c>
      <c r="H76" s="356">
        <f t="shared" si="16"/>
        <v>0.5</v>
      </c>
      <c r="I76" s="281">
        <f>L76-'2-总部下划报单预算明细表（填白底格）'!G76</f>
        <v>0.5</v>
      </c>
      <c r="J76" s="281">
        <f t="shared" si="18"/>
        <v>0</v>
      </c>
      <c r="K76" s="356">
        <f t="shared" si="19"/>
        <v>0.5</v>
      </c>
      <c r="L76" s="281">
        <f t="shared" si="20"/>
        <v>0.5</v>
      </c>
      <c r="M76" s="281">
        <f t="shared" si="21"/>
        <v>0</v>
      </c>
      <c r="N76" s="281">
        <f t="shared" si="22"/>
        <v>0</v>
      </c>
      <c r="O76" s="286"/>
      <c r="P76" s="286"/>
      <c r="Q76" s="281">
        <f t="shared" si="17"/>
        <v>0</v>
      </c>
      <c r="R76" s="286"/>
      <c r="S76" s="286"/>
      <c r="T76" s="281">
        <f t="shared" si="23"/>
        <v>0.5</v>
      </c>
      <c r="U76" s="286">
        <v>0.5</v>
      </c>
      <c r="V76" s="286"/>
      <c r="W76" s="286"/>
      <c r="X76" s="286"/>
      <c r="Y76" s="281">
        <f t="shared" si="24"/>
        <v>0.47</v>
      </c>
      <c r="Z76" s="286">
        <v>0.47</v>
      </c>
      <c r="AA76" s="286"/>
      <c r="AB76" s="286">
        <v>0.25</v>
      </c>
      <c r="AC76" s="369">
        <f t="shared" si="25"/>
        <v>0.0638297872340425</v>
      </c>
      <c r="AD76" s="369">
        <f t="shared" si="26"/>
        <v>1</v>
      </c>
    </row>
    <row r="77" spans="1:30">
      <c r="A77" s="248" t="str">
        <f t="shared" si="27"/>
        <v>理赔服务用车-保险费理赔服务用车项目小计</v>
      </c>
      <c r="B77" s="268"/>
      <c r="C77" s="268"/>
      <c r="D77" s="278" t="s">
        <v>147</v>
      </c>
      <c r="E77" s="278" t="s">
        <v>156</v>
      </c>
      <c r="F77" s="292"/>
      <c r="G77" s="357" t="s">
        <v>141</v>
      </c>
      <c r="H77" s="356">
        <f t="shared" si="16"/>
        <v>6.5</v>
      </c>
      <c r="I77" s="281">
        <f>L77-'2-总部下划报单预算明细表（填白底格）'!G77</f>
        <v>6.5</v>
      </c>
      <c r="J77" s="281">
        <f t="shared" si="18"/>
        <v>0</v>
      </c>
      <c r="K77" s="356">
        <f t="shared" si="19"/>
        <v>6.5</v>
      </c>
      <c r="L77" s="281">
        <f t="shared" si="20"/>
        <v>6.5</v>
      </c>
      <c r="M77" s="281">
        <f t="shared" si="21"/>
        <v>0</v>
      </c>
      <c r="N77" s="281">
        <f t="shared" si="22"/>
        <v>0</v>
      </c>
      <c r="O77" s="286"/>
      <c r="P77" s="286"/>
      <c r="Q77" s="281">
        <f t="shared" si="17"/>
        <v>0</v>
      </c>
      <c r="R77" s="286"/>
      <c r="S77" s="286"/>
      <c r="T77" s="281">
        <f t="shared" si="23"/>
        <v>6.5</v>
      </c>
      <c r="U77" s="286">
        <v>6.5</v>
      </c>
      <c r="V77" s="286"/>
      <c r="W77" s="286"/>
      <c r="X77" s="286"/>
      <c r="Y77" s="281">
        <f t="shared" si="24"/>
        <v>6.55</v>
      </c>
      <c r="Z77" s="286">
        <v>6.55</v>
      </c>
      <c r="AA77" s="286"/>
      <c r="AB77" s="286">
        <v>5.92</v>
      </c>
      <c r="AC77" s="369">
        <f t="shared" si="25"/>
        <v>-0.00763358778625955</v>
      </c>
      <c r="AD77" s="369">
        <f t="shared" si="26"/>
        <v>0.097972972972973</v>
      </c>
    </row>
    <row r="78" spans="1:30">
      <c r="A78" s="248" t="str">
        <f t="shared" si="27"/>
        <v>理赔服务用车-车船税理赔服务用车项目小计</v>
      </c>
      <c r="B78" s="268"/>
      <c r="C78" s="268"/>
      <c r="D78" s="278" t="s">
        <v>147</v>
      </c>
      <c r="E78" s="278" t="s">
        <v>157</v>
      </c>
      <c r="F78" s="278"/>
      <c r="G78" s="357" t="s">
        <v>141</v>
      </c>
      <c r="H78" s="356">
        <f t="shared" si="16"/>
        <v>0.85</v>
      </c>
      <c r="I78" s="281">
        <f>L78-'2-总部下划报单预算明细表（填白底格）'!G78</f>
        <v>0.85</v>
      </c>
      <c r="J78" s="281">
        <f t="shared" si="18"/>
        <v>0</v>
      </c>
      <c r="K78" s="356">
        <f t="shared" si="19"/>
        <v>0.85</v>
      </c>
      <c r="L78" s="281">
        <f t="shared" si="20"/>
        <v>0.85</v>
      </c>
      <c r="M78" s="281">
        <f t="shared" si="21"/>
        <v>0</v>
      </c>
      <c r="N78" s="281">
        <f t="shared" si="22"/>
        <v>0</v>
      </c>
      <c r="O78" s="286"/>
      <c r="P78" s="286"/>
      <c r="Q78" s="281">
        <f t="shared" si="17"/>
        <v>0</v>
      </c>
      <c r="R78" s="286"/>
      <c r="S78" s="286"/>
      <c r="T78" s="281">
        <f t="shared" si="23"/>
        <v>0.85</v>
      </c>
      <c r="U78" s="286">
        <v>0.85</v>
      </c>
      <c r="V78" s="286"/>
      <c r="W78" s="286"/>
      <c r="X78" s="286"/>
      <c r="Y78" s="281">
        <f t="shared" si="24"/>
        <v>0.76</v>
      </c>
      <c r="Z78" s="286">
        <v>0.76</v>
      </c>
      <c r="AA78" s="286"/>
      <c r="AB78" s="286">
        <v>0.57</v>
      </c>
      <c r="AC78" s="369">
        <f t="shared" si="25"/>
        <v>0.118421052631579</v>
      </c>
      <c r="AD78" s="369">
        <f t="shared" si="26"/>
        <v>0.491228070175439</v>
      </c>
    </row>
    <row r="79" spans="1:30">
      <c r="A79" s="248" t="str">
        <f t="shared" si="27"/>
        <v>临时用车--一般租赁临时用车项目小计</v>
      </c>
      <c r="B79" s="268"/>
      <c r="C79" s="268"/>
      <c r="D79" s="278" t="s">
        <v>158</v>
      </c>
      <c r="E79" s="320" t="s">
        <v>159</v>
      </c>
      <c r="F79" s="320"/>
      <c r="G79" s="357" t="s">
        <v>150</v>
      </c>
      <c r="H79" s="356">
        <f t="shared" si="16"/>
        <v>0</v>
      </c>
      <c r="I79" s="281">
        <f>L79-'2-总部下划报单预算明细表（填白底格）'!G79</f>
        <v>0</v>
      </c>
      <c r="J79" s="281">
        <f t="shared" si="18"/>
        <v>0</v>
      </c>
      <c r="K79" s="356">
        <f t="shared" si="19"/>
        <v>0</v>
      </c>
      <c r="L79" s="281">
        <f t="shared" si="20"/>
        <v>0</v>
      </c>
      <c r="M79" s="281">
        <f t="shared" si="21"/>
        <v>0</v>
      </c>
      <c r="N79" s="281">
        <f t="shared" si="22"/>
        <v>0</v>
      </c>
      <c r="O79" s="286"/>
      <c r="P79" s="286"/>
      <c r="Q79" s="281">
        <f t="shared" si="17"/>
        <v>0</v>
      </c>
      <c r="R79" s="286"/>
      <c r="S79" s="286"/>
      <c r="T79" s="281">
        <f t="shared" si="23"/>
        <v>0</v>
      </c>
      <c r="U79" s="371"/>
      <c r="V79" s="371"/>
      <c r="W79" s="286"/>
      <c r="X79" s="286"/>
      <c r="Y79" s="281">
        <f t="shared" si="24"/>
        <v>0</v>
      </c>
      <c r="Z79" s="286"/>
      <c r="AA79" s="286"/>
      <c r="AB79" s="286"/>
      <c r="AC79" s="369" t="str">
        <f t="shared" si="25"/>
        <v/>
      </c>
      <c r="AD79" s="369" t="str">
        <f t="shared" si="26"/>
        <v/>
      </c>
    </row>
    <row r="80" spans="1:30">
      <c r="A80" s="248" t="str">
        <f t="shared" si="27"/>
        <v>临时用车--短期或低价值租赁临时用车项目小计</v>
      </c>
      <c r="B80" s="268"/>
      <c r="C80" s="268"/>
      <c r="D80" s="278" t="s">
        <v>158</v>
      </c>
      <c r="E80" s="320" t="s">
        <v>160</v>
      </c>
      <c r="F80" s="292"/>
      <c r="G80" s="357" t="s">
        <v>150</v>
      </c>
      <c r="H80" s="356">
        <f t="shared" si="16"/>
        <v>0</v>
      </c>
      <c r="I80" s="281">
        <f>L80-'2-总部下划报单预算明细表（填白底格）'!G80</f>
        <v>0</v>
      </c>
      <c r="J80" s="281">
        <f t="shared" si="18"/>
        <v>0</v>
      </c>
      <c r="K80" s="356">
        <f t="shared" si="19"/>
        <v>0</v>
      </c>
      <c r="L80" s="281">
        <f t="shared" si="20"/>
        <v>0</v>
      </c>
      <c r="M80" s="281">
        <f t="shared" si="21"/>
        <v>0</v>
      </c>
      <c r="N80" s="281">
        <f t="shared" si="22"/>
        <v>0</v>
      </c>
      <c r="O80" s="286"/>
      <c r="P80" s="286"/>
      <c r="Q80" s="281">
        <f t="shared" si="17"/>
        <v>0</v>
      </c>
      <c r="R80" s="286"/>
      <c r="S80" s="286"/>
      <c r="T80" s="281">
        <f t="shared" si="23"/>
        <v>0</v>
      </c>
      <c r="U80" s="371"/>
      <c r="V80" s="371"/>
      <c r="W80" s="286"/>
      <c r="X80" s="286"/>
      <c r="Y80" s="281">
        <f t="shared" si="24"/>
        <v>0</v>
      </c>
      <c r="Z80" s="286"/>
      <c r="AA80" s="286"/>
      <c r="AB80" s="286"/>
      <c r="AC80" s="369" t="str">
        <f t="shared" si="25"/>
        <v/>
      </c>
      <c r="AD80" s="369" t="str">
        <f t="shared" si="26"/>
        <v/>
      </c>
    </row>
    <row r="81" spans="1:30">
      <c r="A81" s="248" t="str">
        <f t="shared" si="27"/>
        <v>临时用车-车辆油费临时用车项目小计</v>
      </c>
      <c r="B81" s="268"/>
      <c r="C81" s="268"/>
      <c r="D81" s="305" t="s">
        <v>158</v>
      </c>
      <c r="E81" s="278" t="s">
        <v>161</v>
      </c>
      <c r="F81" s="292"/>
      <c r="G81" s="357" t="s">
        <v>139</v>
      </c>
      <c r="H81" s="356">
        <f t="shared" ref="H81:H87" si="28">I81+J81</f>
        <v>0</v>
      </c>
      <c r="I81" s="281">
        <f>L81-'2-总部下划报单预算明细表（填白底格）'!G81</f>
        <v>0</v>
      </c>
      <c r="J81" s="281">
        <f t="shared" si="18"/>
        <v>0</v>
      </c>
      <c r="K81" s="356">
        <f t="shared" si="19"/>
        <v>0</v>
      </c>
      <c r="L81" s="281">
        <f t="shared" si="20"/>
        <v>0</v>
      </c>
      <c r="M81" s="281">
        <f t="shared" si="21"/>
        <v>0</v>
      </c>
      <c r="N81" s="281">
        <f t="shared" si="22"/>
        <v>0</v>
      </c>
      <c r="O81" s="286"/>
      <c r="P81" s="286"/>
      <c r="Q81" s="281">
        <f t="shared" ref="Q81:Q87" si="29">R81+S81</f>
        <v>0</v>
      </c>
      <c r="R81" s="286"/>
      <c r="S81" s="286"/>
      <c r="T81" s="281">
        <f t="shared" si="23"/>
        <v>0</v>
      </c>
      <c r="U81" s="371"/>
      <c r="V81" s="371"/>
      <c r="W81" s="286"/>
      <c r="X81" s="286"/>
      <c r="Y81" s="281">
        <f t="shared" si="24"/>
        <v>0</v>
      </c>
      <c r="Z81" s="286"/>
      <c r="AA81" s="286"/>
      <c r="AB81" s="286"/>
      <c r="AC81" s="369" t="str">
        <f t="shared" si="25"/>
        <v/>
      </c>
      <c r="AD81" s="369" t="str">
        <f t="shared" si="26"/>
        <v/>
      </c>
    </row>
    <row r="82" spans="1:30">
      <c r="A82" s="248" t="str">
        <f t="shared" si="27"/>
        <v>临时用车-车辆路桥、停车费及其他临时用车项目小计</v>
      </c>
      <c r="B82" s="268"/>
      <c r="C82" s="268"/>
      <c r="D82" s="305" t="s">
        <v>158</v>
      </c>
      <c r="E82" s="278" t="s">
        <v>162</v>
      </c>
      <c r="F82" s="292"/>
      <c r="G82" s="357" t="s">
        <v>141</v>
      </c>
      <c r="H82" s="356">
        <f t="shared" si="28"/>
        <v>0</v>
      </c>
      <c r="I82" s="281">
        <f>L82-'2-总部下划报单预算明细表（填白底格）'!G82</f>
        <v>0</v>
      </c>
      <c r="J82" s="281">
        <f t="shared" si="18"/>
        <v>0</v>
      </c>
      <c r="K82" s="356">
        <f t="shared" si="19"/>
        <v>0</v>
      </c>
      <c r="L82" s="281">
        <f t="shared" si="20"/>
        <v>0</v>
      </c>
      <c r="M82" s="281">
        <f t="shared" si="21"/>
        <v>0</v>
      </c>
      <c r="N82" s="281">
        <f t="shared" si="22"/>
        <v>0</v>
      </c>
      <c r="O82" s="286"/>
      <c r="P82" s="286"/>
      <c r="Q82" s="281">
        <f t="shared" si="29"/>
        <v>0</v>
      </c>
      <c r="R82" s="286"/>
      <c r="S82" s="286"/>
      <c r="T82" s="281">
        <f t="shared" si="23"/>
        <v>0</v>
      </c>
      <c r="U82" s="371"/>
      <c r="V82" s="371"/>
      <c r="W82" s="286"/>
      <c r="X82" s="286"/>
      <c r="Y82" s="281">
        <f t="shared" si="24"/>
        <v>0</v>
      </c>
      <c r="Z82" s="286"/>
      <c r="AA82" s="286"/>
      <c r="AB82" s="286"/>
      <c r="AC82" s="369" t="str">
        <f t="shared" si="25"/>
        <v/>
      </c>
      <c r="AD82" s="369" t="str">
        <f t="shared" si="26"/>
        <v/>
      </c>
    </row>
    <row r="83" spans="1:30">
      <c r="A83" s="248" t="str">
        <f t="shared" si="27"/>
        <v>临时用车-车辆修理费临时用车项目小计</v>
      </c>
      <c r="B83" s="268"/>
      <c r="C83" s="268"/>
      <c r="D83" s="278" t="s">
        <v>158</v>
      </c>
      <c r="E83" s="291" t="s">
        <v>163</v>
      </c>
      <c r="F83" s="292"/>
      <c r="G83" s="357" t="s">
        <v>143</v>
      </c>
      <c r="H83" s="356">
        <f t="shared" si="28"/>
        <v>0</v>
      </c>
      <c r="I83" s="281">
        <f>L83-'2-总部下划报单预算明细表（填白底格）'!G83</f>
        <v>0</v>
      </c>
      <c r="J83" s="281">
        <f t="shared" si="18"/>
        <v>0</v>
      </c>
      <c r="K83" s="356">
        <f t="shared" si="19"/>
        <v>0</v>
      </c>
      <c r="L83" s="281">
        <f t="shared" si="20"/>
        <v>0</v>
      </c>
      <c r="M83" s="281">
        <f t="shared" si="21"/>
        <v>0</v>
      </c>
      <c r="N83" s="281">
        <f t="shared" si="22"/>
        <v>0</v>
      </c>
      <c r="O83" s="286"/>
      <c r="P83" s="286"/>
      <c r="Q83" s="281">
        <f t="shared" si="29"/>
        <v>0</v>
      </c>
      <c r="R83" s="286"/>
      <c r="S83" s="286"/>
      <c r="T83" s="281">
        <f t="shared" si="23"/>
        <v>0</v>
      </c>
      <c r="U83" s="371"/>
      <c r="V83" s="371"/>
      <c r="W83" s="286"/>
      <c r="X83" s="286"/>
      <c r="Y83" s="281">
        <f t="shared" si="24"/>
        <v>0</v>
      </c>
      <c r="Z83" s="286"/>
      <c r="AA83" s="286"/>
      <c r="AB83" s="286"/>
      <c r="AC83" s="369" t="str">
        <f t="shared" si="25"/>
        <v/>
      </c>
      <c r="AD83" s="369" t="str">
        <f t="shared" si="26"/>
        <v/>
      </c>
    </row>
    <row r="84" spans="1:30">
      <c r="A84" s="248" t="str">
        <f t="shared" si="27"/>
        <v>三农服务车-油费三农服务车项目小计</v>
      </c>
      <c r="B84" s="268"/>
      <c r="C84" s="268"/>
      <c r="D84" s="305" t="s">
        <v>164</v>
      </c>
      <c r="E84" s="278" t="s">
        <v>165</v>
      </c>
      <c r="F84" s="292"/>
      <c r="G84" s="357" t="s">
        <v>139</v>
      </c>
      <c r="H84" s="356">
        <f t="shared" si="28"/>
        <v>1</v>
      </c>
      <c r="I84" s="281">
        <f>L84-'2-总部下划报单预算明细表（填白底格）'!G84</f>
        <v>1</v>
      </c>
      <c r="J84" s="281">
        <f t="shared" si="18"/>
        <v>0</v>
      </c>
      <c r="K84" s="356">
        <f t="shared" si="19"/>
        <v>1</v>
      </c>
      <c r="L84" s="281">
        <f t="shared" si="20"/>
        <v>1</v>
      </c>
      <c r="M84" s="281">
        <f t="shared" si="21"/>
        <v>0</v>
      </c>
      <c r="N84" s="281">
        <f t="shared" si="22"/>
        <v>0</v>
      </c>
      <c r="O84" s="286"/>
      <c r="P84" s="286"/>
      <c r="Q84" s="281">
        <f t="shared" si="29"/>
        <v>0</v>
      </c>
      <c r="R84" s="286"/>
      <c r="S84" s="286"/>
      <c r="T84" s="281">
        <f t="shared" si="23"/>
        <v>1</v>
      </c>
      <c r="U84" s="286">
        <v>1</v>
      </c>
      <c r="V84" s="286"/>
      <c r="W84" s="286"/>
      <c r="X84" s="286"/>
      <c r="Y84" s="281">
        <f t="shared" si="24"/>
        <v>0.83</v>
      </c>
      <c r="Z84" s="286">
        <v>0.83</v>
      </c>
      <c r="AA84" s="286"/>
      <c r="AB84" s="286">
        <v>0.22</v>
      </c>
      <c r="AC84" s="369">
        <f t="shared" si="25"/>
        <v>0.204819277108434</v>
      </c>
      <c r="AD84" s="369">
        <f t="shared" si="26"/>
        <v>3.54545454545455</v>
      </c>
    </row>
    <row r="85" spans="1:30">
      <c r="A85" s="248" t="str">
        <f t="shared" si="27"/>
        <v>三农服务车-路桥、停车费及其他三农服务车项目小计</v>
      </c>
      <c r="B85" s="268"/>
      <c r="C85" s="268"/>
      <c r="D85" s="305" t="s">
        <v>164</v>
      </c>
      <c r="E85" s="278" t="s">
        <v>166</v>
      </c>
      <c r="F85" s="292"/>
      <c r="G85" s="357" t="s">
        <v>141</v>
      </c>
      <c r="H85" s="356">
        <f t="shared" si="28"/>
        <v>0.3</v>
      </c>
      <c r="I85" s="281">
        <f>L85-'2-总部下划报单预算明细表（填白底格）'!G85</f>
        <v>0.3</v>
      </c>
      <c r="J85" s="281">
        <f t="shared" si="18"/>
        <v>0</v>
      </c>
      <c r="K85" s="356">
        <f t="shared" si="19"/>
        <v>0.3</v>
      </c>
      <c r="L85" s="281">
        <f t="shared" si="20"/>
        <v>0.3</v>
      </c>
      <c r="M85" s="281">
        <f t="shared" si="21"/>
        <v>0</v>
      </c>
      <c r="N85" s="281">
        <f t="shared" si="22"/>
        <v>0</v>
      </c>
      <c r="O85" s="286"/>
      <c r="P85" s="286"/>
      <c r="Q85" s="281">
        <f t="shared" si="29"/>
        <v>0</v>
      </c>
      <c r="R85" s="286"/>
      <c r="S85" s="286"/>
      <c r="T85" s="281">
        <f t="shared" si="23"/>
        <v>0.3</v>
      </c>
      <c r="U85" s="286">
        <v>0.3</v>
      </c>
      <c r="V85" s="286"/>
      <c r="W85" s="286"/>
      <c r="X85" s="286"/>
      <c r="Y85" s="281">
        <f t="shared" si="24"/>
        <v>0.04</v>
      </c>
      <c r="Z85" s="286">
        <v>0.04</v>
      </c>
      <c r="AA85" s="286"/>
      <c r="AB85" s="286">
        <v>0.04</v>
      </c>
      <c r="AC85" s="369">
        <f t="shared" si="25"/>
        <v>6.5</v>
      </c>
      <c r="AD85" s="369">
        <f t="shared" si="26"/>
        <v>6.5</v>
      </c>
    </row>
    <row r="86" spans="1:30">
      <c r="A86" s="248" t="str">
        <f t="shared" si="27"/>
        <v>三农服务车-修理费三农服务车项目小计</v>
      </c>
      <c r="B86" s="268"/>
      <c r="C86" s="268"/>
      <c r="D86" s="278" t="s">
        <v>164</v>
      </c>
      <c r="E86" s="291" t="s">
        <v>167</v>
      </c>
      <c r="F86" s="292"/>
      <c r="G86" s="357" t="s">
        <v>143</v>
      </c>
      <c r="H86" s="356">
        <f t="shared" si="28"/>
        <v>1</v>
      </c>
      <c r="I86" s="281">
        <f>L86-'2-总部下划报单预算明细表（填白底格）'!G86</f>
        <v>1</v>
      </c>
      <c r="J86" s="281">
        <f t="shared" si="18"/>
        <v>0</v>
      </c>
      <c r="K86" s="356">
        <f t="shared" si="19"/>
        <v>1</v>
      </c>
      <c r="L86" s="281">
        <f t="shared" si="20"/>
        <v>1</v>
      </c>
      <c r="M86" s="281">
        <f t="shared" si="21"/>
        <v>0</v>
      </c>
      <c r="N86" s="281">
        <f t="shared" si="22"/>
        <v>0</v>
      </c>
      <c r="O86" s="286"/>
      <c r="P86" s="286"/>
      <c r="Q86" s="281">
        <f t="shared" si="29"/>
        <v>0</v>
      </c>
      <c r="R86" s="286"/>
      <c r="S86" s="286"/>
      <c r="T86" s="281">
        <f t="shared" si="23"/>
        <v>1</v>
      </c>
      <c r="U86" s="286">
        <v>1</v>
      </c>
      <c r="V86" s="286"/>
      <c r="W86" s="286"/>
      <c r="X86" s="286"/>
      <c r="Y86" s="281">
        <f t="shared" si="24"/>
        <v>0.23</v>
      </c>
      <c r="Z86" s="286">
        <v>0.23</v>
      </c>
      <c r="AA86" s="286"/>
      <c r="AB86" s="286">
        <v>0.04</v>
      </c>
      <c r="AC86" s="369">
        <f t="shared" si="25"/>
        <v>3.34782608695652</v>
      </c>
      <c r="AD86" s="369">
        <f t="shared" si="26"/>
        <v>24</v>
      </c>
    </row>
    <row r="87" spans="1:30">
      <c r="A87" s="248" t="str">
        <f t="shared" si="27"/>
        <v>三农服务车-年检费三农服务车项目小计</v>
      </c>
      <c r="B87" s="268"/>
      <c r="C87" s="268"/>
      <c r="D87" s="305" t="s">
        <v>164</v>
      </c>
      <c r="E87" s="278" t="s">
        <v>168</v>
      </c>
      <c r="F87" s="292"/>
      <c r="G87" s="357" t="s">
        <v>141</v>
      </c>
      <c r="H87" s="356">
        <f t="shared" si="28"/>
        <v>0.05</v>
      </c>
      <c r="I87" s="281">
        <f>L87-'2-总部下划报单预算明细表（填白底格）'!G87</f>
        <v>0.05</v>
      </c>
      <c r="J87" s="281">
        <f t="shared" si="18"/>
        <v>0</v>
      </c>
      <c r="K87" s="356">
        <f t="shared" si="19"/>
        <v>0.05</v>
      </c>
      <c r="L87" s="281">
        <f t="shared" si="20"/>
        <v>0.05</v>
      </c>
      <c r="M87" s="281">
        <f t="shared" si="21"/>
        <v>0</v>
      </c>
      <c r="N87" s="281">
        <f t="shared" si="22"/>
        <v>0</v>
      </c>
      <c r="O87" s="286"/>
      <c r="P87" s="286"/>
      <c r="Q87" s="281">
        <f t="shared" si="29"/>
        <v>0</v>
      </c>
      <c r="R87" s="286"/>
      <c r="S87" s="286"/>
      <c r="T87" s="281">
        <f t="shared" si="23"/>
        <v>0.05</v>
      </c>
      <c r="U87" s="286">
        <v>0.05</v>
      </c>
      <c r="V87" s="286"/>
      <c r="W87" s="286"/>
      <c r="X87" s="286"/>
      <c r="Y87" s="281">
        <f t="shared" si="24"/>
        <v>0.04</v>
      </c>
      <c r="Z87" s="286">
        <v>0.04</v>
      </c>
      <c r="AA87" s="286"/>
      <c r="AB87" s="286"/>
      <c r="AC87" s="369">
        <f t="shared" si="25"/>
        <v>0.25</v>
      </c>
      <c r="AD87" s="369" t="str">
        <f t="shared" si="26"/>
        <v/>
      </c>
    </row>
    <row r="88" spans="1:30">
      <c r="A88" s="248" t="str">
        <f t="shared" si="27"/>
        <v>三农服务车-保险费三农服务车项目小计</v>
      </c>
      <c r="B88" s="268"/>
      <c r="C88" s="268"/>
      <c r="D88" s="278" t="s">
        <v>164</v>
      </c>
      <c r="E88" s="278" t="s">
        <v>169</v>
      </c>
      <c r="F88" s="292"/>
      <c r="G88" s="357" t="s">
        <v>141</v>
      </c>
      <c r="H88" s="356">
        <f t="shared" ref="H88:H151" si="30">I88+J88</f>
        <v>0.5</v>
      </c>
      <c r="I88" s="281">
        <f>L88-'2-总部下划报单预算明细表（填白底格）'!G88</f>
        <v>0.5</v>
      </c>
      <c r="J88" s="281">
        <f t="shared" si="18"/>
        <v>0</v>
      </c>
      <c r="K88" s="356">
        <f t="shared" si="19"/>
        <v>0.5</v>
      </c>
      <c r="L88" s="281">
        <f t="shared" si="20"/>
        <v>0.5</v>
      </c>
      <c r="M88" s="281">
        <f t="shared" si="21"/>
        <v>0</v>
      </c>
      <c r="N88" s="281">
        <f t="shared" si="22"/>
        <v>0</v>
      </c>
      <c r="O88" s="286"/>
      <c r="P88" s="286"/>
      <c r="Q88" s="281">
        <f t="shared" ref="Q88:Q151" si="31">R88+S88</f>
        <v>0</v>
      </c>
      <c r="R88" s="286"/>
      <c r="S88" s="286"/>
      <c r="T88" s="281">
        <f t="shared" si="23"/>
        <v>0.5</v>
      </c>
      <c r="U88" s="286">
        <v>0.5</v>
      </c>
      <c r="V88" s="286"/>
      <c r="W88" s="286"/>
      <c r="X88" s="286"/>
      <c r="Y88" s="281">
        <f t="shared" si="24"/>
        <v>0.5</v>
      </c>
      <c r="Z88" s="286">
        <v>0.5</v>
      </c>
      <c r="AA88" s="286"/>
      <c r="AB88" s="286">
        <v>0.46</v>
      </c>
      <c r="AC88" s="369">
        <f t="shared" si="25"/>
        <v>0</v>
      </c>
      <c r="AD88" s="369">
        <f t="shared" si="26"/>
        <v>0.0869565217391304</v>
      </c>
    </row>
    <row r="89" spans="1:30">
      <c r="A89" s="248" t="str">
        <f t="shared" si="27"/>
        <v>三农服务车-车船税三农服务车项目小计</v>
      </c>
      <c r="B89" s="268"/>
      <c r="C89" s="306"/>
      <c r="D89" s="278" t="s">
        <v>164</v>
      </c>
      <c r="E89" s="278" t="s">
        <v>170</v>
      </c>
      <c r="F89" s="292"/>
      <c r="G89" s="357" t="s">
        <v>141</v>
      </c>
      <c r="H89" s="356">
        <f t="shared" si="30"/>
        <v>0.03</v>
      </c>
      <c r="I89" s="281">
        <f>L89-'2-总部下划报单预算明细表（填白底格）'!G89</f>
        <v>0.03</v>
      </c>
      <c r="J89" s="281">
        <f t="shared" si="18"/>
        <v>0</v>
      </c>
      <c r="K89" s="356">
        <f t="shared" si="19"/>
        <v>0.03</v>
      </c>
      <c r="L89" s="281">
        <f t="shared" si="20"/>
        <v>0.03</v>
      </c>
      <c r="M89" s="281">
        <f t="shared" si="21"/>
        <v>0</v>
      </c>
      <c r="N89" s="281">
        <f t="shared" si="22"/>
        <v>0</v>
      </c>
      <c r="O89" s="286"/>
      <c r="P89" s="286"/>
      <c r="Q89" s="281">
        <f t="shared" si="31"/>
        <v>0</v>
      </c>
      <c r="R89" s="286"/>
      <c r="S89" s="286"/>
      <c r="T89" s="281">
        <f t="shared" si="23"/>
        <v>0.03</v>
      </c>
      <c r="U89" s="286">
        <v>0.03</v>
      </c>
      <c r="V89" s="286"/>
      <c r="W89" s="286"/>
      <c r="X89" s="286"/>
      <c r="Y89" s="281">
        <f t="shared" si="24"/>
        <v>0.07</v>
      </c>
      <c r="Z89" s="286">
        <v>0.07</v>
      </c>
      <c r="AA89" s="286"/>
      <c r="AB89" s="286">
        <v>0.03</v>
      </c>
      <c r="AC89" s="369">
        <f t="shared" si="25"/>
        <v>-0.571428571428572</v>
      </c>
      <c r="AD89" s="369">
        <f t="shared" si="26"/>
        <v>0</v>
      </c>
    </row>
    <row r="90" ht="14.45" customHeight="1" spans="1:30">
      <c r="A90" s="248" t="str">
        <f t="shared" si="27"/>
        <v>电子设备类项目小计电子设备类项目小计</v>
      </c>
      <c r="B90" s="268"/>
      <c r="C90" s="265" t="s">
        <v>171</v>
      </c>
      <c r="D90" s="277" t="s">
        <v>171</v>
      </c>
      <c r="E90" s="277"/>
      <c r="F90" s="277"/>
      <c r="G90" s="359"/>
      <c r="H90" s="356">
        <f t="shared" si="30"/>
        <v>16</v>
      </c>
      <c r="I90" s="281">
        <f>L90-'2-总部下划报单预算明细表（填白底格）'!G90</f>
        <v>16</v>
      </c>
      <c r="J90" s="281">
        <f t="shared" si="18"/>
        <v>0</v>
      </c>
      <c r="K90" s="356">
        <f t="shared" si="19"/>
        <v>19.25</v>
      </c>
      <c r="L90" s="281">
        <f t="shared" si="20"/>
        <v>19.25</v>
      </c>
      <c r="M90" s="281">
        <f t="shared" si="21"/>
        <v>0</v>
      </c>
      <c r="N90" s="281">
        <f t="shared" si="22"/>
        <v>14.5</v>
      </c>
      <c r="O90" s="281">
        <f>SUM(O91:O103)</f>
        <v>14.5</v>
      </c>
      <c r="P90" s="281">
        <f>SUM(P91:P103)</f>
        <v>0</v>
      </c>
      <c r="Q90" s="281">
        <f t="shared" si="31"/>
        <v>14.5</v>
      </c>
      <c r="R90" s="281">
        <f>SUM(R91:R103)</f>
        <v>14.5</v>
      </c>
      <c r="S90" s="281">
        <f>SUM(S91:S103)</f>
        <v>0</v>
      </c>
      <c r="T90" s="281">
        <f t="shared" si="23"/>
        <v>4.75</v>
      </c>
      <c r="U90" s="281">
        <f t="shared" ref="U90:AB90" si="32">SUM(U91:U103)</f>
        <v>4.75</v>
      </c>
      <c r="V90" s="281">
        <f t="shared" si="32"/>
        <v>0</v>
      </c>
      <c r="W90" s="281">
        <f t="shared" si="32"/>
        <v>0</v>
      </c>
      <c r="X90" s="281">
        <f t="shared" si="32"/>
        <v>0</v>
      </c>
      <c r="Y90" s="281">
        <f t="shared" si="24"/>
        <v>43.41</v>
      </c>
      <c r="Z90" s="281">
        <f>SUM(Z91:Z103)</f>
        <v>43.41</v>
      </c>
      <c r="AA90" s="281">
        <f>SUM(AA91:AA103)</f>
        <v>0</v>
      </c>
      <c r="AB90" s="281">
        <f t="shared" si="32"/>
        <v>26.88</v>
      </c>
      <c r="AC90" s="369">
        <f t="shared" si="25"/>
        <v>-0.556553789449436</v>
      </c>
      <c r="AD90" s="369">
        <f t="shared" si="26"/>
        <v>-0.283854166666667</v>
      </c>
    </row>
    <row r="91" spans="1:32">
      <c r="A91" s="248" t="str">
        <f t="shared" si="27"/>
        <v>电子设备折旧</v>
      </c>
      <c r="B91" s="268"/>
      <c r="C91" s="268"/>
      <c r="D91" s="278" t="s">
        <v>172</v>
      </c>
      <c r="E91" s="278"/>
      <c r="F91" s="292"/>
      <c r="G91" s="357" t="s">
        <v>173</v>
      </c>
      <c r="H91" s="356">
        <f t="shared" si="30"/>
        <v>5</v>
      </c>
      <c r="I91" s="281">
        <f>L91-'2-总部下划报单预算明细表（填白底格）'!G91</f>
        <v>5</v>
      </c>
      <c r="J91" s="281">
        <f t="shared" si="18"/>
        <v>0</v>
      </c>
      <c r="K91" s="356">
        <f t="shared" si="19"/>
        <v>5</v>
      </c>
      <c r="L91" s="281">
        <f t="shared" si="20"/>
        <v>5</v>
      </c>
      <c r="M91" s="281">
        <f t="shared" si="21"/>
        <v>0</v>
      </c>
      <c r="N91" s="281">
        <f t="shared" si="22"/>
        <v>3</v>
      </c>
      <c r="O91" s="286">
        <v>3</v>
      </c>
      <c r="P91" s="286"/>
      <c r="Q91" s="281">
        <f t="shared" si="31"/>
        <v>3</v>
      </c>
      <c r="R91" s="286">
        <v>3</v>
      </c>
      <c r="S91" s="286"/>
      <c r="T91" s="281">
        <f t="shared" si="23"/>
        <v>2</v>
      </c>
      <c r="U91" s="286">
        <v>2</v>
      </c>
      <c r="V91" s="286"/>
      <c r="W91" s="286"/>
      <c r="X91" s="286"/>
      <c r="Y91" s="281">
        <f t="shared" si="24"/>
        <v>5.84</v>
      </c>
      <c r="Z91" s="286">
        <v>5.84</v>
      </c>
      <c r="AA91" s="286"/>
      <c r="AB91" s="286">
        <v>21.11</v>
      </c>
      <c r="AC91" s="369">
        <f t="shared" si="25"/>
        <v>-0.143835616438356</v>
      </c>
      <c r="AD91" s="369">
        <f t="shared" si="26"/>
        <v>-0.763145428706774</v>
      </c>
      <c r="AF91" s="107">
        <v>3.84</v>
      </c>
    </row>
    <row r="92" spans="1:30">
      <c r="A92" s="248" t="str">
        <f t="shared" si="27"/>
        <v>无形资产摊销-软件系统</v>
      </c>
      <c r="B92" s="268"/>
      <c r="C92" s="268"/>
      <c r="D92" s="278" t="s">
        <v>174</v>
      </c>
      <c r="E92" s="278"/>
      <c r="F92" s="292"/>
      <c r="G92" s="357" t="s">
        <v>173</v>
      </c>
      <c r="H92" s="356">
        <f t="shared" si="30"/>
        <v>0</v>
      </c>
      <c r="I92" s="281">
        <f>L92-'2-总部下划报单预算明细表（填白底格）'!G92</f>
        <v>0</v>
      </c>
      <c r="J92" s="281">
        <f t="shared" si="18"/>
        <v>0</v>
      </c>
      <c r="K92" s="356">
        <f t="shared" si="19"/>
        <v>0</v>
      </c>
      <c r="L92" s="281">
        <f t="shared" si="20"/>
        <v>0</v>
      </c>
      <c r="M92" s="281">
        <f t="shared" si="21"/>
        <v>0</v>
      </c>
      <c r="N92" s="281">
        <f t="shared" si="22"/>
        <v>0</v>
      </c>
      <c r="O92" s="286"/>
      <c r="P92" s="286"/>
      <c r="Q92" s="281">
        <f t="shared" si="31"/>
        <v>0</v>
      </c>
      <c r="R92" s="286"/>
      <c r="S92" s="286"/>
      <c r="T92" s="281">
        <f t="shared" si="23"/>
        <v>0</v>
      </c>
      <c r="U92" s="286"/>
      <c r="V92" s="286"/>
      <c r="W92" s="286"/>
      <c r="X92" s="286"/>
      <c r="Y92" s="281">
        <f t="shared" si="24"/>
        <v>0</v>
      </c>
      <c r="Z92" s="286"/>
      <c r="AA92" s="286"/>
      <c r="AB92" s="286"/>
      <c r="AC92" s="369" t="str">
        <f t="shared" si="25"/>
        <v/>
      </c>
      <c r="AD92" s="369" t="str">
        <f t="shared" si="26"/>
        <v/>
      </c>
    </row>
    <row r="93" spans="1:30">
      <c r="A93" s="248" t="str">
        <f t="shared" si="27"/>
        <v>电子设备保险费</v>
      </c>
      <c r="B93" s="268"/>
      <c r="C93" s="268"/>
      <c r="D93" s="291" t="s">
        <v>175</v>
      </c>
      <c r="E93" s="278"/>
      <c r="F93" s="292"/>
      <c r="G93" s="357" t="s">
        <v>176</v>
      </c>
      <c r="H93" s="356">
        <f t="shared" si="30"/>
        <v>0</v>
      </c>
      <c r="I93" s="281">
        <f>L93-'2-总部下划报单预算明细表（填白底格）'!G93</f>
        <v>0</v>
      </c>
      <c r="J93" s="281">
        <f t="shared" si="18"/>
        <v>0</v>
      </c>
      <c r="K93" s="356">
        <f t="shared" si="19"/>
        <v>0</v>
      </c>
      <c r="L93" s="281">
        <f t="shared" si="20"/>
        <v>0</v>
      </c>
      <c r="M93" s="281">
        <f t="shared" si="21"/>
        <v>0</v>
      </c>
      <c r="N93" s="281">
        <f t="shared" si="22"/>
        <v>0</v>
      </c>
      <c r="O93" s="286"/>
      <c r="P93" s="286"/>
      <c r="Q93" s="281">
        <f t="shared" si="31"/>
        <v>0</v>
      </c>
      <c r="R93" s="286"/>
      <c r="S93" s="286"/>
      <c r="T93" s="281">
        <f t="shared" si="23"/>
        <v>0</v>
      </c>
      <c r="U93" s="286"/>
      <c r="V93" s="286"/>
      <c r="W93" s="286"/>
      <c r="X93" s="286"/>
      <c r="Y93" s="281">
        <f t="shared" si="24"/>
        <v>0</v>
      </c>
      <c r="Z93" s="286"/>
      <c r="AA93" s="286"/>
      <c r="AB93" s="286"/>
      <c r="AC93" s="369" t="str">
        <f t="shared" si="25"/>
        <v/>
      </c>
      <c r="AD93" s="369" t="str">
        <f t="shared" si="26"/>
        <v/>
      </c>
    </row>
    <row r="94" spans="1:32">
      <c r="A94" s="248" t="str">
        <f t="shared" si="27"/>
        <v>电子设备维修费</v>
      </c>
      <c r="B94" s="268"/>
      <c r="C94" s="268"/>
      <c r="D94" s="291" t="s">
        <v>177</v>
      </c>
      <c r="E94" s="278"/>
      <c r="F94" s="292"/>
      <c r="G94" s="357" t="s">
        <v>176</v>
      </c>
      <c r="H94" s="356">
        <f t="shared" si="30"/>
        <v>2</v>
      </c>
      <c r="I94" s="281">
        <f>L94-'2-总部下划报单预算明细表（填白底格）'!G94</f>
        <v>2</v>
      </c>
      <c r="J94" s="281">
        <f t="shared" si="18"/>
        <v>0</v>
      </c>
      <c r="K94" s="356">
        <f t="shared" si="19"/>
        <v>2</v>
      </c>
      <c r="L94" s="281">
        <f t="shared" si="20"/>
        <v>2</v>
      </c>
      <c r="M94" s="281">
        <f t="shared" si="21"/>
        <v>0</v>
      </c>
      <c r="N94" s="281">
        <f t="shared" si="22"/>
        <v>2</v>
      </c>
      <c r="O94" s="286">
        <v>2</v>
      </c>
      <c r="P94" s="286"/>
      <c r="Q94" s="281">
        <f t="shared" si="31"/>
        <v>2</v>
      </c>
      <c r="R94" s="286">
        <v>2</v>
      </c>
      <c r="S94" s="286"/>
      <c r="T94" s="281">
        <f t="shared" si="23"/>
        <v>0</v>
      </c>
      <c r="U94" s="286"/>
      <c r="V94" s="286"/>
      <c r="W94" s="286"/>
      <c r="X94" s="286"/>
      <c r="Y94" s="281">
        <f t="shared" si="24"/>
        <v>2</v>
      </c>
      <c r="Z94" s="286">
        <v>2</v>
      </c>
      <c r="AA94" s="286"/>
      <c r="AB94" s="286">
        <v>0.5</v>
      </c>
      <c r="AC94" s="369">
        <f t="shared" si="25"/>
        <v>0</v>
      </c>
      <c r="AD94" s="369">
        <f t="shared" si="26"/>
        <v>3</v>
      </c>
      <c r="AF94" s="107">
        <v>2</v>
      </c>
    </row>
    <row r="95" spans="1:32">
      <c r="A95" s="248" t="str">
        <f t="shared" si="27"/>
        <v>电子耗材-办公或生产终端的配件电子耗材项目小计电子设备运转费项目小计</v>
      </c>
      <c r="B95" s="268"/>
      <c r="C95" s="268"/>
      <c r="D95" s="307" t="s">
        <v>178</v>
      </c>
      <c r="E95" s="307" t="s">
        <v>179</v>
      </c>
      <c r="F95" s="321" t="s">
        <v>180</v>
      </c>
      <c r="G95" s="357" t="s">
        <v>181</v>
      </c>
      <c r="H95" s="356">
        <f t="shared" si="30"/>
        <v>1</v>
      </c>
      <c r="I95" s="281">
        <f>L95-'2-总部下划报单预算明细表（填白底格）'!G95</f>
        <v>1</v>
      </c>
      <c r="J95" s="281">
        <f t="shared" si="18"/>
        <v>0</v>
      </c>
      <c r="K95" s="356">
        <f t="shared" si="19"/>
        <v>1</v>
      </c>
      <c r="L95" s="281">
        <f t="shared" si="20"/>
        <v>1</v>
      </c>
      <c r="M95" s="281">
        <f t="shared" si="21"/>
        <v>0</v>
      </c>
      <c r="N95" s="281">
        <f t="shared" si="22"/>
        <v>1</v>
      </c>
      <c r="O95" s="286">
        <v>1</v>
      </c>
      <c r="P95" s="286"/>
      <c r="Q95" s="281">
        <f t="shared" si="31"/>
        <v>1</v>
      </c>
      <c r="R95" s="286">
        <v>1</v>
      </c>
      <c r="S95" s="286"/>
      <c r="T95" s="281">
        <f t="shared" si="23"/>
        <v>0</v>
      </c>
      <c r="U95" s="286"/>
      <c r="V95" s="286"/>
      <c r="W95" s="286"/>
      <c r="X95" s="286"/>
      <c r="Y95" s="281">
        <f t="shared" si="24"/>
        <v>1</v>
      </c>
      <c r="Z95" s="286">
        <v>1</v>
      </c>
      <c r="AA95" s="286"/>
      <c r="AB95" s="286"/>
      <c r="AC95" s="369">
        <f t="shared" si="25"/>
        <v>0</v>
      </c>
      <c r="AD95" s="369" t="str">
        <f t="shared" si="26"/>
        <v/>
      </c>
      <c r="AF95" s="107">
        <v>1</v>
      </c>
    </row>
    <row r="96" spans="1:32">
      <c r="A96" s="248" t="str">
        <f t="shared" si="27"/>
        <v>电子耗材-打印纸</v>
      </c>
      <c r="B96" s="268"/>
      <c r="C96" s="268"/>
      <c r="D96" s="308"/>
      <c r="E96" s="308"/>
      <c r="F96" s="321" t="s">
        <v>182</v>
      </c>
      <c r="G96" s="357" t="s">
        <v>181</v>
      </c>
      <c r="H96" s="356">
        <f t="shared" si="30"/>
        <v>1.5</v>
      </c>
      <c r="I96" s="281">
        <f>L96-'2-总部下划报单预算明细表（填白底格）'!G96</f>
        <v>1.5</v>
      </c>
      <c r="J96" s="281">
        <f t="shared" si="18"/>
        <v>0</v>
      </c>
      <c r="K96" s="356">
        <f t="shared" si="19"/>
        <v>1.5</v>
      </c>
      <c r="L96" s="281">
        <f t="shared" si="20"/>
        <v>1.5</v>
      </c>
      <c r="M96" s="281">
        <f t="shared" si="21"/>
        <v>0</v>
      </c>
      <c r="N96" s="281">
        <f t="shared" si="22"/>
        <v>1.5</v>
      </c>
      <c r="O96" s="286">
        <v>1.5</v>
      </c>
      <c r="P96" s="286"/>
      <c r="Q96" s="281">
        <f t="shared" si="31"/>
        <v>1.5</v>
      </c>
      <c r="R96" s="286">
        <v>1.5</v>
      </c>
      <c r="S96" s="286"/>
      <c r="T96" s="281">
        <f t="shared" si="23"/>
        <v>0</v>
      </c>
      <c r="U96" s="286"/>
      <c r="V96" s="286"/>
      <c r="W96" s="286"/>
      <c r="X96" s="286"/>
      <c r="Y96" s="281">
        <f t="shared" si="24"/>
        <v>1.5</v>
      </c>
      <c r="Z96" s="286">
        <v>1.5</v>
      </c>
      <c r="AA96" s="286"/>
      <c r="AB96" s="286">
        <v>1.2</v>
      </c>
      <c r="AC96" s="369">
        <f t="shared" si="25"/>
        <v>0</v>
      </c>
      <c r="AD96" s="369">
        <f t="shared" si="26"/>
        <v>0.25</v>
      </c>
      <c r="AF96" s="107">
        <v>1.5</v>
      </c>
    </row>
    <row r="97" ht="66" spans="1:32">
      <c r="A97" s="248" t="str">
        <f t="shared" si="27"/>
        <v>电子耗材-硒鼓、墨盒、粉仓、色带及小额电子设备（VRCLicense、VRCUkey)</v>
      </c>
      <c r="B97" s="268"/>
      <c r="C97" s="268"/>
      <c r="D97" s="308"/>
      <c r="E97" s="309"/>
      <c r="F97" s="322" t="s">
        <v>183</v>
      </c>
      <c r="G97" s="357" t="s">
        <v>181</v>
      </c>
      <c r="H97" s="356">
        <f t="shared" si="30"/>
        <v>6.5</v>
      </c>
      <c r="I97" s="281">
        <f>L97-'2-总部下划报单预算明细表（填白底格）'!G97</f>
        <v>6.5</v>
      </c>
      <c r="J97" s="281">
        <f t="shared" si="18"/>
        <v>0</v>
      </c>
      <c r="K97" s="356">
        <f t="shared" si="19"/>
        <v>6.5</v>
      </c>
      <c r="L97" s="281">
        <f t="shared" si="20"/>
        <v>6.5</v>
      </c>
      <c r="M97" s="281">
        <f t="shared" si="21"/>
        <v>0</v>
      </c>
      <c r="N97" s="281">
        <f t="shared" si="22"/>
        <v>4</v>
      </c>
      <c r="O97" s="286">
        <v>4</v>
      </c>
      <c r="P97" s="286"/>
      <c r="Q97" s="281">
        <f t="shared" si="31"/>
        <v>4</v>
      </c>
      <c r="R97" s="286">
        <v>4</v>
      </c>
      <c r="S97" s="286"/>
      <c r="T97" s="281">
        <f t="shared" si="23"/>
        <v>2.5</v>
      </c>
      <c r="U97" s="286">
        <v>2.5</v>
      </c>
      <c r="V97" s="286"/>
      <c r="W97" s="286"/>
      <c r="X97" s="286"/>
      <c r="Y97" s="281">
        <f t="shared" si="24"/>
        <v>30.5</v>
      </c>
      <c r="Z97" s="286">
        <v>30.5</v>
      </c>
      <c r="AA97" s="286"/>
      <c r="AB97" s="286">
        <v>2.73</v>
      </c>
      <c r="AC97" s="369">
        <f t="shared" si="25"/>
        <v>-0.786885245901639</v>
      </c>
      <c r="AD97" s="369">
        <f t="shared" si="26"/>
        <v>1.38095238095238</v>
      </c>
      <c r="AF97" s="107">
        <v>4</v>
      </c>
    </row>
    <row r="98" spans="1:30">
      <c r="A98" s="248" t="str">
        <f t="shared" si="27"/>
        <v>硬件设备维护项目小计</v>
      </c>
      <c r="B98" s="268"/>
      <c r="C98" s="268"/>
      <c r="D98" s="308"/>
      <c r="E98" s="323" t="s">
        <v>184</v>
      </c>
      <c r="F98" s="321"/>
      <c r="G98" s="357" t="s">
        <v>185</v>
      </c>
      <c r="H98" s="356">
        <f t="shared" si="30"/>
        <v>0</v>
      </c>
      <c r="I98" s="281">
        <f>L98-'2-总部下划报单预算明细表（填白底格）'!G98</f>
        <v>0</v>
      </c>
      <c r="J98" s="281">
        <f t="shared" si="18"/>
        <v>0</v>
      </c>
      <c r="K98" s="356">
        <f t="shared" si="19"/>
        <v>0</v>
      </c>
      <c r="L98" s="281">
        <f t="shared" si="20"/>
        <v>0</v>
      </c>
      <c r="M98" s="281">
        <f t="shared" si="21"/>
        <v>0</v>
      </c>
      <c r="N98" s="281">
        <f t="shared" si="22"/>
        <v>0</v>
      </c>
      <c r="O98" s="286"/>
      <c r="P98" s="286"/>
      <c r="Q98" s="281">
        <f t="shared" si="31"/>
        <v>0</v>
      </c>
      <c r="R98" s="286"/>
      <c r="S98" s="286"/>
      <c r="T98" s="281">
        <f t="shared" si="23"/>
        <v>0</v>
      </c>
      <c r="U98" s="286"/>
      <c r="V98" s="286"/>
      <c r="W98" s="286"/>
      <c r="X98" s="286"/>
      <c r="Y98" s="281">
        <f t="shared" si="24"/>
        <v>0</v>
      </c>
      <c r="Z98" s="286"/>
      <c r="AA98" s="286"/>
      <c r="AB98" s="286"/>
      <c r="AC98" s="369" t="str">
        <f t="shared" si="25"/>
        <v/>
      </c>
      <c r="AD98" s="369" t="str">
        <f t="shared" si="26"/>
        <v/>
      </c>
    </row>
    <row r="99" spans="1:30">
      <c r="A99" s="248" t="str">
        <f t="shared" si="27"/>
        <v>软件维护项目小计</v>
      </c>
      <c r="B99" s="268"/>
      <c r="C99" s="268"/>
      <c r="D99" s="308"/>
      <c r="E99" s="323" t="s">
        <v>186</v>
      </c>
      <c r="F99" s="321"/>
      <c r="G99" s="357" t="s">
        <v>185</v>
      </c>
      <c r="H99" s="356">
        <f t="shared" si="30"/>
        <v>0</v>
      </c>
      <c r="I99" s="281">
        <f>L99-'2-总部下划报单预算明细表（填白底格）'!G99</f>
        <v>0</v>
      </c>
      <c r="J99" s="281">
        <f t="shared" si="18"/>
        <v>0</v>
      </c>
      <c r="K99" s="356">
        <f t="shared" si="19"/>
        <v>3.25</v>
      </c>
      <c r="L99" s="281">
        <f t="shared" si="20"/>
        <v>3.25</v>
      </c>
      <c r="M99" s="281">
        <f t="shared" si="21"/>
        <v>0</v>
      </c>
      <c r="N99" s="281">
        <f t="shared" si="22"/>
        <v>3</v>
      </c>
      <c r="O99" s="286">
        <v>3</v>
      </c>
      <c r="P99" s="286"/>
      <c r="Q99" s="281">
        <f t="shared" si="31"/>
        <v>3</v>
      </c>
      <c r="R99" s="286">
        <v>3</v>
      </c>
      <c r="S99" s="286"/>
      <c r="T99" s="281">
        <f t="shared" si="23"/>
        <v>0.25</v>
      </c>
      <c r="U99" s="286">
        <v>0.25</v>
      </c>
      <c r="V99" s="286"/>
      <c r="W99" s="286"/>
      <c r="X99" s="286"/>
      <c r="Y99" s="281">
        <f t="shared" si="24"/>
        <v>2.57</v>
      </c>
      <c r="Z99" s="286">
        <v>2.57</v>
      </c>
      <c r="AA99" s="286"/>
      <c r="AB99" s="286">
        <v>1.34</v>
      </c>
      <c r="AC99" s="369">
        <f t="shared" si="25"/>
        <v>0.264591439688716</v>
      </c>
      <c r="AD99" s="369">
        <f t="shared" si="26"/>
        <v>1.42537313432836</v>
      </c>
    </row>
    <row r="100" spans="1:30">
      <c r="A100" s="248" t="str">
        <f t="shared" si="27"/>
        <v>电子设备租赁1-机房租赁-一般租赁电子设备租赁费项目小计</v>
      </c>
      <c r="B100" s="268"/>
      <c r="C100" s="268"/>
      <c r="D100" s="307" t="s">
        <v>187</v>
      </c>
      <c r="E100" s="310" t="s">
        <v>188</v>
      </c>
      <c r="F100" s="292"/>
      <c r="G100" s="357" t="s">
        <v>176</v>
      </c>
      <c r="H100" s="356">
        <f t="shared" si="30"/>
        <v>0</v>
      </c>
      <c r="I100" s="281">
        <f>L100-'2-总部下划报单预算明细表（填白底格）'!G100</f>
        <v>0</v>
      </c>
      <c r="J100" s="281">
        <f t="shared" si="18"/>
        <v>0</v>
      </c>
      <c r="K100" s="356">
        <f t="shared" si="19"/>
        <v>0</v>
      </c>
      <c r="L100" s="281">
        <f t="shared" si="20"/>
        <v>0</v>
      </c>
      <c r="M100" s="281">
        <f t="shared" si="21"/>
        <v>0</v>
      </c>
      <c r="N100" s="281">
        <f t="shared" si="22"/>
        <v>0</v>
      </c>
      <c r="O100" s="286"/>
      <c r="P100" s="286"/>
      <c r="Q100" s="281">
        <f t="shared" si="31"/>
        <v>0</v>
      </c>
      <c r="R100" s="286"/>
      <c r="S100" s="286"/>
      <c r="T100" s="281">
        <f t="shared" si="23"/>
        <v>0</v>
      </c>
      <c r="U100" s="286"/>
      <c r="V100" s="286"/>
      <c r="W100" s="286"/>
      <c r="X100" s="286"/>
      <c r="Y100" s="281">
        <f t="shared" si="24"/>
        <v>0</v>
      </c>
      <c r="Z100" s="286"/>
      <c r="AA100" s="286"/>
      <c r="AB100" s="286"/>
      <c r="AC100" s="369" t="str">
        <f t="shared" si="25"/>
        <v/>
      </c>
      <c r="AD100" s="369" t="str">
        <f t="shared" si="26"/>
        <v/>
      </c>
    </row>
    <row r="101" spans="1:30">
      <c r="A101" s="248" t="str">
        <f t="shared" si="27"/>
        <v>电子设备租赁2-设备租赁-一般租赁</v>
      </c>
      <c r="B101" s="268"/>
      <c r="C101" s="268"/>
      <c r="D101" s="308"/>
      <c r="E101" s="310" t="s">
        <v>189</v>
      </c>
      <c r="F101" s="292"/>
      <c r="G101" s="357" t="s">
        <v>176</v>
      </c>
      <c r="H101" s="356">
        <f t="shared" si="30"/>
        <v>0</v>
      </c>
      <c r="I101" s="281">
        <f>L101-'2-总部下划报单预算明细表（填白底格）'!G101</f>
        <v>0</v>
      </c>
      <c r="J101" s="281">
        <f t="shared" si="18"/>
        <v>0</v>
      </c>
      <c r="K101" s="356">
        <f t="shared" si="19"/>
        <v>0</v>
      </c>
      <c r="L101" s="281">
        <f t="shared" si="20"/>
        <v>0</v>
      </c>
      <c r="M101" s="281">
        <f t="shared" si="21"/>
        <v>0</v>
      </c>
      <c r="N101" s="281">
        <f t="shared" si="22"/>
        <v>0</v>
      </c>
      <c r="O101" s="286"/>
      <c r="P101" s="286"/>
      <c r="Q101" s="281">
        <f t="shared" si="31"/>
        <v>0</v>
      </c>
      <c r="R101" s="286"/>
      <c r="S101" s="286"/>
      <c r="T101" s="281">
        <f t="shared" si="23"/>
        <v>0</v>
      </c>
      <c r="U101" s="286"/>
      <c r="V101" s="286"/>
      <c r="W101" s="286"/>
      <c r="X101" s="286"/>
      <c r="Y101" s="281">
        <f t="shared" si="24"/>
        <v>0</v>
      </c>
      <c r="Z101" s="286"/>
      <c r="AA101" s="286"/>
      <c r="AB101" s="286"/>
      <c r="AC101" s="369" t="str">
        <f t="shared" si="25"/>
        <v/>
      </c>
      <c r="AD101" s="369" t="str">
        <f t="shared" si="26"/>
        <v/>
      </c>
    </row>
    <row r="102" spans="1:30">
      <c r="A102" s="248" t="str">
        <f t="shared" si="27"/>
        <v>电子设备租赁1-机房租赁-短期或低价值租赁</v>
      </c>
      <c r="B102" s="268"/>
      <c r="C102" s="268"/>
      <c r="D102" s="308"/>
      <c r="E102" s="310" t="s">
        <v>190</v>
      </c>
      <c r="F102" s="292"/>
      <c r="G102" s="357" t="s">
        <v>176</v>
      </c>
      <c r="H102" s="356">
        <f t="shared" si="30"/>
        <v>0</v>
      </c>
      <c r="I102" s="281">
        <f>L102-'2-总部下划报单预算明细表（填白底格）'!G102</f>
        <v>0</v>
      </c>
      <c r="J102" s="281">
        <f t="shared" si="18"/>
        <v>0</v>
      </c>
      <c r="K102" s="356">
        <f t="shared" si="19"/>
        <v>0</v>
      </c>
      <c r="L102" s="281">
        <f t="shared" si="20"/>
        <v>0</v>
      </c>
      <c r="M102" s="281">
        <f t="shared" si="21"/>
        <v>0</v>
      </c>
      <c r="N102" s="281">
        <f t="shared" si="22"/>
        <v>0</v>
      </c>
      <c r="O102" s="286"/>
      <c r="P102" s="286"/>
      <c r="Q102" s="281">
        <f t="shared" si="31"/>
        <v>0</v>
      </c>
      <c r="R102" s="286"/>
      <c r="S102" s="286"/>
      <c r="T102" s="281">
        <f t="shared" si="23"/>
        <v>0</v>
      </c>
      <c r="U102" s="286"/>
      <c r="V102" s="286"/>
      <c r="W102" s="286"/>
      <c r="X102" s="286"/>
      <c r="Y102" s="281">
        <f t="shared" si="24"/>
        <v>0</v>
      </c>
      <c r="Z102" s="286"/>
      <c r="AA102" s="286"/>
      <c r="AB102" s="286"/>
      <c r="AC102" s="369" t="str">
        <f t="shared" si="25"/>
        <v/>
      </c>
      <c r="AD102" s="369" t="str">
        <f t="shared" si="26"/>
        <v/>
      </c>
    </row>
    <row r="103" spans="1:30">
      <c r="A103" s="248" t="str">
        <f t="shared" si="27"/>
        <v>电子设备租赁2-设备租赁-短期或低价值租赁</v>
      </c>
      <c r="B103" s="268"/>
      <c r="C103" s="306"/>
      <c r="D103" s="309"/>
      <c r="E103" s="310" t="s">
        <v>191</v>
      </c>
      <c r="F103" s="292"/>
      <c r="G103" s="357" t="s">
        <v>176</v>
      </c>
      <c r="H103" s="356">
        <f t="shared" si="30"/>
        <v>0</v>
      </c>
      <c r="I103" s="281">
        <f>L103-'2-总部下划报单预算明细表（填白底格）'!G103</f>
        <v>0</v>
      </c>
      <c r="J103" s="281">
        <f t="shared" si="18"/>
        <v>0</v>
      </c>
      <c r="K103" s="356">
        <f t="shared" si="19"/>
        <v>0</v>
      </c>
      <c r="L103" s="281">
        <f t="shared" si="20"/>
        <v>0</v>
      </c>
      <c r="M103" s="281">
        <f t="shared" si="21"/>
        <v>0</v>
      </c>
      <c r="N103" s="281">
        <f t="shared" si="22"/>
        <v>0</v>
      </c>
      <c r="O103" s="286"/>
      <c r="P103" s="286"/>
      <c r="Q103" s="281">
        <f t="shared" si="31"/>
        <v>0</v>
      </c>
      <c r="R103" s="286"/>
      <c r="S103" s="286"/>
      <c r="T103" s="281">
        <f t="shared" si="23"/>
        <v>0</v>
      </c>
      <c r="U103" s="286"/>
      <c r="V103" s="286"/>
      <c r="W103" s="286"/>
      <c r="X103" s="286"/>
      <c r="Y103" s="281">
        <f t="shared" si="24"/>
        <v>0</v>
      </c>
      <c r="Z103" s="286"/>
      <c r="AA103" s="286"/>
      <c r="AB103" s="286"/>
      <c r="AC103" s="369" t="str">
        <f t="shared" si="25"/>
        <v/>
      </c>
      <c r="AD103" s="369" t="str">
        <f t="shared" si="26"/>
        <v/>
      </c>
    </row>
    <row r="104" ht="14.45" customHeight="1" spans="1:30">
      <c r="A104" s="248" t="str">
        <f t="shared" si="27"/>
        <v>其他资产类（除房产、车辆、电子设备）项目小计其他资产类（除房产、车辆、电子设备）项目小计</v>
      </c>
      <c r="B104" s="268"/>
      <c r="C104" s="265" t="s">
        <v>192</v>
      </c>
      <c r="D104" s="277" t="s">
        <v>192</v>
      </c>
      <c r="E104" s="277"/>
      <c r="F104" s="277"/>
      <c r="G104" s="359"/>
      <c r="H104" s="356">
        <f t="shared" si="30"/>
        <v>19</v>
      </c>
      <c r="I104" s="281">
        <f>L104-'2-总部下划报单预算明细表（填白底格）'!G104</f>
        <v>19</v>
      </c>
      <c r="J104" s="281">
        <f t="shared" si="18"/>
        <v>0</v>
      </c>
      <c r="K104" s="356">
        <f t="shared" si="19"/>
        <v>19</v>
      </c>
      <c r="L104" s="281">
        <f t="shared" si="20"/>
        <v>19</v>
      </c>
      <c r="M104" s="281">
        <f t="shared" si="21"/>
        <v>0</v>
      </c>
      <c r="N104" s="281">
        <f t="shared" si="22"/>
        <v>14</v>
      </c>
      <c r="O104" s="281">
        <f>SUM(O105:O112)</f>
        <v>14</v>
      </c>
      <c r="P104" s="281">
        <f>SUM(P105:P112)</f>
        <v>0</v>
      </c>
      <c r="Q104" s="281">
        <f t="shared" si="31"/>
        <v>14</v>
      </c>
      <c r="R104" s="281">
        <f>SUM(R105:R112)</f>
        <v>14</v>
      </c>
      <c r="S104" s="281">
        <f>SUM(S105:S112)</f>
        <v>0</v>
      </c>
      <c r="T104" s="281">
        <f t="shared" si="23"/>
        <v>5</v>
      </c>
      <c r="U104" s="281">
        <f t="shared" ref="U104:AB104" si="33">SUM(U105:U112)</f>
        <v>5</v>
      </c>
      <c r="V104" s="281">
        <f t="shared" si="33"/>
        <v>0</v>
      </c>
      <c r="W104" s="281">
        <f t="shared" si="33"/>
        <v>0</v>
      </c>
      <c r="X104" s="281">
        <f t="shared" si="33"/>
        <v>0</v>
      </c>
      <c r="Y104" s="281">
        <f t="shared" si="24"/>
        <v>15.99</v>
      </c>
      <c r="Z104" s="281">
        <f>SUM(Z105:Z112)</f>
        <v>15.99</v>
      </c>
      <c r="AA104" s="281">
        <f>SUM(AA105:AA112)</f>
        <v>0</v>
      </c>
      <c r="AB104" s="281">
        <f t="shared" si="33"/>
        <v>5.01</v>
      </c>
      <c r="AC104" s="369">
        <f t="shared" si="25"/>
        <v>0.188242651657286</v>
      </c>
      <c r="AD104" s="369">
        <f t="shared" si="26"/>
        <v>2.79241516966068</v>
      </c>
    </row>
    <row r="105" spans="1:32">
      <c r="A105" s="248" t="str">
        <f t="shared" si="27"/>
        <v>低值易耗品其他资产折旧及摊销项目小计</v>
      </c>
      <c r="B105" s="268"/>
      <c r="C105" s="268"/>
      <c r="D105" s="278" t="s">
        <v>193</v>
      </c>
      <c r="E105" s="278" t="s">
        <v>194</v>
      </c>
      <c r="F105" s="292"/>
      <c r="G105" s="357" t="s">
        <v>195</v>
      </c>
      <c r="H105" s="356">
        <f t="shared" si="30"/>
        <v>15</v>
      </c>
      <c r="I105" s="281">
        <f>L105-'2-总部下划报单预算明细表（填白底格）'!G105</f>
        <v>15</v>
      </c>
      <c r="J105" s="281">
        <f t="shared" si="18"/>
        <v>0</v>
      </c>
      <c r="K105" s="356">
        <f t="shared" si="19"/>
        <v>15</v>
      </c>
      <c r="L105" s="281">
        <f t="shared" si="20"/>
        <v>15</v>
      </c>
      <c r="M105" s="281">
        <f t="shared" si="21"/>
        <v>0</v>
      </c>
      <c r="N105" s="281">
        <f t="shared" si="22"/>
        <v>10</v>
      </c>
      <c r="O105" s="286">
        <v>10</v>
      </c>
      <c r="P105" s="286"/>
      <c r="Q105" s="281">
        <f t="shared" si="31"/>
        <v>10</v>
      </c>
      <c r="R105" s="286">
        <v>10</v>
      </c>
      <c r="S105" s="286"/>
      <c r="T105" s="281">
        <f t="shared" si="23"/>
        <v>5</v>
      </c>
      <c r="U105" s="286">
        <v>5</v>
      </c>
      <c r="V105" s="286"/>
      <c r="W105" s="286"/>
      <c r="X105" s="286"/>
      <c r="Y105" s="281">
        <f t="shared" si="24"/>
        <v>11.5</v>
      </c>
      <c r="Z105" s="286">
        <v>11.5</v>
      </c>
      <c r="AA105" s="286"/>
      <c r="AB105" s="286">
        <v>4.6</v>
      </c>
      <c r="AC105" s="369">
        <f t="shared" si="25"/>
        <v>0.304347826086957</v>
      </c>
      <c r="AD105" s="369">
        <f t="shared" si="26"/>
        <v>2.26086956521739</v>
      </c>
      <c r="AF105" s="107">
        <v>5</v>
      </c>
    </row>
    <row r="106" spans="1:32">
      <c r="A106" s="248" t="str">
        <f t="shared" si="27"/>
        <v>其他资产折旧</v>
      </c>
      <c r="B106" s="268"/>
      <c r="C106" s="268"/>
      <c r="D106" s="278"/>
      <c r="E106" s="278" t="s">
        <v>196</v>
      </c>
      <c r="F106" s="292"/>
      <c r="G106" s="357" t="s">
        <v>195</v>
      </c>
      <c r="H106" s="356">
        <f t="shared" si="30"/>
        <v>3</v>
      </c>
      <c r="I106" s="281">
        <f>L106-'2-总部下划报单预算明细表（填白底格）'!G106</f>
        <v>3</v>
      </c>
      <c r="J106" s="281">
        <f t="shared" si="18"/>
        <v>0</v>
      </c>
      <c r="K106" s="356">
        <f t="shared" si="19"/>
        <v>3</v>
      </c>
      <c r="L106" s="281">
        <f t="shared" si="20"/>
        <v>3</v>
      </c>
      <c r="M106" s="281">
        <f t="shared" si="21"/>
        <v>0</v>
      </c>
      <c r="N106" s="281">
        <f t="shared" si="22"/>
        <v>3</v>
      </c>
      <c r="O106" s="286">
        <v>3</v>
      </c>
      <c r="P106" s="286"/>
      <c r="Q106" s="281">
        <f t="shared" si="31"/>
        <v>3</v>
      </c>
      <c r="R106" s="286">
        <v>3</v>
      </c>
      <c r="S106" s="286"/>
      <c r="T106" s="281">
        <f t="shared" si="23"/>
        <v>0</v>
      </c>
      <c r="U106" s="286"/>
      <c r="V106" s="286"/>
      <c r="W106" s="286"/>
      <c r="X106" s="286"/>
      <c r="Y106" s="281">
        <f t="shared" si="24"/>
        <v>3.49</v>
      </c>
      <c r="Z106" s="286">
        <v>3.49</v>
      </c>
      <c r="AA106" s="286"/>
      <c r="AB106" s="286"/>
      <c r="AC106" s="369">
        <f t="shared" si="25"/>
        <v>-0.140401146131805</v>
      </c>
      <c r="AD106" s="369" t="str">
        <f t="shared" si="26"/>
        <v/>
      </c>
      <c r="AF106" s="107">
        <v>3.49</v>
      </c>
    </row>
    <row r="107" spans="1:30">
      <c r="A107" s="248" t="str">
        <f t="shared" si="27"/>
        <v>其他资产摊销</v>
      </c>
      <c r="B107" s="268"/>
      <c r="C107" s="268"/>
      <c r="D107" s="278"/>
      <c r="E107" s="278" t="s">
        <v>197</v>
      </c>
      <c r="F107" s="292"/>
      <c r="G107" s="357" t="s">
        <v>195</v>
      </c>
      <c r="H107" s="356">
        <f t="shared" si="30"/>
        <v>0</v>
      </c>
      <c r="I107" s="281">
        <f>L107-'2-总部下划报单预算明细表（填白底格）'!G107</f>
        <v>0</v>
      </c>
      <c r="J107" s="281">
        <f t="shared" si="18"/>
        <v>0</v>
      </c>
      <c r="K107" s="356">
        <f t="shared" si="19"/>
        <v>0</v>
      </c>
      <c r="L107" s="281">
        <f t="shared" si="20"/>
        <v>0</v>
      </c>
      <c r="M107" s="281">
        <f t="shared" si="21"/>
        <v>0</v>
      </c>
      <c r="N107" s="281">
        <f t="shared" si="22"/>
        <v>0</v>
      </c>
      <c r="O107" s="286"/>
      <c r="P107" s="286"/>
      <c r="Q107" s="281">
        <f t="shared" si="31"/>
        <v>0</v>
      </c>
      <c r="R107" s="286"/>
      <c r="S107" s="286"/>
      <c r="T107" s="281">
        <f t="shared" si="23"/>
        <v>0</v>
      </c>
      <c r="U107" s="286"/>
      <c r="V107" s="286"/>
      <c r="W107" s="286"/>
      <c r="X107" s="286"/>
      <c r="Y107" s="281">
        <f t="shared" si="24"/>
        <v>0</v>
      </c>
      <c r="Z107" s="286"/>
      <c r="AA107" s="286"/>
      <c r="AB107" s="286"/>
      <c r="AC107" s="369" t="str">
        <f t="shared" si="25"/>
        <v/>
      </c>
      <c r="AD107" s="369" t="str">
        <f t="shared" si="26"/>
        <v/>
      </c>
    </row>
    <row r="108" spans="1:30">
      <c r="A108" s="248" t="str">
        <f t="shared" si="27"/>
        <v>无形资产摊销-其他无形资产</v>
      </c>
      <c r="B108" s="268"/>
      <c r="C108" s="268"/>
      <c r="D108" s="278"/>
      <c r="E108" s="278" t="s">
        <v>198</v>
      </c>
      <c r="F108" s="292"/>
      <c r="G108" s="357" t="s">
        <v>195</v>
      </c>
      <c r="H108" s="356">
        <f t="shared" si="30"/>
        <v>0</v>
      </c>
      <c r="I108" s="281">
        <f>L108-'2-总部下划报单预算明细表（填白底格）'!G108</f>
        <v>0</v>
      </c>
      <c r="J108" s="281">
        <f t="shared" si="18"/>
        <v>0</v>
      </c>
      <c r="K108" s="356">
        <f t="shared" si="19"/>
        <v>0</v>
      </c>
      <c r="L108" s="281">
        <f t="shared" si="20"/>
        <v>0</v>
      </c>
      <c r="M108" s="281">
        <f t="shared" si="21"/>
        <v>0</v>
      </c>
      <c r="N108" s="281">
        <f t="shared" si="22"/>
        <v>0</v>
      </c>
      <c r="O108" s="286"/>
      <c r="P108" s="286"/>
      <c r="Q108" s="281">
        <f t="shared" si="31"/>
        <v>0</v>
      </c>
      <c r="R108" s="286"/>
      <c r="S108" s="286"/>
      <c r="T108" s="281">
        <f t="shared" si="23"/>
        <v>0</v>
      </c>
      <c r="U108" s="286"/>
      <c r="V108" s="286"/>
      <c r="W108" s="286"/>
      <c r="X108" s="286"/>
      <c r="Y108" s="281">
        <f t="shared" si="24"/>
        <v>0</v>
      </c>
      <c r="Z108" s="286"/>
      <c r="AA108" s="286"/>
      <c r="AB108" s="286"/>
      <c r="AC108" s="369" t="str">
        <f t="shared" si="25"/>
        <v/>
      </c>
      <c r="AD108" s="369" t="str">
        <f t="shared" si="26"/>
        <v/>
      </c>
    </row>
    <row r="109" spans="1:30">
      <c r="A109" s="248" t="str">
        <f t="shared" si="27"/>
        <v>其他资产保险费</v>
      </c>
      <c r="B109" s="268"/>
      <c r="C109" s="268"/>
      <c r="D109" s="278" t="s">
        <v>199</v>
      </c>
      <c r="E109" s="278"/>
      <c r="F109" s="292"/>
      <c r="G109" s="357" t="s">
        <v>200</v>
      </c>
      <c r="H109" s="356">
        <f t="shared" si="30"/>
        <v>0</v>
      </c>
      <c r="I109" s="281">
        <f>L109-'2-总部下划报单预算明细表（填白底格）'!G109</f>
        <v>0</v>
      </c>
      <c r="J109" s="281">
        <f t="shared" si="18"/>
        <v>0</v>
      </c>
      <c r="K109" s="356">
        <f t="shared" si="19"/>
        <v>0</v>
      </c>
      <c r="L109" s="281">
        <f t="shared" si="20"/>
        <v>0</v>
      </c>
      <c r="M109" s="281">
        <f t="shared" si="21"/>
        <v>0</v>
      </c>
      <c r="N109" s="281">
        <f t="shared" si="22"/>
        <v>0</v>
      </c>
      <c r="O109" s="286"/>
      <c r="P109" s="286"/>
      <c r="Q109" s="281">
        <f t="shared" si="31"/>
        <v>0</v>
      </c>
      <c r="R109" s="286"/>
      <c r="S109" s="286"/>
      <c r="T109" s="281">
        <f t="shared" si="23"/>
        <v>0</v>
      </c>
      <c r="U109" s="286"/>
      <c r="V109" s="286"/>
      <c r="W109" s="286"/>
      <c r="X109" s="286"/>
      <c r="Y109" s="281">
        <f t="shared" si="24"/>
        <v>0</v>
      </c>
      <c r="Z109" s="286"/>
      <c r="AA109" s="286"/>
      <c r="AB109" s="286"/>
      <c r="AC109" s="369" t="str">
        <f t="shared" si="25"/>
        <v/>
      </c>
      <c r="AD109" s="369" t="str">
        <f t="shared" si="26"/>
        <v/>
      </c>
    </row>
    <row r="110" spans="1:32">
      <c r="A110" s="248" t="str">
        <f t="shared" si="27"/>
        <v>其他资产维修费</v>
      </c>
      <c r="B110" s="268"/>
      <c r="C110" s="268"/>
      <c r="D110" s="291" t="s">
        <v>201</v>
      </c>
      <c r="E110" s="291"/>
      <c r="F110" s="278"/>
      <c r="G110" s="357" t="s">
        <v>200</v>
      </c>
      <c r="H110" s="356">
        <f t="shared" si="30"/>
        <v>1</v>
      </c>
      <c r="I110" s="281">
        <f>L110-'2-总部下划报单预算明细表（填白底格）'!G110</f>
        <v>1</v>
      </c>
      <c r="J110" s="281">
        <f t="shared" si="18"/>
        <v>0</v>
      </c>
      <c r="K110" s="356">
        <f t="shared" si="19"/>
        <v>1</v>
      </c>
      <c r="L110" s="281">
        <f t="shared" si="20"/>
        <v>1</v>
      </c>
      <c r="M110" s="281">
        <f t="shared" si="21"/>
        <v>0</v>
      </c>
      <c r="N110" s="281">
        <f t="shared" si="22"/>
        <v>1</v>
      </c>
      <c r="O110" s="286">
        <v>1</v>
      </c>
      <c r="P110" s="286"/>
      <c r="Q110" s="281">
        <f t="shared" si="31"/>
        <v>1</v>
      </c>
      <c r="R110" s="286">
        <v>1</v>
      </c>
      <c r="S110" s="286"/>
      <c r="T110" s="281">
        <f t="shared" si="23"/>
        <v>0</v>
      </c>
      <c r="U110" s="286"/>
      <c r="V110" s="286"/>
      <c r="W110" s="286"/>
      <c r="X110" s="286"/>
      <c r="Y110" s="281">
        <f t="shared" si="24"/>
        <v>1</v>
      </c>
      <c r="Z110" s="286">
        <v>1</v>
      </c>
      <c r="AA110" s="286"/>
      <c r="AB110" s="286">
        <v>0.41</v>
      </c>
      <c r="AC110" s="369">
        <f t="shared" si="25"/>
        <v>0</v>
      </c>
      <c r="AD110" s="369">
        <f t="shared" si="26"/>
        <v>1.4390243902439</v>
      </c>
      <c r="AF110" s="107">
        <v>1</v>
      </c>
    </row>
    <row r="111" spans="1:30">
      <c r="A111" s="248" t="str">
        <f t="shared" si="27"/>
        <v>其他资产租赁费-一般租赁</v>
      </c>
      <c r="B111" s="268"/>
      <c r="C111" s="268"/>
      <c r="D111" s="310" t="s">
        <v>202</v>
      </c>
      <c r="E111" s="310"/>
      <c r="F111" s="278"/>
      <c r="G111" s="357" t="s">
        <v>200</v>
      </c>
      <c r="H111" s="356">
        <f t="shared" si="30"/>
        <v>0</v>
      </c>
      <c r="I111" s="281">
        <f>L111-'2-总部下划报单预算明细表（填白底格）'!G111</f>
        <v>0</v>
      </c>
      <c r="J111" s="281">
        <f t="shared" si="18"/>
        <v>0</v>
      </c>
      <c r="K111" s="356">
        <f t="shared" si="19"/>
        <v>0</v>
      </c>
      <c r="L111" s="281">
        <f t="shared" si="20"/>
        <v>0</v>
      </c>
      <c r="M111" s="281">
        <f t="shared" si="21"/>
        <v>0</v>
      </c>
      <c r="N111" s="281">
        <f t="shared" si="22"/>
        <v>0</v>
      </c>
      <c r="O111" s="286"/>
      <c r="P111" s="286"/>
      <c r="Q111" s="281">
        <f t="shared" si="31"/>
        <v>0</v>
      </c>
      <c r="R111" s="286"/>
      <c r="S111" s="286"/>
      <c r="T111" s="281">
        <f t="shared" si="23"/>
        <v>0</v>
      </c>
      <c r="U111" s="286"/>
      <c r="V111" s="286"/>
      <c r="W111" s="286"/>
      <c r="X111" s="286"/>
      <c r="Y111" s="281">
        <f t="shared" si="24"/>
        <v>0</v>
      </c>
      <c r="Z111" s="286"/>
      <c r="AA111" s="286"/>
      <c r="AB111" s="286"/>
      <c r="AC111" s="369" t="str">
        <f t="shared" si="25"/>
        <v/>
      </c>
      <c r="AD111" s="369" t="str">
        <f t="shared" si="26"/>
        <v/>
      </c>
    </row>
    <row r="112" spans="1:30">
      <c r="A112" s="248" t="str">
        <f t="shared" si="27"/>
        <v>其他资产租赁费-短期或低价值租赁</v>
      </c>
      <c r="B112" s="306"/>
      <c r="C112" s="306"/>
      <c r="D112" s="310" t="s">
        <v>203</v>
      </c>
      <c r="E112" s="310"/>
      <c r="F112" s="278"/>
      <c r="G112" s="357" t="s">
        <v>200</v>
      </c>
      <c r="H112" s="356">
        <f t="shared" si="30"/>
        <v>0</v>
      </c>
      <c r="I112" s="281">
        <f>L112-'2-总部下划报单预算明细表（填白底格）'!G112</f>
        <v>0</v>
      </c>
      <c r="J112" s="281">
        <f t="shared" si="18"/>
        <v>0</v>
      </c>
      <c r="K112" s="356">
        <f t="shared" si="19"/>
        <v>0</v>
      </c>
      <c r="L112" s="281">
        <f t="shared" si="20"/>
        <v>0</v>
      </c>
      <c r="M112" s="281">
        <f t="shared" si="21"/>
        <v>0</v>
      </c>
      <c r="N112" s="281">
        <f t="shared" si="22"/>
        <v>0</v>
      </c>
      <c r="O112" s="286"/>
      <c r="P112" s="286"/>
      <c r="Q112" s="281">
        <f t="shared" si="31"/>
        <v>0</v>
      </c>
      <c r="R112" s="286"/>
      <c r="S112" s="286"/>
      <c r="T112" s="281">
        <f t="shared" si="23"/>
        <v>0</v>
      </c>
      <c r="U112" s="286"/>
      <c r="V112" s="286"/>
      <c r="W112" s="286"/>
      <c r="X112" s="286"/>
      <c r="Y112" s="281">
        <f t="shared" si="24"/>
        <v>0</v>
      </c>
      <c r="Z112" s="286"/>
      <c r="AA112" s="286"/>
      <c r="AB112" s="286"/>
      <c r="AC112" s="369" t="str">
        <f t="shared" si="25"/>
        <v/>
      </c>
      <c r="AD112" s="369" t="str">
        <f t="shared" si="26"/>
        <v/>
      </c>
    </row>
    <row r="113" ht="14.45" customHeight="1" spans="1:30">
      <c r="A113" s="248" t="str">
        <f t="shared" si="27"/>
        <v>业务相关类项目合计</v>
      </c>
      <c r="B113" s="311" t="s">
        <v>204</v>
      </c>
      <c r="C113" s="312" t="s">
        <v>204</v>
      </c>
      <c r="D113" s="312"/>
      <c r="E113" s="312"/>
      <c r="F113" s="312"/>
      <c r="G113" s="359"/>
      <c r="H113" s="356">
        <f t="shared" si="30"/>
        <v>80.1</v>
      </c>
      <c r="I113" s="281">
        <f>L113-'2-总部下划报单预算明细表（填白底格）'!G113</f>
        <v>80.1</v>
      </c>
      <c r="J113" s="281">
        <f t="shared" si="18"/>
        <v>0</v>
      </c>
      <c r="K113" s="356">
        <f t="shared" si="19"/>
        <v>80.1</v>
      </c>
      <c r="L113" s="281">
        <f t="shared" si="20"/>
        <v>80.1</v>
      </c>
      <c r="M113" s="281">
        <f t="shared" si="21"/>
        <v>0</v>
      </c>
      <c r="N113" s="281">
        <f t="shared" si="22"/>
        <v>72.1</v>
      </c>
      <c r="O113" s="281">
        <f>SUM(O114:O129)</f>
        <v>72.1</v>
      </c>
      <c r="P113" s="281">
        <f>SUM(P114:P129)</f>
        <v>0</v>
      </c>
      <c r="Q113" s="281">
        <f t="shared" si="31"/>
        <v>72.1</v>
      </c>
      <c r="R113" s="281">
        <f>SUM(R114:R129)</f>
        <v>72.1</v>
      </c>
      <c r="S113" s="281">
        <f>SUM(S114:S129)</f>
        <v>0</v>
      </c>
      <c r="T113" s="281">
        <f t="shared" si="23"/>
        <v>8</v>
      </c>
      <c r="U113" s="281">
        <f t="shared" ref="U113:AB113" si="34">SUM(U114:U129)</f>
        <v>8</v>
      </c>
      <c r="V113" s="281">
        <f t="shared" si="34"/>
        <v>0</v>
      </c>
      <c r="W113" s="281">
        <f t="shared" si="34"/>
        <v>0</v>
      </c>
      <c r="X113" s="281">
        <f t="shared" si="34"/>
        <v>0</v>
      </c>
      <c r="Y113" s="281">
        <f t="shared" si="24"/>
        <v>64.14</v>
      </c>
      <c r="Z113" s="281">
        <f>SUM(Z114:Z129)</f>
        <v>64.14</v>
      </c>
      <c r="AA113" s="281">
        <f>SUM(AA114:AA129)</f>
        <v>0</v>
      </c>
      <c r="AB113" s="281">
        <f t="shared" si="34"/>
        <v>36.58</v>
      </c>
      <c r="AC113" s="369">
        <f t="shared" si="25"/>
        <v>0.248830682881197</v>
      </c>
      <c r="AD113" s="369">
        <f t="shared" si="26"/>
        <v>1.18972115910333</v>
      </c>
    </row>
    <row r="114" spans="1:30">
      <c r="A114" s="248" t="str">
        <f t="shared" si="27"/>
        <v>防预费用项目小计</v>
      </c>
      <c r="B114" s="252"/>
      <c r="C114" s="261" t="s">
        <v>205</v>
      </c>
      <c r="D114" s="261"/>
      <c r="E114" s="261"/>
      <c r="F114" s="285"/>
      <c r="G114" s="370" t="s">
        <v>206</v>
      </c>
      <c r="H114" s="356">
        <f t="shared" si="30"/>
        <v>0</v>
      </c>
      <c r="I114" s="281">
        <f>L114-'2-总部下划报单预算明细表（填白底格）'!G114</f>
        <v>0</v>
      </c>
      <c r="J114" s="281">
        <f t="shared" si="18"/>
        <v>0</v>
      </c>
      <c r="K114" s="356">
        <f t="shared" si="19"/>
        <v>0</v>
      </c>
      <c r="L114" s="281">
        <f t="shared" si="20"/>
        <v>0</v>
      </c>
      <c r="M114" s="281">
        <f t="shared" si="21"/>
        <v>0</v>
      </c>
      <c r="N114" s="281">
        <f t="shared" si="22"/>
        <v>0</v>
      </c>
      <c r="O114" s="286"/>
      <c r="P114" s="286"/>
      <c r="Q114" s="281">
        <f t="shared" si="31"/>
        <v>0</v>
      </c>
      <c r="R114" s="286"/>
      <c r="S114" s="286"/>
      <c r="T114" s="281">
        <f t="shared" si="23"/>
        <v>0</v>
      </c>
      <c r="U114" s="286"/>
      <c r="V114" s="286"/>
      <c r="W114" s="286"/>
      <c r="X114" s="286"/>
      <c r="Y114" s="281">
        <f t="shared" si="24"/>
        <v>0</v>
      </c>
      <c r="Z114" s="286"/>
      <c r="AA114" s="286"/>
      <c r="AB114" s="286"/>
      <c r="AC114" s="369" t="str">
        <f t="shared" si="25"/>
        <v/>
      </c>
      <c r="AD114" s="369" t="str">
        <f t="shared" si="26"/>
        <v/>
      </c>
    </row>
    <row r="115" spans="1:30">
      <c r="A115" s="248" t="str">
        <f t="shared" si="27"/>
        <v>报刊杂志广告广告费项目小计</v>
      </c>
      <c r="B115" s="252"/>
      <c r="C115" s="257" t="s">
        <v>207</v>
      </c>
      <c r="D115" s="256" t="s">
        <v>208</v>
      </c>
      <c r="E115" s="261"/>
      <c r="F115" s="285"/>
      <c r="G115" s="370" t="s">
        <v>209</v>
      </c>
      <c r="H115" s="356">
        <f t="shared" si="30"/>
        <v>0</v>
      </c>
      <c r="I115" s="281">
        <f>L115-'2-总部下划报单预算明细表（填白底格）'!G115</f>
        <v>0</v>
      </c>
      <c r="J115" s="281">
        <f t="shared" si="18"/>
        <v>0</v>
      </c>
      <c r="K115" s="356">
        <f t="shared" si="19"/>
        <v>0</v>
      </c>
      <c r="L115" s="281">
        <f t="shared" si="20"/>
        <v>0</v>
      </c>
      <c r="M115" s="281">
        <f t="shared" si="21"/>
        <v>0</v>
      </c>
      <c r="N115" s="281">
        <f t="shared" si="22"/>
        <v>0</v>
      </c>
      <c r="O115" s="286"/>
      <c r="P115" s="286"/>
      <c r="Q115" s="281">
        <f t="shared" si="31"/>
        <v>0</v>
      </c>
      <c r="R115" s="286"/>
      <c r="S115" s="286"/>
      <c r="T115" s="281">
        <f t="shared" si="23"/>
        <v>0</v>
      </c>
      <c r="U115" s="286"/>
      <c r="V115" s="286"/>
      <c r="W115" s="286"/>
      <c r="X115" s="286"/>
      <c r="Y115" s="281">
        <f t="shared" si="24"/>
        <v>0</v>
      </c>
      <c r="Z115" s="286"/>
      <c r="AA115" s="286"/>
      <c r="AB115" s="286"/>
      <c r="AC115" s="369" t="str">
        <f t="shared" si="25"/>
        <v/>
      </c>
      <c r="AD115" s="369" t="str">
        <f t="shared" si="26"/>
        <v/>
      </c>
    </row>
    <row r="116" spans="1:30">
      <c r="A116" s="248" t="str">
        <f t="shared" si="27"/>
        <v>广播电视广告</v>
      </c>
      <c r="B116" s="252"/>
      <c r="C116" s="313"/>
      <c r="D116" s="256" t="s">
        <v>210</v>
      </c>
      <c r="E116" s="261"/>
      <c r="F116" s="285"/>
      <c r="G116" s="370" t="s">
        <v>209</v>
      </c>
      <c r="H116" s="356">
        <f t="shared" si="30"/>
        <v>0</v>
      </c>
      <c r="I116" s="281">
        <f>L116-'2-总部下划报单预算明细表（填白底格）'!G116</f>
        <v>0</v>
      </c>
      <c r="J116" s="281">
        <f t="shared" si="18"/>
        <v>0</v>
      </c>
      <c r="K116" s="356">
        <f t="shared" si="19"/>
        <v>0</v>
      </c>
      <c r="L116" s="281">
        <f t="shared" si="20"/>
        <v>0</v>
      </c>
      <c r="M116" s="281">
        <f t="shared" si="21"/>
        <v>0</v>
      </c>
      <c r="N116" s="281">
        <f t="shared" si="22"/>
        <v>0</v>
      </c>
      <c r="O116" s="286"/>
      <c r="P116" s="286"/>
      <c r="Q116" s="281">
        <f t="shared" si="31"/>
        <v>0</v>
      </c>
      <c r="R116" s="286"/>
      <c r="S116" s="286"/>
      <c r="T116" s="281">
        <f t="shared" si="23"/>
        <v>0</v>
      </c>
      <c r="U116" s="286"/>
      <c r="V116" s="286"/>
      <c r="W116" s="286"/>
      <c r="X116" s="286"/>
      <c r="Y116" s="281">
        <f t="shared" si="24"/>
        <v>0</v>
      </c>
      <c r="Z116" s="286"/>
      <c r="AA116" s="286"/>
      <c r="AB116" s="286"/>
      <c r="AC116" s="369" t="str">
        <f t="shared" si="25"/>
        <v/>
      </c>
      <c r="AD116" s="369" t="str">
        <f t="shared" si="26"/>
        <v/>
      </c>
    </row>
    <row r="117" spans="1:32">
      <c r="A117" s="248" t="str">
        <f t="shared" si="27"/>
        <v>其他广告事项</v>
      </c>
      <c r="B117" s="252"/>
      <c r="C117" s="258"/>
      <c r="D117" s="256" t="s">
        <v>211</v>
      </c>
      <c r="E117" s="261"/>
      <c r="F117" s="285"/>
      <c r="G117" s="370" t="s">
        <v>209</v>
      </c>
      <c r="H117" s="356">
        <f t="shared" si="30"/>
        <v>20</v>
      </c>
      <c r="I117" s="281">
        <f>L117-'2-总部下划报单预算明细表（填白底格）'!G117</f>
        <v>20</v>
      </c>
      <c r="J117" s="281">
        <f t="shared" si="18"/>
        <v>0</v>
      </c>
      <c r="K117" s="356">
        <f t="shared" si="19"/>
        <v>20</v>
      </c>
      <c r="L117" s="281">
        <f t="shared" si="20"/>
        <v>20</v>
      </c>
      <c r="M117" s="281">
        <f t="shared" si="21"/>
        <v>0</v>
      </c>
      <c r="N117" s="281">
        <f t="shared" si="22"/>
        <v>20</v>
      </c>
      <c r="O117" s="286">
        <v>20</v>
      </c>
      <c r="P117" s="286"/>
      <c r="Q117" s="281">
        <f t="shared" si="31"/>
        <v>20</v>
      </c>
      <c r="R117" s="286">
        <v>20</v>
      </c>
      <c r="S117" s="286"/>
      <c r="T117" s="281">
        <f t="shared" si="23"/>
        <v>0</v>
      </c>
      <c r="U117" s="286"/>
      <c r="V117" s="286"/>
      <c r="W117" s="286"/>
      <c r="X117" s="286"/>
      <c r="Y117" s="281">
        <f t="shared" si="24"/>
        <v>5</v>
      </c>
      <c r="Z117" s="286">
        <v>5</v>
      </c>
      <c r="AA117" s="286"/>
      <c r="AB117" s="286">
        <v>3.6</v>
      </c>
      <c r="AC117" s="369">
        <f t="shared" si="25"/>
        <v>3</v>
      </c>
      <c r="AD117" s="369">
        <f t="shared" si="26"/>
        <v>4.55555555555556</v>
      </c>
      <c r="AF117" s="107">
        <v>5</v>
      </c>
    </row>
    <row r="118" spans="1:30">
      <c r="A118" s="248" t="str">
        <f t="shared" si="27"/>
        <v>客户互动类项目客户服务费项目小计</v>
      </c>
      <c r="B118" s="252"/>
      <c r="C118" s="314" t="s">
        <v>212</v>
      </c>
      <c r="D118" s="287" t="s">
        <v>213</v>
      </c>
      <c r="E118" s="261"/>
      <c r="F118" s="285"/>
      <c r="G118" s="357" t="s">
        <v>214</v>
      </c>
      <c r="H118" s="356">
        <f t="shared" si="30"/>
        <v>0</v>
      </c>
      <c r="I118" s="281">
        <f>L118-'2-总部下划报单预算明细表（填白底格）'!G118</f>
        <v>0</v>
      </c>
      <c r="J118" s="281">
        <f t="shared" si="18"/>
        <v>0</v>
      </c>
      <c r="K118" s="356">
        <f t="shared" si="19"/>
        <v>0</v>
      </c>
      <c r="L118" s="281">
        <f t="shared" si="20"/>
        <v>0</v>
      </c>
      <c r="M118" s="281">
        <f t="shared" si="21"/>
        <v>0</v>
      </c>
      <c r="N118" s="281">
        <f t="shared" si="22"/>
        <v>0</v>
      </c>
      <c r="O118" s="286"/>
      <c r="P118" s="286"/>
      <c r="Q118" s="281">
        <f t="shared" si="31"/>
        <v>0</v>
      </c>
      <c r="R118" s="286"/>
      <c r="S118" s="286"/>
      <c r="T118" s="281">
        <f t="shared" si="23"/>
        <v>0</v>
      </c>
      <c r="U118" s="286"/>
      <c r="V118" s="286"/>
      <c r="W118" s="286"/>
      <c r="X118" s="286"/>
      <c r="Y118" s="281">
        <f t="shared" si="24"/>
        <v>14.32</v>
      </c>
      <c r="Z118" s="286">
        <v>14.32</v>
      </c>
      <c r="AA118" s="286"/>
      <c r="AB118" s="286"/>
      <c r="AC118" s="369">
        <f t="shared" si="25"/>
        <v>-1</v>
      </c>
      <c r="AD118" s="369" t="str">
        <f t="shared" si="26"/>
        <v/>
      </c>
    </row>
    <row r="119" spans="1:32">
      <c r="A119" s="248" t="str">
        <f t="shared" si="27"/>
        <v>宣传礼品类项目</v>
      </c>
      <c r="B119" s="252"/>
      <c r="C119" s="315"/>
      <c r="D119" s="256" t="s">
        <v>215</v>
      </c>
      <c r="E119" s="261"/>
      <c r="F119" s="285"/>
      <c r="G119" s="357" t="s">
        <v>214</v>
      </c>
      <c r="H119" s="356">
        <f t="shared" si="30"/>
        <v>21</v>
      </c>
      <c r="I119" s="281">
        <f>L119-'2-总部下划报单预算明细表（填白底格）'!G119</f>
        <v>21</v>
      </c>
      <c r="J119" s="281">
        <f t="shared" si="18"/>
        <v>0</v>
      </c>
      <c r="K119" s="356">
        <f t="shared" si="19"/>
        <v>21</v>
      </c>
      <c r="L119" s="281">
        <f t="shared" si="20"/>
        <v>21</v>
      </c>
      <c r="M119" s="281">
        <f t="shared" si="21"/>
        <v>0</v>
      </c>
      <c r="N119" s="281">
        <f t="shared" si="22"/>
        <v>18</v>
      </c>
      <c r="O119" s="286">
        <v>18</v>
      </c>
      <c r="P119" s="286"/>
      <c r="Q119" s="281">
        <f t="shared" si="31"/>
        <v>18</v>
      </c>
      <c r="R119" s="286">
        <v>18</v>
      </c>
      <c r="S119" s="286"/>
      <c r="T119" s="281">
        <f t="shared" si="23"/>
        <v>3</v>
      </c>
      <c r="U119" s="286">
        <v>3</v>
      </c>
      <c r="V119" s="286"/>
      <c r="W119" s="286"/>
      <c r="X119" s="286"/>
      <c r="Y119" s="281">
        <f t="shared" si="24"/>
        <v>15.9</v>
      </c>
      <c r="Z119" s="286">
        <v>15.9</v>
      </c>
      <c r="AA119" s="286"/>
      <c r="AB119" s="286">
        <v>5.9</v>
      </c>
      <c r="AC119" s="369">
        <f t="shared" si="25"/>
        <v>0.320754716981132</v>
      </c>
      <c r="AD119" s="369">
        <f t="shared" si="26"/>
        <v>2.5593220338983</v>
      </c>
      <c r="AF119" s="107">
        <v>12.9</v>
      </c>
    </row>
    <row r="120" spans="1:30">
      <c r="A120" s="248" t="str">
        <f t="shared" si="27"/>
        <v>咨询服务类项目</v>
      </c>
      <c r="B120" s="252"/>
      <c r="C120" s="316"/>
      <c r="D120" s="256" t="s">
        <v>216</v>
      </c>
      <c r="E120" s="261"/>
      <c r="F120" s="285"/>
      <c r="G120" s="357" t="s">
        <v>214</v>
      </c>
      <c r="H120" s="356">
        <f t="shared" si="30"/>
        <v>0</v>
      </c>
      <c r="I120" s="281">
        <f>L120-'2-总部下划报单预算明细表（填白底格）'!G120</f>
        <v>0</v>
      </c>
      <c r="J120" s="281">
        <f t="shared" si="18"/>
        <v>0</v>
      </c>
      <c r="K120" s="356">
        <f t="shared" si="19"/>
        <v>0</v>
      </c>
      <c r="L120" s="281">
        <f t="shared" si="20"/>
        <v>0</v>
      </c>
      <c r="M120" s="281">
        <f t="shared" si="21"/>
        <v>0</v>
      </c>
      <c r="N120" s="281">
        <f t="shared" si="22"/>
        <v>0</v>
      </c>
      <c r="O120" s="286"/>
      <c r="P120" s="286"/>
      <c r="Q120" s="281">
        <f t="shared" si="31"/>
        <v>0</v>
      </c>
      <c r="R120" s="286"/>
      <c r="S120" s="286"/>
      <c r="T120" s="281">
        <f t="shared" si="23"/>
        <v>0</v>
      </c>
      <c r="U120" s="286"/>
      <c r="V120" s="286"/>
      <c r="W120" s="286"/>
      <c r="X120" s="286"/>
      <c r="Y120" s="281">
        <f t="shared" si="24"/>
        <v>0</v>
      </c>
      <c r="Z120" s="286"/>
      <c r="AA120" s="286"/>
      <c r="AB120" s="286"/>
      <c r="AC120" s="369" t="str">
        <f t="shared" si="25"/>
        <v/>
      </c>
      <c r="AD120" s="369" t="str">
        <f t="shared" si="26"/>
        <v/>
      </c>
    </row>
    <row r="121" spans="1:30">
      <c r="A121" s="248" t="str">
        <f t="shared" si="27"/>
        <v>宣传品业务宣传费项目小计</v>
      </c>
      <c r="B121" s="252"/>
      <c r="C121" s="257" t="s">
        <v>217</v>
      </c>
      <c r="D121" s="256" t="s">
        <v>218</v>
      </c>
      <c r="E121" s="261"/>
      <c r="F121" s="285"/>
      <c r="G121" s="357" t="s">
        <v>209</v>
      </c>
      <c r="H121" s="356">
        <f t="shared" si="30"/>
        <v>17.6</v>
      </c>
      <c r="I121" s="281">
        <f>L121-'2-总部下划报单预算明细表（填白底格）'!G121</f>
        <v>17.6</v>
      </c>
      <c r="J121" s="281">
        <f t="shared" si="18"/>
        <v>0</v>
      </c>
      <c r="K121" s="356">
        <f t="shared" si="19"/>
        <v>17.6</v>
      </c>
      <c r="L121" s="281">
        <f t="shared" si="20"/>
        <v>17.6</v>
      </c>
      <c r="M121" s="281">
        <f t="shared" si="21"/>
        <v>0</v>
      </c>
      <c r="N121" s="281">
        <f t="shared" si="22"/>
        <v>16</v>
      </c>
      <c r="O121" s="286">
        <v>16</v>
      </c>
      <c r="P121" s="286"/>
      <c r="Q121" s="281">
        <f t="shared" si="31"/>
        <v>16</v>
      </c>
      <c r="R121" s="286">
        <v>16</v>
      </c>
      <c r="S121" s="286"/>
      <c r="T121" s="281">
        <f t="shared" si="23"/>
        <v>1.6</v>
      </c>
      <c r="U121" s="286">
        <v>1.6</v>
      </c>
      <c r="V121" s="286"/>
      <c r="W121" s="286"/>
      <c r="X121" s="286"/>
      <c r="Y121" s="281">
        <f t="shared" si="24"/>
        <v>0.76</v>
      </c>
      <c r="Z121" s="286">
        <v>0.76</v>
      </c>
      <c r="AA121" s="286"/>
      <c r="AB121" s="286">
        <v>5.99</v>
      </c>
      <c r="AC121" s="369">
        <f t="shared" si="25"/>
        <v>22.1578947368421</v>
      </c>
      <c r="AD121" s="369">
        <f t="shared" si="26"/>
        <v>1.93823038397329</v>
      </c>
    </row>
    <row r="122" spans="1:30">
      <c r="A122" s="248" t="str">
        <f t="shared" si="27"/>
        <v>宣传事项</v>
      </c>
      <c r="B122" s="252"/>
      <c r="C122" s="258"/>
      <c r="D122" s="256" t="s">
        <v>219</v>
      </c>
      <c r="E122" s="261"/>
      <c r="F122" s="285"/>
      <c r="G122" s="357" t="s">
        <v>209</v>
      </c>
      <c r="H122" s="356">
        <f t="shared" si="30"/>
        <v>0</v>
      </c>
      <c r="I122" s="281">
        <f>L122-'2-总部下划报单预算明细表（填白底格）'!G122</f>
        <v>0</v>
      </c>
      <c r="J122" s="281">
        <f t="shared" si="18"/>
        <v>0</v>
      </c>
      <c r="K122" s="356">
        <f t="shared" si="19"/>
        <v>0</v>
      </c>
      <c r="L122" s="281">
        <f t="shared" si="20"/>
        <v>0</v>
      </c>
      <c r="M122" s="281">
        <f t="shared" si="21"/>
        <v>0</v>
      </c>
      <c r="N122" s="281">
        <f t="shared" si="22"/>
        <v>0</v>
      </c>
      <c r="O122" s="286"/>
      <c r="P122" s="286"/>
      <c r="Q122" s="281">
        <f t="shared" si="31"/>
        <v>0</v>
      </c>
      <c r="R122" s="286"/>
      <c r="S122" s="286"/>
      <c r="T122" s="281">
        <f t="shared" si="23"/>
        <v>0</v>
      </c>
      <c r="U122" s="286"/>
      <c r="V122" s="286"/>
      <c r="W122" s="286"/>
      <c r="X122" s="286"/>
      <c r="Y122" s="281">
        <f t="shared" si="24"/>
        <v>0</v>
      </c>
      <c r="Z122" s="286"/>
      <c r="AA122" s="286"/>
      <c r="AB122" s="286"/>
      <c r="AC122" s="369" t="str">
        <f t="shared" si="25"/>
        <v/>
      </c>
      <c r="AD122" s="369" t="str">
        <f t="shared" si="26"/>
        <v/>
      </c>
    </row>
    <row r="123" spans="1:32">
      <c r="A123" s="248" t="str">
        <f t="shared" si="27"/>
        <v>业务招待费用</v>
      </c>
      <c r="B123" s="252"/>
      <c r="C123" s="256" t="s">
        <v>220</v>
      </c>
      <c r="D123" s="261"/>
      <c r="E123" s="261"/>
      <c r="F123" s="285"/>
      <c r="G123" s="357" t="s">
        <v>221</v>
      </c>
      <c r="H123" s="356">
        <f t="shared" si="30"/>
        <v>20.4</v>
      </c>
      <c r="I123" s="281">
        <f>L123-'2-总部下划报单预算明细表（填白底格）'!G123</f>
        <v>20.4</v>
      </c>
      <c r="J123" s="281">
        <f t="shared" si="18"/>
        <v>0</v>
      </c>
      <c r="K123" s="356">
        <f t="shared" si="19"/>
        <v>20.4</v>
      </c>
      <c r="L123" s="281">
        <f t="shared" si="20"/>
        <v>20.4</v>
      </c>
      <c r="M123" s="281">
        <f t="shared" si="21"/>
        <v>0</v>
      </c>
      <c r="N123" s="281">
        <f t="shared" si="22"/>
        <v>17</v>
      </c>
      <c r="O123" s="286">
        <v>17</v>
      </c>
      <c r="P123" s="286"/>
      <c r="Q123" s="281">
        <f t="shared" si="31"/>
        <v>17</v>
      </c>
      <c r="R123" s="325">
        <v>17</v>
      </c>
      <c r="S123" s="286"/>
      <c r="T123" s="281">
        <f t="shared" si="23"/>
        <v>3.4</v>
      </c>
      <c r="U123" s="325">
        <v>3.4</v>
      </c>
      <c r="V123" s="286"/>
      <c r="W123" s="286"/>
      <c r="X123" s="286"/>
      <c r="Y123" s="281">
        <f t="shared" si="24"/>
        <v>20.4</v>
      </c>
      <c r="Z123" s="286">
        <v>20.4</v>
      </c>
      <c r="AA123" s="286"/>
      <c r="AB123" s="286">
        <v>20.19</v>
      </c>
      <c r="AC123" s="369">
        <f t="shared" si="25"/>
        <v>0</v>
      </c>
      <c r="AD123" s="369">
        <f t="shared" si="26"/>
        <v>0.0104011887072808</v>
      </c>
      <c r="AF123" s="107">
        <v>17</v>
      </c>
    </row>
    <row r="124" spans="1:32">
      <c r="A124" s="248" t="str">
        <f t="shared" si="27"/>
        <v>劳务费</v>
      </c>
      <c r="B124" s="252"/>
      <c r="C124" s="317" t="s">
        <v>222</v>
      </c>
      <c r="D124" s="317"/>
      <c r="E124" s="317"/>
      <c r="F124" s="324"/>
      <c r="G124" s="357" t="s">
        <v>222</v>
      </c>
      <c r="H124" s="356">
        <f t="shared" si="30"/>
        <v>0</v>
      </c>
      <c r="I124" s="281">
        <f>L124-'2-总部下划报单预算明细表（填白底格）'!G124</f>
        <v>0</v>
      </c>
      <c r="J124" s="281">
        <f t="shared" si="18"/>
        <v>0</v>
      </c>
      <c r="K124" s="356">
        <f t="shared" ref="K124:K171" si="35">L124+M124</f>
        <v>0</v>
      </c>
      <c r="L124" s="281">
        <f t="shared" ref="L124:L171" si="36">O124+U124</f>
        <v>0</v>
      </c>
      <c r="M124" s="281">
        <f t="shared" ref="M124:M171" si="37">P124+V124</f>
        <v>0</v>
      </c>
      <c r="N124" s="281">
        <f t="shared" ref="N124:N171" si="38">O124+P124</f>
        <v>0</v>
      </c>
      <c r="O124" s="286"/>
      <c r="P124" s="286"/>
      <c r="Q124" s="281">
        <f t="shared" si="31"/>
        <v>0</v>
      </c>
      <c r="R124" s="286"/>
      <c r="S124" s="286"/>
      <c r="T124" s="281">
        <f t="shared" ref="T124:T171" si="39">V124+U124</f>
        <v>0</v>
      </c>
      <c r="U124" s="286"/>
      <c r="V124" s="286"/>
      <c r="W124" s="286"/>
      <c r="X124" s="286"/>
      <c r="Y124" s="281">
        <f t="shared" si="24"/>
        <v>6.66</v>
      </c>
      <c r="Z124" s="286">
        <v>6.66</v>
      </c>
      <c r="AA124" s="286"/>
      <c r="AB124" s="286"/>
      <c r="AC124" s="369">
        <f t="shared" ref="AC124:AC171" si="40">IFERROR(K124/Y124-1,"")</f>
        <v>-1</v>
      </c>
      <c r="AD124" s="369" t="str">
        <f t="shared" ref="AD124:AD171" si="41">IFERROR(K124/AB124-1,"")</f>
        <v/>
      </c>
      <c r="AF124" s="107">
        <v>1.06</v>
      </c>
    </row>
    <row r="125" spans="1:30">
      <c r="A125" s="248" t="str">
        <f t="shared" si="27"/>
        <v>银行结算费-总公司结算银行结算费项目小计</v>
      </c>
      <c r="B125" s="252"/>
      <c r="C125" s="318" t="s">
        <v>223</v>
      </c>
      <c r="D125" s="260" t="s">
        <v>224</v>
      </c>
      <c r="E125" s="317"/>
      <c r="F125" s="324"/>
      <c r="G125" s="357" t="s">
        <v>225</v>
      </c>
      <c r="H125" s="356">
        <f t="shared" si="30"/>
        <v>0</v>
      </c>
      <c r="I125" s="281">
        <f>L125-'2-总部下划报单预算明细表（填白底格）'!G125</f>
        <v>0</v>
      </c>
      <c r="J125" s="281">
        <f t="shared" si="18"/>
        <v>0</v>
      </c>
      <c r="K125" s="356">
        <f t="shared" si="35"/>
        <v>0</v>
      </c>
      <c r="L125" s="281">
        <f t="shared" si="36"/>
        <v>0</v>
      </c>
      <c r="M125" s="281">
        <f t="shared" si="37"/>
        <v>0</v>
      </c>
      <c r="N125" s="281">
        <f t="shared" si="38"/>
        <v>0</v>
      </c>
      <c r="O125" s="286"/>
      <c r="P125" s="286"/>
      <c r="Q125" s="281">
        <f t="shared" si="31"/>
        <v>0</v>
      </c>
      <c r="R125" s="286"/>
      <c r="S125" s="286"/>
      <c r="T125" s="281">
        <f t="shared" si="39"/>
        <v>0</v>
      </c>
      <c r="U125" s="286"/>
      <c r="V125" s="286"/>
      <c r="W125" s="286"/>
      <c r="X125" s="286"/>
      <c r="Y125" s="281">
        <f t="shared" si="24"/>
        <v>0</v>
      </c>
      <c r="Z125" s="286"/>
      <c r="AA125" s="286"/>
      <c r="AB125" s="286"/>
      <c r="AC125" s="369" t="str">
        <f t="shared" si="40"/>
        <v/>
      </c>
      <c r="AD125" s="369" t="str">
        <f t="shared" si="41"/>
        <v/>
      </c>
    </row>
    <row r="126" spans="1:32">
      <c r="A126" s="248" t="str">
        <f t="shared" si="27"/>
        <v>银行结算费-分公司结算</v>
      </c>
      <c r="B126" s="252"/>
      <c r="C126" s="319"/>
      <c r="D126" s="260" t="s">
        <v>226</v>
      </c>
      <c r="E126" s="317"/>
      <c r="F126" s="324"/>
      <c r="G126" s="357" t="s">
        <v>225</v>
      </c>
      <c r="H126" s="356">
        <f t="shared" si="30"/>
        <v>1.1</v>
      </c>
      <c r="I126" s="281">
        <f>L126-'2-总部下划报单预算明细表（填白底格）'!G126</f>
        <v>1.1</v>
      </c>
      <c r="J126" s="281">
        <f t="shared" si="18"/>
        <v>0</v>
      </c>
      <c r="K126" s="356">
        <f t="shared" si="35"/>
        <v>1.1</v>
      </c>
      <c r="L126" s="281">
        <f t="shared" si="36"/>
        <v>1.1</v>
      </c>
      <c r="M126" s="281">
        <f t="shared" si="37"/>
        <v>0</v>
      </c>
      <c r="N126" s="281">
        <f t="shared" si="38"/>
        <v>1.1</v>
      </c>
      <c r="O126" s="286">
        <v>1.1</v>
      </c>
      <c r="P126" s="286"/>
      <c r="Q126" s="281">
        <f t="shared" si="31"/>
        <v>1.1</v>
      </c>
      <c r="R126" s="286">
        <v>1.1</v>
      </c>
      <c r="S126" s="286"/>
      <c r="T126" s="281">
        <f t="shared" si="39"/>
        <v>0</v>
      </c>
      <c r="U126" s="286"/>
      <c r="V126" s="286"/>
      <c r="W126" s="286"/>
      <c r="X126" s="286"/>
      <c r="Y126" s="281">
        <f t="shared" si="24"/>
        <v>1.1</v>
      </c>
      <c r="Z126" s="286">
        <v>1.1</v>
      </c>
      <c r="AA126" s="286"/>
      <c r="AB126" s="286">
        <v>0.9</v>
      </c>
      <c r="AC126" s="369">
        <f t="shared" si="40"/>
        <v>0</v>
      </c>
      <c r="AD126" s="369">
        <f t="shared" si="41"/>
        <v>0.222222222222222</v>
      </c>
      <c r="AF126" s="107">
        <v>1.1</v>
      </c>
    </row>
    <row r="127" spans="1:30">
      <c r="A127" s="248" t="str">
        <f t="shared" ref="A127:A170" si="42">F127&amp;E127&amp;D127&amp;C127</f>
        <v>软件开发费</v>
      </c>
      <c r="B127" s="252"/>
      <c r="C127" s="317" t="s">
        <v>227</v>
      </c>
      <c r="D127" s="317"/>
      <c r="E127" s="317"/>
      <c r="F127" s="317"/>
      <c r="G127" s="370" t="s">
        <v>206</v>
      </c>
      <c r="H127" s="356">
        <f t="shared" si="30"/>
        <v>0</v>
      </c>
      <c r="I127" s="281">
        <f>L127-'2-总部下划报单预算明细表（填白底格）'!G127</f>
        <v>0</v>
      </c>
      <c r="J127" s="281">
        <f t="shared" si="18"/>
        <v>0</v>
      </c>
      <c r="K127" s="356">
        <f t="shared" si="35"/>
        <v>0</v>
      </c>
      <c r="L127" s="281">
        <f t="shared" si="36"/>
        <v>0</v>
      </c>
      <c r="M127" s="281">
        <f t="shared" si="37"/>
        <v>0</v>
      </c>
      <c r="N127" s="281">
        <f t="shared" si="38"/>
        <v>0</v>
      </c>
      <c r="O127" s="286"/>
      <c r="P127" s="286"/>
      <c r="Q127" s="281">
        <f t="shared" si="31"/>
        <v>0</v>
      </c>
      <c r="R127" s="286"/>
      <c r="S127" s="286"/>
      <c r="T127" s="281">
        <f t="shared" si="39"/>
        <v>0</v>
      </c>
      <c r="U127" s="286"/>
      <c r="V127" s="286"/>
      <c r="W127" s="286"/>
      <c r="X127" s="286"/>
      <c r="Y127" s="281">
        <f t="shared" si="24"/>
        <v>0</v>
      </c>
      <c r="Z127" s="286"/>
      <c r="AA127" s="286"/>
      <c r="AB127" s="286"/>
      <c r="AC127" s="369" t="str">
        <f t="shared" si="40"/>
        <v/>
      </c>
      <c r="AD127" s="369" t="str">
        <f t="shared" si="41"/>
        <v/>
      </c>
    </row>
    <row r="128" spans="1:30">
      <c r="A128" s="248" t="str">
        <f t="shared" si="42"/>
        <v>产品开发费</v>
      </c>
      <c r="B128" s="252"/>
      <c r="C128" s="317" t="s">
        <v>228</v>
      </c>
      <c r="D128" s="317"/>
      <c r="E128" s="317"/>
      <c r="F128" s="317"/>
      <c r="G128" s="370" t="s">
        <v>206</v>
      </c>
      <c r="H128" s="356">
        <f t="shared" si="30"/>
        <v>0</v>
      </c>
      <c r="I128" s="281">
        <f>L128-'2-总部下划报单预算明细表（填白底格）'!G128</f>
        <v>0</v>
      </c>
      <c r="J128" s="281">
        <f t="shared" si="18"/>
        <v>0</v>
      </c>
      <c r="K128" s="356">
        <f t="shared" si="35"/>
        <v>0</v>
      </c>
      <c r="L128" s="281">
        <f t="shared" si="36"/>
        <v>0</v>
      </c>
      <c r="M128" s="281">
        <f t="shared" si="37"/>
        <v>0</v>
      </c>
      <c r="N128" s="281">
        <f t="shared" si="38"/>
        <v>0</v>
      </c>
      <c r="O128" s="286"/>
      <c r="P128" s="286"/>
      <c r="Q128" s="281">
        <f t="shared" si="31"/>
        <v>0</v>
      </c>
      <c r="R128" s="286"/>
      <c r="S128" s="286"/>
      <c r="T128" s="281">
        <f t="shared" si="39"/>
        <v>0</v>
      </c>
      <c r="U128" s="286"/>
      <c r="V128" s="286"/>
      <c r="W128" s="286"/>
      <c r="X128" s="286"/>
      <c r="Y128" s="281">
        <f t="shared" si="24"/>
        <v>0</v>
      </c>
      <c r="Z128" s="286"/>
      <c r="AA128" s="286"/>
      <c r="AB128" s="286"/>
      <c r="AC128" s="369" t="str">
        <f t="shared" si="40"/>
        <v/>
      </c>
      <c r="AD128" s="369" t="str">
        <f t="shared" si="41"/>
        <v/>
      </c>
    </row>
    <row r="129" spans="1:30">
      <c r="A129" s="248" t="str">
        <f t="shared" si="42"/>
        <v>技术转让费</v>
      </c>
      <c r="B129" s="264"/>
      <c r="C129" s="317" t="s">
        <v>229</v>
      </c>
      <c r="D129" s="317"/>
      <c r="E129" s="317"/>
      <c r="F129" s="317"/>
      <c r="G129" s="370" t="s">
        <v>206</v>
      </c>
      <c r="H129" s="356">
        <f t="shared" si="30"/>
        <v>0</v>
      </c>
      <c r="I129" s="281">
        <f>L129-'2-总部下划报单预算明细表（填白底格）'!G129</f>
        <v>0</v>
      </c>
      <c r="J129" s="281">
        <f t="shared" si="18"/>
        <v>0</v>
      </c>
      <c r="K129" s="356">
        <f t="shared" si="35"/>
        <v>0</v>
      </c>
      <c r="L129" s="281">
        <f t="shared" si="36"/>
        <v>0</v>
      </c>
      <c r="M129" s="281">
        <f t="shared" si="37"/>
        <v>0</v>
      </c>
      <c r="N129" s="281">
        <f t="shared" si="38"/>
        <v>0</v>
      </c>
      <c r="O129" s="286"/>
      <c r="P129" s="286"/>
      <c r="Q129" s="281">
        <f t="shared" si="31"/>
        <v>0</v>
      </c>
      <c r="R129" s="286"/>
      <c r="S129" s="286"/>
      <c r="T129" s="281">
        <f t="shared" si="39"/>
        <v>0</v>
      </c>
      <c r="U129" s="286"/>
      <c r="V129" s="286"/>
      <c r="W129" s="286"/>
      <c r="X129" s="286"/>
      <c r="Y129" s="281">
        <f t="shared" si="24"/>
        <v>0</v>
      </c>
      <c r="Z129" s="286"/>
      <c r="AA129" s="286"/>
      <c r="AB129" s="286"/>
      <c r="AC129" s="369" t="str">
        <f t="shared" si="40"/>
        <v/>
      </c>
      <c r="AD129" s="369" t="str">
        <f t="shared" si="41"/>
        <v/>
      </c>
    </row>
    <row r="130" ht="14.45" customHeight="1" spans="1:30">
      <c r="A130" s="248" t="str">
        <f t="shared" si="42"/>
        <v>办公管理类项目合计</v>
      </c>
      <c r="B130" s="327" t="s">
        <v>230</v>
      </c>
      <c r="C130" s="328" t="s">
        <v>230</v>
      </c>
      <c r="D130" s="329"/>
      <c r="E130" s="329"/>
      <c r="F130" s="346"/>
      <c r="G130" s="357"/>
      <c r="H130" s="356">
        <f t="shared" si="30"/>
        <v>114.26</v>
      </c>
      <c r="I130" s="281">
        <f>L130-'2-总部下划报单预算明细表（填白底格）'!G130</f>
        <v>114.26</v>
      </c>
      <c r="J130" s="281">
        <f t="shared" si="18"/>
        <v>0</v>
      </c>
      <c r="K130" s="356">
        <f t="shared" si="35"/>
        <v>140.02</v>
      </c>
      <c r="L130" s="281">
        <f t="shared" si="36"/>
        <v>140.02</v>
      </c>
      <c r="M130" s="281">
        <f t="shared" si="37"/>
        <v>0</v>
      </c>
      <c r="N130" s="281">
        <f t="shared" si="38"/>
        <v>112.09</v>
      </c>
      <c r="O130" s="281">
        <f>SUM(O131:O154)</f>
        <v>112.09</v>
      </c>
      <c r="P130" s="281">
        <f>SUM(P131:P154)</f>
        <v>0</v>
      </c>
      <c r="Q130" s="281">
        <f t="shared" si="31"/>
        <v>112.09</v>
      </c>
      <c r="R130" s="281">
        <f>SUM(R131:R154)</f>
        <v>112.09</v>
      </c>
      <c r="S130" s="281">
        <f>SUM(S131:S154)</f>
        <v>0</v>
      </c>
      <c r="T130" s="281">
        <f t="shared" si="39"/>
        <v>27.93</v>
      </c>
      <c r="U130" s="281">
        <f t="shared" ref="U130:AB130" si="43">SUM(U131:U154)</f>
        <v>27.93</v>
      </c>
      <c r="V130" s="281">
        <f t="shared" si="43"/>
        <v>0</v>
      </c>
      <c r="W130" s="281">
        <f t="shared" si="43"/>
        <v>0</v>
      </c>
      <c r="X130" s="281">
        <f t="shared" si="43"/>
        <v>0</v>
      </c>
      <c r="Y130" s="281">
        <f t="shared" si="24"/>
        <v>106.3</v>
      </c>
      <c r="Z130" s="281">
        <f>SUM(Z131:Z154)</f>
        <v>106.3</v>
      </c>
      <c r="AA130" s="281">
        <f>SUM(AA131:AA154)</f>
        <v>0</v>
      </c>
      <c r="AB130" s="281">
        <f t="shared" si="43"/>
        <v>86.02</v>
      </c>
      <c r="AC130" s="369">
        <f t="shared" si="40"/>
        <v>0.317215428033866</v>
      </c>
      <c r="AD130" s="369">
        <f t="shared" si="41"/>
        <v>0.627760985817252</v>
      </c>
    </row>
    <row r="131" spans="1:30">
      <c r="A131" s="248" t="str">
        <f t="shared" si="42"/>
        <v>出访外事费用项目小计</v>
      </c>
      <c r="B131" s="330"/>
      <c r="C131" s="331" t="s">
        <v>231</v>
      </c>
      <c r="D131" s="332" t="s">
        <v>232</v>
      </c>
      <c r="E131" s="334"/>
      <c r="F131" s="347"/>
      <c r="G131" s="357" t="s">
        <v>233</v>
      </c>
      <c r="H131" s="356">
        <f t="shared" si="30"/>
        <v>0</v>
      </c>
      <c r="I131" s="281">
        <f>L131-'2-总部下划报单预算明细表（填白底格）'!G131</f>
        <v>0</v>
      </c>
      <c r="J131" s="281">
        <f t="shared" si="18"/>
        <v>0</v>
      </c>
      <c r="K131" s="356">
        <f t="shared" si="35"/>
        <v>0</v>
      </c>
      <c r="L131" s="281">
        <f t="shared" si="36"/>
        <v>0</v>
      </c>
      <c r="M131" s="281">
        <f t="shared" si="37"/>
        <v>0</v>
      </c>
      <c r="N131" s="281">
        <f t="shared" si="38"/>
        <v>0</v>
      </c>
      <c r="O131" s="371">
        <f>0</f>
        <v>0</v>
      </c>
      <c r="P131" s="371">
        <f>0</f>
        <v>0</v>
      </c>
      <c r="Q131" s="281">
        <f t="shared" si="31"/>
        <v>0</v>
      </c>
      <c r="R131" s="371">
        <v>0</v>
      </c>
      <c r="S131" s="371">
        <f>0</f>
        <v>0</v>
      </c>
      <c r="T131" s="281">
        <f t="shared" si="39"/>
        <v>0</v>
      </c>
      <c r="U131" s="371">
        <f>0</f>
        <v>0</v>
      </c>
      <c r="V131" s="371">
        <f>0</f>
        <v>0</v>
      </c>
      <c r="W131" s="371">
        <f>0</f>
        <v>0</v>
      </c>
      <c r="X131" s="371">
        <f>0</f>
        <v>0</v>
      </c>
      <c r="Y131" s="281">
        <f t="shared" si="24"/>
        <v>0</v>
      </c>
      <c r="Z131" s="286"/>
      <c r="AA131" s="286"/>
      <c r="AB131" s="286"/>
      <c r="AC131" s="369" t="str">
        <f t="shared" si="40"/>
        <v/>
      </c>
      <c r="AD131" s="369" t="str">
        <f t="shared" si="41"/>
        <v/>
      </c>
    </row>
    <row r="132" spans="1:30">
      <c r="A132" s="248" t="str">
        <f t="shared" si="42"/>
        <v>来访</v>
      </c>
      <c r="B132" s="330"/>
      <c r="C132" s="333"/>
      <c r="D132" s="332" t="s">
        <v>234</v>
      </c>
      <c r="E132" s="334"/>
      <c r="F132" s="347"/>
      <c r="G132" s="357" t="s">
        <v>233</v>
      </c>
      <c r="H132" s="356">
        <f t="shared" si="30"/>
        <v>0</v>
      </c>
      <c r="I132" s="281">
        <f>L132-'2-总部下划报单预算明细表（填白底格）'!G132</f>
        <v>0</v>
      </c>
      <c r="J132" s="281">
        <f t="shared" si="18"/>
        <v>0</v>
      </c>
      <c r="K132" s="356">
        <f t="shared" si="35"/>
        <v>0</v>
      </c>
      <c r="L132" s="281">
        <f t="shared" si="36"/>
        <v>0</v>
      </c>
      <c r="M132" s="281">
        <f t="shared" si="37"/>
        <v>0</v>
      </c>
      <c r="N132" s="281">
        <f t="shared" si="38"/>
        <v>0</v>
      </c>
      <c r="O132" s="371">
        <f>0</f>
        <v>0</v>
      </c>
      <c r="P132" s="371">
        <f>0</f>
        <v>0</v>
      </c>
      <c r="Q132" s="281">
        <f t="shared" si="31"/>
        <v>0</v>
      </c>
      <c r="R132" s="371">
        <v>0</v>
      </c>
      <c r="S132" s="371">
        <f>0</f>
        <v>0</v>
      </c>
      <c r="T132" s="281">
        <f t="shared" si="39"/>
        <v>0</v>
      </c>
      <c r="U132" s="371">
        <f>0</f>
        <v>0</v>
      </c>
      <c r="V132" s="371">
        <f>0</f>
        <v>0</v>
      </c>
      <c r="W132" s="371">
        <f>0</f>
        <v>0</v>
      </c>
      <c r="X132" s="371">
        <f>0</f>
        <v>0</v>
      </c>
      <c r="Y132" s="281">
        <f t="shared" si="24"/>
        <v>0</v>
      </c>
      <c r="Z132" s="286"/>
      <c r="AA132" s="286"/>
      <c r="AB132" s="286"/>
      <c r="AC132" s="369" t="str">
        <f t="shared" si="40"/>
        <v/>
      </c>
      <c r="AD132" s="369" t="str">
        <f t="shared" si="41"/>
        <v/>
      </c>
    </row>
    <row r="133" spans="1:32">
      <c r="A133" s="248" t="str">
        <f t="shared" si="42"/>
        <v>会议费</v>
      </c>
      <c r="B133" s="330"/>
      <c r="C133" s="332" t="s">
        <v>235</v>
      </c>
      <c r="D133" s="334"/>
      <c r="E133" s="334"/>
      <c r="F133" s="347"/>
      <c r="G133" s="357" t="s">
        <v>235</v>
      </c>
      <c r="H133" s="356">
        <f t="shared" si="30"/>
        <v>6.18</v>
      </c>
      <c r="I133" s="281">
        <f>L133-'2-总部下划报单预算明细表（填白底格）'!G133</f>
        <v>6.18</v>
      </c>
      <c r="J133" s="281">
        <f t="shared" si="18"/>
        <v>0</v>
      </c>
      <c r="K133" s="356">
        <f t="shared" si="35"/>
        <v>6.18</v>
      </c>
      <c r="L133" s="281">
        <f t="shared" si="36"/>
        <v>6.18</v>
      </c>
      <c r="M133" s="281">
        <f t="shared" si="37"/>
        <v>0</v>
      </c>
      <c r="N133" s="281">
        <f t="shared" si="38"/>
        <v>5</v>
      </c>
      <c r="O133" s="286">
        <v>5</v>
      </c>
      <c r="P133" s="286"/>
      <c r="Q133" s="281">
        <f t="shared" si="31"/>
        <v>5</v>
      </c>
      <c r="R133" s="325">
        <v>5</v>
      </c>
      <c r="S133" s="286"/>
      <c r="T133" s="281">
        <f t="shared" si="39"/>
        <v>1.18</v>
      </c>
      <c r="U133" s="325">
        <v>1.18</v>
      </c>
      <c r="V133" s="286"/>
      <c r="W133" s="286"/>
      <c r="X133" s="286"/>
      <c r="Y133" s="281">
        <f t="shared" si="24"/>
        <v>6.18</v>
      </c>
      <c r="Z133" s="286">
        <v>6.18</v>
      </c>
      <c r="AA133" s="286"/>
      <c r="AB133" s="286">
        <v>2.83</v>
      </c>
      <c r="AC133" s="369">
        <f t="shared" si="40"/>
        <v>0</v>
      </c>
      <c r="AD133" s="369">
        <f t="shared" si="41"/>
        <v>1.18374558303887</v>
      </c>
      <c r="AF133" s="107">
        <v>5</v>
      </c>
    </row>
    <row r="134" spans="1:32">
      <c r="A134" s="248" t="str">
        <f t="shared" si="42"/>
        <v>差旅费</v>
      </c>
      <c r="B134" s="330"/>
      <c r="C134" s="334" t="s">
        <v>236</v>
      </c>
      <c r="D134" s="334"/>
      <c r="E134" s="334"/>
      <c r="F134" s="347"/>
      <c r="G134" s="357" t="s">
        <v>236</v>
      </c>
      <c r="H134" s="356">
        <f t="shared" si="30"/>
        <v>8.4</v>
      </c>
      <c r="I134" s="281">
        <f>L134-'2-总部下划报单预算明细表（填白底格）'!G134</f>
        <v>8.4</v>
      </c>
      <c r="J134" s="281">
        <f t="shared" ref="J134:J171" si="44">M134</f>
        <v>0</v>
      </c>
      <c r="K134" s="356">
        <f t="shared" si="35"/>
        <v>8.4</v>
      </c>
      <c r="L134" s="281">
        <f t="shared" si="36"/>
        <v>8.4</v>
      </c>
      <c r="M134" s="281">
        <f t="shared" si="37"/>
        <v>0</v>
      </c>
      <c r="N134" s="281">
        <f t="shared" si="38"/>
        <v>6.6</v>
      </c>
      <c r="O134" s="286">
        <v>6.6</v>
      </c>
      <c r="P134" s="286"/>
      <c r="Q134" s="281">
        <f t="shared" si="31"/>
        <v>6.6</v>
      </c>
      <c r="R134" s="325">
        <v>6.6</v>
      </c>
      <c r="S134" s="286"/>
      <c r="T134" s="281">
        <f t="shared" si="39"/>
        <v>1.8</v>
      </c>
      <c r="U134" s="325">
        <v>1.8</v>
      </c>
      <c r="V134" s="286"/>
      <c r="W134" s="286"/>
      <c r="X134" s="286"/>
      <c r="Y134" s="281">
        <f t="shared" ref="Y134:Y171" si="45">AA134+Z134</f>
        <v>8.4</v>
      </c>
      <c r="Z134" s="286">
        <v>8.4</v>
      </c>
      <c r="AA134" s="286"/>
      <c r="AB134" s="286">
        <v>6.7</v>
      </c>
      <c r="AC134" s="369">
        <f t="shared" si="40"/>
        <v>0</v>
      </c>
      <c r="AD134" s="369">
        <f t="shared" si="41"/>
        <v>0.253731343283582</v>
      </c>
      <c r="AF134" s="107">
        <v>6.6</v>
      </c>
    </row>
    <row r="135" spans="1:32">
      <c r="A135" s="248" t="str">
        <f t="shared" si="42"/>
        <v>境内培训项目小计内部培训费项目小计</v>
      </c>
      <c r="B135" s="330"/>
      <c r="C135" s="335" t="s">
        <v>237</v>
      </c>
      <c r="D135" s="336" t="s">
        <v>238</v>
      </c>
      <c r="E135" s="338"/>
      <c r="F135" s="348"/>
      <c r="G135" s="357" t="s">
        <v>239</v>
      </c>
      <c r="H135" s="356">
        <f t="shared" si="30"/>
        <v>13.7</v>
      </c>
      <c r="I135" s="281">
        <f>L135-'2-总部下划报单预算明细表（填白底格）'!G135</f>
        <v>13.7</v>
      </c>
      <c r="J135" s="281">
        <f t="shared" si="44"/>
        <v>0</v>
      </c>
      <c r="K135" s="356">
        <f t="shared" si="35"/>
        <v>13.7</v>
      </c>
      <c r="L135" s="281">
        <f t="shared" si="36"/>
        <v>13.7</v>
      </c>
      <c r="M135" s="281">
        <f t="shared" si="37"/>
        <v>0</v>
      </c>
      <c r="N135" s="281">
        <f t="shared" si="38"/>
        <v>10</v>
      </c>
      <c r="O135" s="286">
        <v>10</v>
      </c>
      <c r="P135" s="286"/>
      <c r="Q135" s="281">
        <f t="shared" si="31"/>
        <v>10</v>
      </c>
      <c r="R135" s="286">
        <v>10</v>
      </c>
      <c r="S135" s="286"/>
      <c r="T135" s="281">
        <f t="shared" si="39"/>
        <v>3.7</v>
      </c>
      <c r="U135" s="325">
        <v>3.7</v>
      </c>
      <c r="V135" s="286"/>
      <c r="W135" s="286"/>
      <c r="X135" s="286"/>
      <c r="Y135" s="281">
        <f t="shared" si="45"/>
        <v>14.58</v>
      </c>
      <c r="Z135" s="286">
        <v>14.58</v>
      </c>
      <c r="AA135" s="286"/>
      <c r="AB135" s="286">
        <v>9.83</v>
      </c>
      <c r="AC135" s="369">
        <f t="shared" si="40"/>
        <v>-0.0603566529492456</v>
      </c>
      <c r="AD135" s="369">
        <f t="shared" si="41"/>
        <v>0.393692777212614</v>
      </c>
      <c r="AF135" s="107">
        <v>10.88</v>
      </c>
    </row>
    <row r="136" spans="1:30">
      <c r="A136" s="248" t="str">
        <f t="shared" si="42"/>
        <v>境外培训项目小计</v>
      </c>
      <c r="B136" s="330"/>
      <c r="C136" s="337"/>
      <c r="D136" s="338" t="s">
        <v>240</v>
      </c>
      <c r="E136" s="349"/>
      <c r="F136" s="348"/>
      <c r="G136" s="357" t="s">
        <v>241</v>
      </c>
      <c r="H136" s="356">
        <f t="shared" si="30"/>
        <v>0</v>
      </c>
      <c r="I136" s="281">
        <f>L136-'2-总部下划报单预算明细表（填白底格）'!G136</f>
        <v>0</v>
      </c>
      <c r="J136" s="281">
        <f t="shared" si="44"/>
        <v>0</v>
      </c>
      <c r="K136" s="356">
        <f t="shared" si="35"/>
        <v>0</v>
      </c>
      <c r="L136" s="281">
        <f t="shared" si="36"/>
        <v>0</v>
      </c>
      <c r="M136" s="281">
        <f t="shared" si="37"/>
        <v>0</v>
      </c>
      <c r="N136" s="281">
        <f t="shared" si="38"/>
        <v>0</v>
      </c>
      <c r="O136" s="286"/>
      <c r="P136" s="286"/>
      <c r="Q136" s="281">
        <f t="shared" si="31"/>
        <v>0</v>
      </c>
      <c r="R136" s="286"/>
      <c r="S136" s="286"/>
      <c r="T136" s="281">
        <f t="shared" si="39"/>
        <v>0</v>
      </c>
      <c r="U136" s="325"/>
      <c r="V136" s="286"/>
      <c r="W136" s="286"/>
      <c r="X136" s="286"/>
      <c r="Y136" s="281">
        <f t="shared" si="45"/>
        <v>0</v>
      </c>
      <c r="Z136" s="286"/>
      <c r="AA136" s="286"/>
      <c r="AB136" s="286"/>
      <c r="AC136" s="369" t="str">
        <f t="shared" si="40"/>
        <v/>
      </c>
      <c r="AD136" s="369" t="str">
        <f t="shared" si="41"/>
        <v/>
      </c>
    </row>
    <row r="137" spans="1:30">
      <c r="A137" s="248" t="str">
        <f t="shared" si="42"/>
        <v>外部培训费项目小计</v>
      </c>
      <c r="B137" s="330"/>
      <c r="C137" s="335" t="s">
        <v>242</v>
      </c>
      <c r="D137" s="339"/>
      <c r="E137" s="338"/>
      <c r="F137" s="348"/>
      <c r="G137" s="357" t="s">
        <v>239</v>
      </c>
      <c r="H137" s="356">
        <f t="shared" si="30"/>
        <v>0</v>
      </c>
      <c r="I137" s="281">
        <f>L137-'2-总部下划报单预算明细表（填白底格）'!G137</f>
        <v>0</v>
      </c>
      <c r="J137" s="281">
        <f t="shared" si="44"/>
        <v>0</v>
      </c>
      <c r="K137" s="356">
        <f t="shared" si="35"/>
        <v>0</v>
      </c>
      <c r="L137" s="281">
        <f t="shared" si="36"/>
        <v>0</v>
      </c>
      <c r="M137" s="281">
        <f t="shared" si="37"/>
        <v>0</v>
      </c>
      <c r="N137" s="281">
        <f t="shared" si="38"/>
        <v>0</v>
      </c>
      <c r="O137" s="286"/>
      <c r="P137" s="286"/>
      <c r="Q137" s="281">
        <f t="shared" si="31"/>
        <v>0</v>
      </c>
      <c r="R137" s="286"/>
      <c r="S137" s="286"/>
      <c r="T137" s="281">
        <f t="shared" si="39"/>
        <v>0</v>
      </c>
      <c r="U137" s="286"/>
      <c r="V137" s="286"/>
      <c r="W137" s="286"/>
      <c r="X137" s="286"/>
      <c r="Y137" s="281">
        <f t="shared" si="45"/>
        <v>0</v>
      </c>
      <c r="Z137" s="286"/>
      <c r="AA137" s="286"/>
      <c r="AB137" s="286"/>
      <c r="AC137" s="369" t="str">
        <f t="shared" si="40"/>
        <v/>
      </c>
      <c r="AD137" s="369" t="str">
        <f t="shared" si="41"/>
        <v/>
      </c>
    </row>
    <row r="138" spans="1:32">
      <c r="A138" s="248" t="str">
        <f t="shared" si="42"/>
        <v>固定电话支出通讯费项目小计邮电费项目小计</v>
      </c>
      <c r="B138" s="330"/>
      <c r="C138" s="331" t="s">
        <v>243</v>
      </c>
      <c r="D138" s="331" t="s">
        <v>244</v>
      </c>
      <c r="E138" s="350" t="s">
        <v>245</v>
      </c>
      <c r="F138" s="347"/>
      <c r="G138" s="357" t="s">
        <v>246</v>
      </c>
      <c r="H138" s="356">
        <f t="shared" si="30"/>
        <v>11.5</v>
      </c>
      <c r="I138" s="281">
        <f>L138-'2-总部下划报单预算明细表（填白底格）'!G138</f>
        <v>11.5</v>
      </c>
      <c r="J138" s="281">
        <f t="shared" si="44"/>
        <v>0</v>
      </c>
      <c r="K138" s="356">
        <f t="shared" si="35"/>
        <v>11.5</v>
      </c>
      <c r="L138" s="281">
        <f t="shared" si="36"/>
        <v>11.5</v>
      </c>
      <c r="M138" s="281">
        <f t="shared" si="37"/>
        <v>0</v>
      </c>
      <c r="N138" s="281">
        <f t="shared" si="38"/>
        <v>9.5</v>
      </c>
      <c r="O138" s="286">
        <v>9.5</v>
      </c>
      <c r="P138" s="286"/>
      <c r="Q138" s="281">
        <f t="shared" si="31"/>
        <v>9.5</v>
      </c>
      <c r="R138" s="286">
        <v>9.5</v>
      </c>
      <c r="S138" s="286"/>
      <c r="T138" s="281">
        <f t="shared" si="39"/>
        <v>2</v>
      </c>
      <c r="U138" s="286">
        <v>2</v>
      </c>
      <c r="V138" s="286"/>
      <c r="W138" s="286"/>
      <c r="X138" s="286"/>
      <c r="Y138" s="281">
        <f t="shared" si="45"/>
        <v>9.9</v>
      </c>
      <c r="Z138" s="286">
        <v>9.9</v>
      </c>
      <c r="AA138" s="286"/>
      <c r="AB138" s="286">
        <v>8.81</v>
      </c>
      <c r="AC138" s="369">
        <f t="shared" si="40"/>
        <v>0.161616161616162</v>
      </c>
      <c r="AD138" s="369">
        <f t="shared" si="41"/>
        <v>0.30533484676504</v>
      </c>
      <c r="AF138" s="107">
        <v>8.5</v>
      </c>
    </row>
    <row r="139" spans="1:32">
      <c r="A139" s="248" t="str">
        <f t="shared" si="42"/>
        <v>移动电话支出</v>
      </c>
      <c r="B139" s="330"/>
      <c r="C139" s="340"/>
      <c r="D139" s="333"/>
      <c r="E139" s="350" t="s">
        <v>247</v>
      </c>
      <c r="F139" s="347"/>
      <c r="G139" s="357" t="s">
        <v>246</v>
      </c>
      <c r="H139" s="356">
        <f t="shared" si="30"/>
        <v>17.24</v>
      </c>
      <c r="I139" s="281">
        <f>L139-'2-总部下划报单预算明细表（填白底格）'!G139</f>
        <v>17.24</v>
      </c>
      <c r="J139" s="281">
        <f t="shared" si="44"/>
        <v>0</v>
      </c>
      <c r="K139" s="356">
        <f t="shared" si="35"/>
        <v>19.5</v>
      </c>
      <c r="L139" s="281">
        <f t="shared" si="36"/>
        <v>19.5</v>
      </c>
      <c r="M139" s="281">
        <f t="shared" si="37"/>
        <v>0</v>
      </c>
      <c r="N139" s="281">
        <f t="shared" si="38"/>
        <v>7.5</v>
      </c>
      <c r="O139" s="286">
        <v>7.5</v>
      </c>
      <c r="P139" s="286"/>
      <c r="Q139" s="281">
        <f t="shared" si="31"/>
        <v>7.5</v>
      </c>
      <c r="R139" s="286">
        <v>7.5</v>
      </c>
      <c r="S139" s="286"/>
      <c r="T139" s="281">
        <f t="shared" si="39"/>
        <v>12</v>
      </c>
      <c r="U139" s="286">
        <v>12</v>
      </c>
      <c r="V139" s="286"/>
      <c r="W139" s="286"/>
      <c r="X139" s="286"/>
      <c r="Y139" s="281">
        <f t="shared" si="45"/>
        <v>16.9</v>
      </c>
      <c r="Z139" s="286">
        <v>16.9</v>
      </c>
      <c r="AA139" s="286"/>
      <c r="AB139" s="286">
        <v>16.18</v>
      </c>
      <c r="AC139" s="369">
        <f t="shared" si="40"/>
        <v>0.153846153846154</v>
      </c>
      <c r="AD139" s="369">
        <f t="shared" si="41"/>
        <v>0.205191594561187</v>
      </c>
      <c r="AF139" s="107">
        <v>6.5</v>
      </c>
    </row>
    <row r="140" spans="1:32">
      <c r="A140" s="248" t="str">
        <f t="shared" si="42"/>
        <v>邮寄费</v>
      </c>
      <c r="B140" s="330"/>
      <c r="C140" s="340"/>
      <c r="D140" s="332" t="s">
        <v>248</v>
      </c>
      <c r="E140" s="334"/>
      <c r="F140" s="347"/>
      <c r="G140" s="357" t="s">
        <v>249</v>
      </c>
      <c r="H140" s="356">
        <f t="shared" si="30"/>
        <v>3.8</v>
      </c>
      <c r="I140" s="281">
        <f>L140-'2-总部下划报单预算明细表（填白底格）'!G140</f>
        <v>3.8</v>
      </c>
      <c r="J140" s="281">
        <f t="shared" si="44"/>
        <v>0</v>
      </c>
      <c r="K140" s="356">
        <f t="shared" si="35"/>
        <v>6.3</v>
      </c>
      <c r="L140" s="281">
        <f t="shared" si="36"/>
        <v>6.3</v>
      </c>
      <c r="M140" s="281">
        <f t="shared" si="37"/>
        <v>0</v>
      </c>
      <c r="N140" s="281">
        <f t="shared" si="38"/>
        <v>5.5</v>
      </c>
      <c r="O140" s="286">
        <v>5.5</v>
      </c>
      <c r="P140" s="286"/>
      <c r="Q140" s="281">
        <f t="shared" si="31"/>
        <v>5.5</v>
      </c>
      <c r="R140" s="286">
        <v>5.5</v>
      </c>
      <c r="S140" s="286"/>
      <c r="T140" s="281">
        <f t="shared" si="39"/>
        <v>0.8</v>
      </c>
      <c r="U140" s="286">
        <v>0.8</v>
      </c>
      <c r="V140" s="286"/>
      <c r="W140" s="286"/>
      <c r="X140" s="286"/>
      <c r="Y140" s="281">
        <f t="shared" si="45"/>
        <v>3.56</v>
      </c>
      <c r="Z140" s="286">
        <v>3.56</v>
      </c>
      <c r="AA140" s="286"/>
      <c r="AB140" s="286">
        <v>0.78</v>
      </c>
      <c r="AC140" s="369">
        <f t="shared" si="40"/>
        <v>0.769662921348315</v>
      </c>
      <c r="AD140" s="369">
        <f t="shared" si="41"/>
        <v>7.07692307692308</v>
      </c>
      <c r="AF140" s="107">
        <v>2.76</v>
      </c>
    </row>
    <row r="141" spans="1:30">
      <c r="A141" s="248" t="str">
        <f t="shared" si="42"/>
        <v>线路租赁</v>
      </c>
      <c r="B141" s="330"/>
      <c r="C141" s="340"/>
      <c r="D141" s="332" t="s">
        <v>250</v>
      </c>
      <c r="E141" s="334"/>
      <c r="F141" s="347"/>
      <c r="G141" s="357" t="s">
        <v>249</v>
      </c>
      <c r="H141" s="356">
        <f t="shared" si="30"/>
        <v>0</v>
      </c>
      <c r="I141" s="281">
        <f>L141-'2-总部下划报单预算明细表（填白底格）'!G141</f>
        <v>0</v>
      </c>
      <c r="J141" s="281">
        <f t="shared" si="44"/>
        <v>0</v>
      </c>
      <c r="K141" s="356">
        <f t="shared" si="35"/>
        <v>20</v>
      </c>
      <c r="L141" s="281">
        <f t="shared" si="36"/>
        <v>20</v>
      </c>
      <c r="M141" s="281">
        <f t="shared" si="37"/>
        <v>0</v>
      </c>
      <c r="N141" s="281">
        <f t="shared" si="38"/>
        <v>20</v>
      </c>
      <c r="O141" s="286">
        <v>20</v>
      </c>
      <c r="P141" s="286"/>
      <c r="Q141" s="281">
        <f t="shared" si="31"/>
        <v>20</v>
      </c>
      <c r="R141" s="286">
        <v>20</v>
      </c>
      <c r="S141" s="286"/>
      <c r="T141" s="281">
        <f t="shared" si="39"/>
        <v>0</v>
      </c>
      <c r="U141" s="286"/>
      <c r="V141" s="286"/>
      <c r="W141" s="286"/>
      <c r="X141" s="286"/>
      <c r="Y141" s="281">
        <f t="shared" si="45"/>
        <v>0</v>
      </c>
      <c r="Z141" s="286"/>
      <c r="AA141" s="286"/>
      <c r="AB141" s="286">
        <v>6</v>
      </c>
      <c r="AC141" s="369" t="str">
        <f t="shared" si="40"/>
        <v/>
      </c>
      <c r="AD141" s="369">
        <f t="shared" si="41"/>
        <v>2.33333333333333</v>
      </c>
    </row>
    <row r="142" spans="1:30">
      <c r="A142" s="248" t="str">
        <f t="shared" si="42"/>
        <v>其他邮电费</v>
      </c>
      <c r="B142" s="330"/>
      <c r="C142" s="333"/>
      <c r="D142" s="332" t="s">
        <v>251</v>
      </c>
      <c r="E142" s="334"/>
      <c r="F142" s="347"/>
      <c r="G142" s="357" t="s">
        <v>249</v>
      </c>
      <c r="H142" s="356">
        <f t="shared" si="30"/>
        <v>0</v>
      </c>
      <c r="I142" s="281">
        <f>L142-'2-总部下划报单预算明细表（填白底格）'!G142</f>
        <v>0</v>
      </c>
      <c r="J142" s="281">
        <f t="shared" si="44"/>
        <v>0</v>
      </c>
      <c r="K142" s="356">
        <f t="shared" si="35"/>
        <v>0</v>
      </c>
      <c r="L142" s="281">
        <f t="shared" si="36"/>
        <v>0</v>
      </c>
      <c r="M142" s="281">
        <f t="shared" si="37"/>
        <v>0</v>
      </c>
      <c r="N142" s="281">
        <f t="shared" si="38"/>
        <v>0</v>
      </c>
      <c r="O142" s="286"/>
      <c r="P142" s="286"/>
      <c r="Q142" s="281">
        <f t="shared" si="31"/>
        <v>0</v>
      </c>
      <c r="R142" s="286"/>
      <c r="S142" s="286"/>
      <c r="T142" s="281">
        <f t="shared" si="39"/>
        <v>0</v>
      </c>
      <c r="U142" s="286"/>
      <c r="V142" s="286"/>
      <c r="W142" s="286"/>
      <c r="X142" s="286"/>
      <c r="Y142" s="281">
        <f t="shared" si="45"/>
        <v>0</v>
      </c>
      <c r="Z142" s="286"/>
      <c r="AA142" s="286"/>
      <c r="AB142" s="286"/>
      <c r="AC142" s="369" t="str">
        <f t="shared" si="40"/>
        <v/>
      </c>
      <c r="AD142" s="369" t="str">
        <f t="shared" si="41"/>
        <v/>
      </c>
    </row>
    <row r="143" spans="1:32">
      <c r="A143" s="248" t="str">
        <f t="shared" si="42"/>
        <v>单证印刷费项目小计</v>
      </c>
      <c r="B143" s="330"/>
      <c r="C143" s="331" t="s">
        <v>252</v>
      </c>
      <c r="D143" s="332" t="s">
        <v>253</v>
      </c>
      <c r="E143" s="334"/>
      <c r="F143" s="347"/>
      <c r="G143" s="357" t="s">
        <v>254</v>
      </c>
      <c r="H143" s="356">
        <f t="shared" si="30"/>
        <v>3</v>
      </c>
      <c r="I143" s="281">
        <f>L143-'2-总部下划报单预算明细表（填白底格）'!G143</f>
        <v>3</v>
      </c>
      <c r="J143" s="281">
        <f t="shared" si="44"/>
        <v>0</v>
      </c>
      <c r="K143" s="356">
        <f t="shared" si="35"/>
        <v>3</v>
      </c>
      <c r="L143" s="281">
        <f t="shared" si="36"/>
        <v>3</v>
      </c>
      <c r="M143" s="281">
        <f t="shared" si="37"/>
        <v>0</v>
      </c>
      <c r="N143" s="281">
        <f t="shared" si="38"/>
        <v>3</v>
      </c>
      <c r="O143" s="286">
        <v>3</v>
      </c>
      <c r="P143" s="286"/>
      <c r="Q143" s="281">
        <f t="shared" si="31"/>
        <v>3</v>
      </c>
      <c r="R143" s="286">
        <v>3</v>
      </c>
      <c r="S143" s="286"/>
      <c r="T143" s="281">
        <f t="shared" si="39"/>
        <v>0</v>
      </c>
      <c r="U143" s="286"/>
      <c r="V143" s="286"/>
      <c r="W143" s="286"/>
      <c r="X143" s="286"/>
      <c r="Y143" s="281">
        <f t="shared" si="45"/>
        <v>3.5</v>
      </c>
      <c r="Z143" s="286">
        <v>3.5</v>
      </c>
      <c r="AA143" s="286"/>
      <c r="AB143" s="286">
        <v>5.3</v>
      </c>
      <c r="AC143" s="369">
        <f t="shared" si="40"/>
        <v>-0.142857142857143</v>
      </c>
      <c r="AD143" s="369">
        <f t="shared" si="41"/>
        <v>-0.433962264150943</v>
      </c>
      <c r="AF143" s="107">
        <v>3.5</v>
      </c>
    </row>
    <row r="144" spans="1:30">
      <c r="A144" s="248" t="str">
        <f t="shared" si="42"/>
        <v>名片</v>
      </c>
      <c r="B144" s="330"/>
      <c r="C144" s="340"/>
      <c r="D144" s="332" t="s">
        <v>255</v>
      </c>
      <c r="E144" s="334"/>
      <c r="F144" s="347"/>
      <c r="G144" s="357" t="s">
        <v>254</v>
      </c>
      <c r="H144" s="356">
        <f t="shared" si="30"/>
        <v>0</v>
      </c>
      <c r="I144" s="281">
        <f>L144-'2-总部下划报单预算明细表（填白底格）'!G144</f>
        <v>0</v>
      </c>
      <c r="J144" s="281">
        <f t="shared" si="44"/>
        <v>0</v>
      </c>
      <c r="K144" s="356">
        <f t="shared" si="35"/>
        <v>0</v>
      </c>
      <c r="L144" s="281">
        <f t="shared" si="36"/>
        <v>0</v>
      </c>
      <c r="M144" s="281">
        <f t="shared" si="37"/>
        <v>0</v>
      </c>
      <c r="N144" s="281">
        <f t="shared" si="38"/>
        <v>0</v>
      </c>
      <c r="O144" s="286"/>
      <c r="P144" s="286"/>
      <c r="Q144" s="281">
        <f t="shared" si="31"/>
        <v>0</v>
      </c>
      <c r="R144" s="286"/>
      <c r="S144" s="286"/>
      <c r="T144" s="281">
        <f t="shared" si="39"/>
        <v>0</v>
      </c>
      <c r="U144" s="286"/>
      <c r="V144" s="286"/>
      <c r="W144" s="286"/>
      <c r="X144" s="286"/>
      <c r="Y144" s="281">
        <f t="shared" si="45"/>
        <v>0</v>
      </c>
      <c r="Z144" s="286"/>
      <c r="AA144" s="286"/>
      <c r="AB144" s="286"/>
      <c r="AC144" s="369" t="str">
        <f t="shared" si="40"/>
        <v/>
      </c>
      <c r="AD144" s="369" t="str">
        <f t="shared" si="41"/>
        <v/>
      </c>
    </row>
    <row r="145" spans="1:30">
      <c r="A145" s="248" t="str">
        <f t="shared" si="42"/>
        <v>文件</v>
      </c>
      <c r="B145" s="330"/>
      <c r="C145" s="340"/>
      <c r="D145" s="332" t="s">
        <v>256</v>
      </c>
      <c r="E145" s="334"/>
      <c r="F145" s="347"/>
      <c r="G145" s="357" t="s">
        <v>254</v>
      </c>
      <c r="H145" s="356">
        <f t="shared" si="30"/>
        <v>0</v>
      </c>
      <c r="I145" s="281">
        <f>L145-'2-总部下划报单预算明细表（填白底格）'!G145</f>
        <v>0</v>
      </c>
      <c r="J145" s="281">
        <f t="shared" si="44"/>
        <v>0</v>
      </c>
      <c r="K145" s="356">
        <f t="shared" si="35"/>
        <v>0</v>
      </c>
      <c r="L145" s="281">
        <f t="shared" si="36"/>
        <v>0</v>
      </c>
      <c r="M145" s="281">
        <f t="shared" si="37"/>
        <v>0</v>
      </c>
      <c r="N145" s="281">
        <f t="shared" si="38"/>
        <v>0</v>
      </c>
      <c r="O145" s="286"/>
      <c r="P145" s="286"/>
      <c r="Q145" s="281">
        <f t="shared" si="31"/>
        <v>0</v>
      </c>
      <c r="R145" s="325"/>
      <c r="S145" s="286"/>
      <c r="T145" s="281">
        <f t="shared" si="39"/>
        <v>0</v>
      </c>
      <c r="U145" s="286"/>
      <c r="V145" s="286"/>
      <c r="W145" s="286"/>
      <c r="X145" s="286"/>
      <c r="Y145" s="281">
        <f t="shared" si="45"/>
        <v>0</v>
      </c>
      <c r="Z145" s="286"/>
      <c r="AA145" s="286"/>
      <c r="AB145" s="286"/>
      <c r="AC145" s="369" t="str">
        <f t="shared" si="40"/>
        <v/>
      </c>
      <c r="AD145" s="369" t="str">
        <f t="shared" si="41"/>
        <v/>
      </c>
    </row>
    <row r="146" spans="1:32">
      <c r="A146" s="248" t="str">
        <f t="shared" si="42"/>
        <v>其他印刷费</v>
      </c>
      <c r="B146" s="330"/>
      <c r="C146" s="333"/>
      <c r="D146" s="332" t="s">
        <v>257</v>
      </c>
      <c r="E146" s="334"/>
      <c r="F146" s="347"/>
      <c r="G146" s="357" t="s">
        <v>254</v>
      </c>
      <c r="H146" s="356">
        <f t="shared" si="30"/>
        <v>17.8</v>
      </c>
      <c r="I146" s="281">
        <f>L146-'2-总部下划报单预算明细表（填白底格）'!G146</f>
        <v>17.8</v>
      </c>
      <c r="J146" s="281">
        <f t="shared" si="44"/>
        <v>0</v>
      </c>
      <c r="K146" s="356">
        <f t="shared" si="35"/>
        <v>17.8</v>
      </c>
      <c r="L146" s="281">
        <f t="shared" si="36"/>
        <v>17.8</v>
      </c>
      <c r="M146" s="281">
        <f t="shared" si="37"/>
        <v>0</v>
      </c>
      <c r="N146" s="281">
        <f t="shared" si="38"/>
        <v>17</v>
      </c>
      <c r="O146" s="286">
        <v>17</v>
      </c>
      <c r="P146" s="286"/>
      <c r="Q146" s="281">
        <f t="shared" si="31"/>
        <v>17</v>
      </c>
      <c r="R146" s="325">
        <v>17</v>
      </c>
      <c r="S146" s="286"/>
      <c r="T146" s="281">
        <f t="shared" si="39"/>
        <v>0.8</v>
      </c>
      <c r="U146" s="286">
        <v>0.8</v>
      </c>
      <c r="V146" s="286"/>
      <c r="W146" s="286"/>
      <c r="X146" s="286"/>
      <c r="Y146" s="281">
        <f t="shared" si="45"/>
        <v>7.3</v>
      </c>
      <c r="Z146" s="286">
        <v>7.3</v>
      </c>
      <c r="AA146" s="286"/>
      <c r="AB146" s="286">
        <v>3.62</v>
      </c>
      <c r="AC146" s="369">
        <f t="shared" si="40"/>
        <v>1.43835616438356</v>
      </c>
      <c r="AD146" s="369">
        <f t="shared" si="41"/>
        <v>3.9171270718232</v>
      </c>
      <c r="AF146" s="107">
        <v>6.5</v>
      </c>
    </row>
    <row r="147" spans="1:32">
      <c r="A147" s="248" t="str">
        <f t="shared" si="42"/>
        <v>营业办公用品公杂费项目小计</v>
      </c>
      <c r="B147" s="330"/>
      <c r="C147" s="331" t="s">
        <v>258</v>
      </c>
      <c r="D147" s="332" t="s">
        <v>259</v>
      </c>
      <c r="E147" s="334"/>
      <c r="F147" s="347"/>
      <c r="G147" s="357" t="s">
        <v>260</v>
      </c>
      <c r="H147" s="356">
        <f t="shared" si="30"/>
        <v>8.69</v>
      </c>
      <c r="I147" s="281">
        <f>L147-'2-总部下划报单预算明细表（填白底格）'!G147</f>
        <v>8.69</v>
      </c>
      <c r="J147" s="281">
        <f t="shared" si="44"/>
        <v>0</v>
      </c>
      <c r="K147" s="356">
        <f t="shared" si="35"/>
        <v>8.69</v>
      </c>
      <c r="L147" s="281">
        <f t="shared" si="36"/>
        <v>8.69</v>
      </c>
      <c r="M147" s="281">
        <f t="shared" si="37"/>
        <v>0</v>
      </c>
      <c r="N147" s="281">
        <f t="shared" si="38"/>
        <v>6.54</v>
      </c>
      <c r="O147" s="286">
        <v>6.54</v>
      </c>
      <c r="P147" s="286"/>
      <c r="Q147" s="281">
        <f t="shared" si="31"/>
        <v>6.54</v>
      </c>
      <c r="R147" s="325">
        <v>6.54</v>
      </c>
      <c r="S147" s="286"/>
      <c r="T147" s="281">
        <f t="shared" si="39"/>
        <v>2.15</v>
      </c>
      <c r="U147" s="286">
        <v>2.15</v>
      </c>
      <c r="V147" s="286"/>
      <c r="W147" s="286"/>
      <c r="X147" s="286"/>
      <c r="Y147" s="281">
        <f t="shared" si="45"/>
        <v>9.89</v>
      </c>
      <c r="Z147" s="286">
        <v>9.89</v>
      </c>
      <c r="AA147" s="286"/>
      <c r="AB147" s="286">
        <v>3.27</v>
      </c>
      <c r="AC147" s="369">
        <f t="shared" si="40"/>
        <v>-0.121334681496461</v>
      </c>
      <c r="AD147" s="369">
        <f t="shared" si="41"/>
        <v>1.65749235474006</v>
      </c>
      <c r="AF147" s="107">
        <v>6.54</v>
      </c>
    </row>
    <row r="148" spans="1:32">
      <c r="A148" s="248" t="str">
        <f t="shared" si="42"/>
        <v>清洁卫生用品</v>
      </c>
      <c r="B148" s="330"/>
      <c r="C148" s="340"/>
      <c r="D148" s="332" t="s">
        <v>261</v>
      </c>
      <c r="E148" s="334"/>
      <c r="F148" s="347"/>
      <c r="G148" s="357" t="s">
        <v>254</v>
      </c>
      <c r="H148" s="356">
        <f t="shared" si="30"/>
        <v>1.3</v>
      </c>
      <c r="I148" s="281">
        <f>L148-'2-总部下划报单预算明细表（填白底格）'!G148</f>
        <v>1.3</v>
      </c>
      <c r="J148" s="281">
        <f t="shared" si="44"/>
        <v>0</v>
      </c>
      <c r="K148" s="356">
        <f t="shared" si="35"/>
        <v>1.3</v>
      </c>
      <c r="L148" s="281">
        <f t="shared" si="36"/>
        <v>1.3</v>
      </c>
      <c r="M148" s="281">
        <f t="shared" si="37"/>
        <v>0</v>
      </c>
      <c r="N148" s="281">
        <f t="shared" si="38"/>
        <v>1</v>
      </c>
      <c r="O148" s="286">
        <v>1</v>
      </c>
      <c r="P148" s="286"/>
      <c r="Q148" s="281">
        <f t="shared" si="31"/>
        <v>1</v>
      </c>
      <c r="R148" s="325">
        <v>1</v>
      </c>
      <c r="S148" s="286"/>
      <c r="T148" s="281">
        <f t="shared" si="39"/>
        <v>0.3</v>
      </c>
      <c r="U148" s="286">
        <v>0.3</v>
      </c>
      <c r="V148" s="286"/>
      <c r="W148" s="286"/>
      <c r="X148" s="286"/>
      <c r="Y148" s="281">
        <f t="shared" si="45"/>
        <v>1.3</v>
      </c>
      <c r="Z148" s="286">
        <v>1.3</v>
      </c>
      <c r="AA148" s="286"/>
      <c r="AB148" s="286">
        <v>0.69</v>
      </c>
      <c r="AC148" s="369">
        <f t="shared" si="40"/>
        <v>0</v>
      </c>
      <c r="AD148" s="369">
        <f t="shared" si="41"/>
        <v>0.884057971014493</v>
      </c>
      <c r="AF148" s="107">
        <v>1</v>
      </c>
    </row>
    <row r="149" spans="1:32">
      <c r="A149" s="248" t="str">
        <f t="shared" si="42"/>
        <v>饮水及器具</v>
      </c>
      <c r="B149" s="330"/>
      <c r="C149" s="340"/>
      <c r="D149" s="332" t="s">
        <v>262</v>
      </c>
      <c r="E149" s="334"/>
      <c r="F149" s="347"/>
      <c r="G149" s="357" t="s">
        <v>254</v>
      </c>
      <c r="H149" s="356">
        <f t="shared" si="30"/>
        <v>6.7</v>
      </c>
      <c r="I149" s="281">
        <f>L149-'2-总部下划报单预算明细表（填白底格）'!G149</f>
        <v>6.7</v>
      </c>
      <c r="J149" s="281">
        <f t="shared" si="44"/>
        <v>0</v>
      </c>
      <c r="K149" s="356">
        <f t="shared" si="35"/>
        <v>6.7</v>
      </c>
      <c r="L149" s="281">
        <f t="shared" si="36"/>
        <v>6.7</v>
      </c>
      <c r="M149" s="281">
        <f t="shared" si="37"/>
        <v>0</v>
      </c>
      <c r="N149" s="281">
        <f t="shared" si="38"/>
        <v>5.7</v>
      </c>
      <c r="O149" s="286">
        <v>5.7</v>
      </c>
      <c r="P149" s="286"/>
      <c r="Q149" s="281">
        <f t="shared" si="31"/>
        <v>5.7</v>
      </c>
      <c r="R149" s="325">
        <v>5.7</v>
      </c>
      <c r="S149" s="286"/>
      <c r="T149" s="281">
        <f t="shared" si="39"/>
        <v>1</v>
      </c>
      <c r="U149" s="286">
        <v>1</v>
      </c>
      <c r="V149" s="286"/>
      <c r="W149" s="286"/>
      <c r="X149" s="286"/>
      <c r="Y149" s="281">
        <f t="shared" si="45"/>
        <v>6.7</v>
      </c>
      <c r="Z149" s="286">
        <v>6.7</v>
      </c>
      <c r="AA149" s="286"/>
      <c r="AB149" s="286">
        <v>10.38</v>
      </c>
      <c r="AC149" s="369">
        <f t="shared" si="40"/>
        <v>0</v>
      </c>
      <c r="AD149" s="369">
        <f t="shared" si="41"/>
        <v>-0.354527938342967</v>
      </c>
      <c r="AF149" s="107">
        <v>5.7</v>
      </c>
    </row>
    <row r="150" spans="1:32">
      <c r="A150" s="248" t="str">
        <f t="shared" si="42"/>
        <v>其他小额零星开支</v>
      </c>
      <c r="B150" s="330"/>
      <c r="C150" s="333"/>
      <c r="D150" s="332" t="s">
        <v>263</v>
      </c>
      <c r="E150" s="334"/>
      <c r="F150" s="347"/>
      <c r="G150" s="357" t="s">
        <v>254</v>
      </c>
      <c r="H150" s="356">
        <f t="shared" si="30"/>
        <v>10.24</v>
      </c>
      <c r="I150" s="281">
        <f>L150-'2-总部下划报单预算明细表（填白底格）'!G150</f>
        <v>10.24</v>
      </c>
      <c r="J150" s="281">
        <f t="shared" si="44"/>
        <v>0</v>
      </c>
      <c r="K150" s="356">
        <f t="shared" si="35"/>
        <v>10.24</v>
      </c>
      <c r="L150" s="281">
        <f t="shared" si="36"/>
        <v>10.24</v>
      </c>
      <c r="M150" s="281">
        <f t="shared" si="37"/>
        <v>0</v>
      </c>
      <c r="N150" s="281">
        <f t="shared" si="38"/>
        <v>9.24</v>
      </c>
      <c r="O150" s="286">
        <v>9.24</v>
      </c>
      <c r="P150" s="286"/>
      <c r="Q150" s="281">
        <f t="shared" si="31"/>
        <v>9.24</v>
      </c>
      <c r="R150" s="325">
        <v>9.24</v>
      </c>
      <c r="S150" s="286"/>
      <c r="T150" s="281">
        <f t="shared" si="39"/>
        <v>1</v>
      </c>
      <c r="U150" s="286">
        <v>1</v>
      </c>
      <c r="V150" s="286"/>
      <c r="W150" s="286"/>
      <c r="X150" s="286"/>
      <c r="Y150" s="281">
        <f t="shared" si="45"/>
        <v>9.64</v>
      </c>
      <c r="Z150" s="286">
        <v>9.64</v>
      </c>
      <c r="AA150" s="286"/>
      <c r="AB150" s="286">
        <v>4.62</v>
      </c>
      <c r="AC150" s="369">
        <f t="shared" si="40"/>
        <v>0.0622406639004149</v>
      </c>
      <c r="AD150" s="369">
        <f t="shared" si="41"/>
        <v>1.21645021645022</v>
      </c>
      <c r="AF150" s="107">
        <v>9.24</v>
      </c>
    </row>
    <row r="151" spans="1:32">
      <c r="A151" s="248" t="str">
        <f t="shared" si="42"/>
        <v>报刊杂志订阅</v>
      </c>
      <c r="B151" s="330"/>
      <c r="C151" s="334" t="s">
        <v>264</v>
      </c>
      <c r="D151" s="334"/>
      <c r="E151" s="334"/>
      <c r="F151" s="347"/>
      <c r="G151" s="357" t="s">
        <v>254</v>
      </c>
      <c r="H151" s="356">
        <f t="shared" si="30"/>
        <v>1</v>
      </c>
      <c r="I151" s="281">
        <f>L151-'2-总部下划报单预算明细表（填白底格）'!G151</f>
        <v>1</v>
      </c>
      <c r="J151" s="281">
        <f t="shared" si="44"/>
        <v>0</v>
      </c>
      <c r="K151" s="356">
        <f t="shared" si="35"/>
        <v>2</v>
      </c>
      <c r="L151" s="281">
        <f t="shared" si="36"/>
        <v>2</v>
      </c>
      <c r="M151" s="281">
        <f t="shared" si="37"/>
        <v>0</v>
      </c>
      <c r="N151" s="281">
        <f t="shared" si="38"/>
        <v>2</v>
      </c>
      <c r="O151" s="286">
        <v>2</v>
      </c>
      <c r="P151" s="286"/>
      <c r="Q151" s="281">
        <f t="shared" si="31"/>
        <v>2</v>
      </c>
      <c r="R151" s="325">
        <v>2</v>
      </c>
      <c r="S151" s="286"/>
      <c r="T151" s="281">
        <f t="shared" si="39"/>
        <v>0</v>
      </c>
      <c r="U151" s="286"/>
      <c r="V151" s="286"/>
      <c r="W151" s="286"/>
      <c r="X151" s="286"/>
      <c r="Y151" s="281">
        <f t="shared" si="45"/>
        <v>1</v>
      </c>
      <c r="Z151" s="286">
        <v>1</v>
      </c>
      <c r="AA151" s="286"/>
      <c r="AB151" s="286">
        <v>0.34</v>
      </c>
      <c r="AC151" s="369">
        <f t="shared" si="40"/>
        <v>1</v>
      </c>
      <c r="AD151" s="369">
        <f t="shared" si="41"/>
        <v>4.88235294117647</v>
      </c>
      <c r="AF151" s="107">
        <v>1</v>
      </c>
    </row>
    <row r="152" spans="1:30">
      <c r="A152" s="248" t="str">
        <f t="shared" si="42"/>
        <v>派遣人员管理费</v>
      </c>
      <c r="B152" s="330"/>
      <c r="C152" s="334" t="s">
        <v>265</v>
      </c>
      <c r="D152" s="334"/>
      <c r="E152" s="334"/>
      <c r="F152" s="347"/>
      <c r="G152" s="357" t="s">
        <v>254</v>
      </c>
      <c r="H152" s="356">
        <f t="shared" ref="H152:H171" si="46">I152+J152</f>
        <v>0</v>
      </c>
      <c r="I152" s="281">
        <f>L152-'2-总部下划报单预算明细表（填白底格）'!G152</f>
        <v>0</v>
      </c>
      <c r="J152" s="281">
        <f t="shared" si="44"/>
        <v>0</v>
      </c>
      <c r="K152" s="356">
        <f t="shared" si="35"/>
        <v>0</v>
      </c>
      <c r="L152" s="281">
        <f t="shared" si="36"/>
        <v>0</v>
      </c>
      <c r="M152" s="281">
        <f t="shared" si="37"/>
        <v>0</v>
      </c>
      <c r="N152" s="281">
        <f t="shared" si="38"/>
        <v>0</v>
      </c>
      <c r="O152" s="286"/>
      <c r="P152" s="286"/>
      <c r="Q152" s="281">
        <f t="shared" ref="Q152:Q171" si="47">R152+S152</f>
        <v>0</v>
      </c>
      <c r="R152" s="325"/>
      <c r="S152" s="286"/>
      <c r="T152" s="281">
        <f t="shared" si="39"/>
        <v>0</v>
      </c>
      <c r="U152" s="286"/>
      <c r="V152" s="286"/>
      <c r="W152" s="286"/>
      <c r="X152" s="286"/>
      <c r="Y152" s="281">
        <f t="shared" si="45"/>
        <v>0</v>
      </c>
      <c r="Z152" s="286"/>
      <c r="AA152" s="286"/>
      <c r="AB152" s="286"/>
      <c r="AC152" s="369" t="str">
        <f t="shared" si="40"/>
        <v/>
      </c>
      <c r="AD152" s="369" t="str">
        <f t="shared" si="41"/>
        <v/>
      </c>
    </row>
    <row r="153" spans="1:32">
      <c r="A153" s="248" t="str">
        <f t="shared" si="42"/>
        <v>其他保险费</v>
      </c>
      <c r="B153" s="330"/>
      <c r="C153" s="334" t="s">
        <v>266</v>
      </c>
      <c r="D153" s="334"/>
      <c r="E153" s="334"/>
      <c r="F153" s="347"/>
      <c r="G153" s="357" t="s">
        <v>254</v>
      </c>
      <c r="H153" s="356">
        <f t="shared" si="46"/>
        <v>2.7</v>
      </c>
      <c r="I153" s="281">
        <f>L153-'2-总部下划报单预算明细表（填白底格）'!G153</f>
        <v>2.7</v>
      </c>
      <c r="J153" s="281">
        <f t="shared" si="44"/>
        <v>0</v>
      </c>
      <c r="K153" s="356">
        <f t="shared" si="35"/>
        <v>2.7</v>
      </c>
      <c r="L153" s="281">
        <f t="shared" si="36"/>
        <v>2.7</v>
      </c>
      <c r="M153" s="281">
        <f t="shared" si="37"/>
        <v>0</v>
      </c>
      <c r="N153" s="281">
        <f t="shared" si="38"/>
        <v>1.5</v>
      </c>
      <c r="O153" s="286">
        <v>1.5</v>
      </c>
      <c r="P153" s="286"/>
      <c r="Q153" s="281">
        <f t="shared" si="47"/>
        <v>1.5</v>
      </c>
      <c r="R153" s="286">
        <v>1.5</v>
      </c>
      <c r="S153" s="286"/>
      <c r="T153" s="281">
        <f t="shared" si="39"/>
        <v>1.2</v>
      </c>
      <c r="U153" s="286">
        <v>1.2</v>
      </c>
      <c r="V153" s="286"/>
      <c r="W153" s="286"/>
      <c r="X153" s="286"/>
      <c r="Y153" s="281">
        <f t="shared" si="45"/>
        <v>3.48</v>
      </c>
      <c r="Z153" s="286">
        <v>3.48</v>
      </c>
      <c r="AA153" s="286"/>
      <c r="AB153" s="286">
        <v>3.1</v>
      </c>
      <c r="AC153" s="369">
        <f t="shared" si="40"/>
        <v>-0.224137931034483</v>
      </c>
      <c r="AD153" s="369">
        <f t="shared" si="41"/>
        <v>-0.129032258064516</v>
      </c>
      <c r="AF153" s="107">
        <v>1.54</v>
      </c>
    </row>
    <row r="154" spans="1:32">
      <c r="A154" s="248" t="str">
        <f t="shared" si="42"/>
        <v>其他费用</v>
      </c>
      <c r="B154" s="341"/>
      <c r="C154" s="334" t="s">
        <v>267</v>
      </c>
      <c r="D154" s="334"/>
      <c r="E154" s="334"/>
      <c r="F154" s="347"/>
      <c r="G154" s="357" t="s">
        <v>254</v>
      </c>
      <c r="H154" s="356">
        <f t="shared" si="46"/>
        <v>2.01</v>
      </c>
      <c r="I154" s="281">
        <f>L154-'2-总部下划报单预算明细表（填白底格）'!G154</f>
        <v>2.01</v>
      </c>
      <c r="J154" s="281">
        <f t="shared" si="44"/>
        <v>0</v>
      </c>
      <c r="K154" s="356">
        <f t="shared" si="35"/>
        <v>2.01</v>
      </c>
      <c r="L154" s="281">
        <f t="shared" si="36"/>
        <v>2.01</v>
      </c>
      <c r="M154" s="281">
        <f t="shared" si="37"/>
        <v>0</v>
      </c>
      <c r="N154" s="281">
        <f t="shared" si="38"/>
        <v>2.01</v>
      </c>
      <c r="O154" s="286">
        <v>2.01</v>
      </c>
      <c r="P154" s="286"/>
      <c r="Q154" s="281">
        <f t="shared" si="47"/>
        <v>2.01</v>
      </c>
      <c r="R154" s="286">
        <v>2.01</v>
      </c>
      <c r="S154" s="286"/>
      <c r="T154" s="281">
        <f t="shared" si="39"/>
        <v>0</v>
      </c>
      <c r="U154" s="286"/>
      <c r="V154" s="286"/>
      <c r="W154" s="286"/>
      <c r="X154" s="286"/>
      <c r="Y154" s="281">
        <f t="shared" si="45"/>
        <v>3.97</v>
      </c>
      <c r="Z154" s="286">
        <v>3.97</v>
      </c>
      <c r="AA154" s="286"/>
      <c r="AB154" s="286">
        <v>3.57</v>
      </c>
      <c r="AC154" s="369">
        <f t="shared" si="40"/>
        <v>-0.493702770780856</v>
      </c>
      <c r="AD154" s="369">
        <f t="shared" si="41"/>
        <v>-0.436974789915966</v>
      </c>
      <c r="AF154" s="107">
        <v>3.97</v>
      </c>
    </row>
    <row r="155" ht="14.45" customHeight="1" spans="1:30">
      <c r="A155" s="248" t="str">
        <f t="shared" si="42"/>
        <v>监管中介类项目合计</v>
      </c>
      <c r="B155" s="311" t="s">
        <v>268</v>
      </c>
      <c r="C155" s="250" t="s">
        <v>268</v>
      </c>
      <c r="D155" s="251"/>
      <c r="E155" s="251"/>
      <c r="F155" s="282"/>
      <c r="G155" s="357"/>
      <c r="H155" s="356">
        <f t="shared" si="46"/>
        <v>11.9</v>
      </c>
      <c r="I155" s="281">
        <f>L155-'2-总部下划报单预算明细表（填白底格）'!G155</f>
        <v>11.9</v>
      </c>
      <c r="J155" s="281">
        <f t="shared" si="44"/>
        <v>0</v>
      </c>
      <c r="K155" s="356">
        <f t="shared" si="35"/>
        <v>14.45</v>
      </c>
      <c r="L155" s="281">
        <f t="shared" si="36"/>
        <v>14.45</v>
      </c>
      <c r="M155" s="281">
        <f t="shared" si="37"/>
        <v>0</v>
      </c>
      <c r="N155" s="281">
        <f t="shared" si="38"/>
        <v>11.9</v>
      </c>
      <c r="O155" s="281">
        <f>SUM(O156:O170)</f>
        <v>11.9</v>
      </c>
      <c r="P155" s="281">
        <f>SUM(P156:P170)</f>
        <v>0</v>
      </c>
      <c r="Q155" s="281">
        <f t="shared" si="47"/>
        <v>11.9</v>
      </c>
      <c r="R155" s="281">
        <f>SUM(R156:R170)</f>
        <v>11.9</v>
      </c>
      <c r="S155" s="281">
        <f>SUM(S156:S170)</f>
        <v>0</v>
      </c>
      <c r="T155" s="281">
        <f t="shared" si="39"/>
        <v>2.55</v>
      </c>
      <c r="U155" s="281">
        <f t="shared" ref="U155:AB155" si="48">SUM(U156:U170)</f>
        <v>2.55</v>
      </c>
      <c r="V155" s="281">
        <f t="shared" si="48"/>
        <v>0</v>
      </c>
      <c r="W155" s="281">
        <f t="shared" si="48"/>
        <v>0</v>
      </c>
      <c r="X155" s="281">
        <f t="shared" si="48"/>
        <v>0</v>
      </c>
      <c r="Y155" s="281">
        <f t="shared" si="45"/>
        <v>16.94</v>
      </c>
      <c r="Z155" s="281">
        <f>SUM(Z156:Z170)</f>
        <v>16.94</v>
      </c>
      <c r="AA155" s="281">
        <f>SUM(AA156:AA170)</f>
        <v>0</v>
      </c>
      <c r="AB155" s="281">
        <f t="shared" si="48"/>
        <v>8.9</v>
      </c>
      <c r="AC155" s="369">
        <f t="shared" si="40"/>
        <v>-0.146989374262102</v>
      </c>
      <c r="AD155" s="369">
        <f t="shared" si="41"/>
        <v>0.623595505617977</v>
      </c>
    </row>
    <row r="156" spans="1:30">
      <c r="A156" s="248" t="str">
        <f t="shared" si="42"/>
        <v>审计费</v>
      </c>
      <c r="B156" s="252"/>
      <c r="C156" s="256" t="s">
        <v>269</v>
      </c>
      <c r="D156" s="261"/>
      <c r="E156" s="261"/>
      <c r="F156" s="285"/>
      <c r="G156" s="357" t="s">
        <v>269</v>
      </c>
      <c r="H156" s="356">
        <f t="shared" si="46"/>
        <v>0</v>
      </c>
      <c r="I156" s="281">
        <f>L156-'2-总部下划报单预算明细表（填白底格）'!G156</f>
        <v>0</v>
      </c>
      <c r="J156" s="281">
        <f t="shared" si="44"/>
        <v>0</v>
      </c>
      <c r="K156" s="356">
        <f t="shared" si="35"/>
        <v>0</v>
      </c>
      <c r="L156" s="281">
        <f t="shared" si="36"/>
        <v>0</v>
      </c>
      <c r="M156" s="281">
        <f t="shared" si="37"/>
        <v>0</v>
      </c>
      <c r="N156" s="281">
        <f t="shared" si="38"/>
        <v>0</v>
      </c>
      <c r="O156" s="286"/>
      <c r="P156" s="286"/>
      <c r="Q156" s="281">
        <f t="shared" si="47"/>
        <v>0</v>
      </c>
      <c r="R156" s="286"/>
      <c r="S156" s="286"/>
      <c r="T156" s="281">
        <f t="shared" si="39"/>
        <v>0</v>
      </c>
      <c r="U156" s="286"/>
      <c r="V156" s="286"/>
      <c r="W156" s="286"/>
      <c r="X156" s="286"/>
      <c r="Y156" s="281">
        <f t="shared" si="45"/>
        <v>0</v>
      </c>
      <c r="Z156" s="286"/>
      <c r="AA156" s="286"/>
      <c r="AB156" s="286"/>
      <c r="AC156" s="369" t="str">
        <f t="shared" si="40"/>
        <v/>
      </c>
      <c r="AD156" s="369" t="str">
        <f t="shared" si="41"/>
        <v/>
      </c>
    </row>
    <row r="157" spans="1:30">
      <c r="A157" s="248" t="str">
        <f t="shared" si="42"/>
        <v>精算费</v>
      </c>
      <c r="B157" s="252"/>
      <c r="C157" s="256" t="s">
        <v>270</v>
      </c>
      <c r="D157" s="261"/>
      <c r="E157" s="261"/>
      <c r="F157" s="285"/>
      <c r="G157" s="357" t="s">
        <v>270</v>
      </c>
      <c r="H157" s="356">
        <f t="shared" si="46"/>
        <v>0</v>
      </c>
      <c r="I157" s="281">
        <f>L157-'2-总部下划报单预算明细表（填白底格）'!G157</f>
        <v>0</v>
      </c>
      <c r="J157" s="281">
        <f t="shared" si="44"/>
        <v>0</v>
      </c>
      <c r="K157" s="356">
        <f t="shared" si="35"/>
        <v>0</v>
      </c>
      <c r="L157" s="281">
        <f t="shared" si="36"/>
        <v>0</v>
      </c>
      <c r="M157" s="281">
        <f t="shared" si="37"/>
        <v>0</v>
      </c>
      <c r="N157" s="281">
        <f t="shared" si="38"/>
        <v>0</v>
      </c>
      <c r="O157" s="286"/>
      <c r="P157" s="286"/>
      <c r="Q157" s="281">
        <f t="shared" si="47"/>
        <v>0</v>
      </c>
      <c r="R157" s="286"/>
      <c r="S157" s="286"/>
      <c r="T157" s="281">
        <f t="shared" si="39"/>
        <v>0</v>
      </c>
      <c r="U157" s="286"/>
      <c r="V157" s="286"/>
      <c r="W157" s="286"/>
      <c r="X157" s="286"/>
      <c r="Y157" s="281">
        <f t="shared" si="45"/>
        <v>0</v>
      </c>
      <c r="Z157" s="286"/>
      <c r="AA157" s="286"/>
      <c r="AB157" s="286"/>
      <c r="AC157" s="369" t="str">
        <f t="shared" si="40"/>
        <v/>
      </c>
      <c r="AD157" s="369" t="str">
        <f t="shared" si="41"/>
        <v/>
      </c>
    </row>
    <row r="158" spans="1:30">
      <c r="A158" s="248" t="str">
        <f t="shared" si="42"/>
        <v>诉讼费</v>
      </c>
      <c r="B158" s="252"/>
      <c r="C158" s="256" t="s">
        <v>271</v>
      </c>
      <c r="D158" s="261"/>
      <c r="E158" s="261"/>
      <c r="F158" s="285"/>
      <c r="G158" s="357" t="s">
        <v>272</v>
      </c>
      <c r="H158" s="356">
        <f t="shared" si="46"/>
        <v>0</v>
      </c>
      <c r="I158" s="281">
        <f>L158-'2-总部下划报单预算明细表（填白底格）'!G158</f>
        <v>0</v>
      </c>
      <c r="J158" s="281">
        <f t="shared" si="44"/>
        <v>0</v>
      </c>
      <c r="K158" s="356">
        <f t="shared" si="35"/>
        <v>0</v>
      </c>
      <c r="L158" s="281">
        <f t="shared" si="36"/>
        <v>0</v>
      </c>
      <c r="M158" s="281">
        <f t="shared" si="37"/>
        <v>0</v>
      </c>
      <c r="N158" s="281">
        <f t="shared" si="38"/>
        <v>0</v>
      </c>
      <c r="O158" s="286"/>
      <c r="P158" s="286"/>
      <c r="Q158" s="281">
        <f t="shared" si="47"/>
        <v>0</v>
      </c>
      <c r="R158" s="286"/>
      <c r="S158" s="286"/>
      <c r="T158" s="281">
        <f t="shared" si="39"/>
        <v>0</v>
      </c>
      <c r="U158" s="286"/>
      <c r="V158" s="286"/>
      <c r="W158" s="286"/>
      <c r="X158" s="286"/>
      <c r="Y158" s="281">
        <f t="shared" si="45"/>
        <v>0</v>
      </c>
      <c r="Z158" s="286"/>
      <c r="AA158" s="286"/>
      <c r="AB158" s="286"/>
      <c r="AC158" s="369" t="str">
        <f t="shared" si="40"/>
        <v/>
      </c>
      <c r="AD158" s="369" t="str">
        <f t="shared" si="41"/>
        <v/>
      </c>
    </row>
    <row r="159" spans="1:30">
      <c r="A159" s="248" t="str">
        <f t="shared" si="42"/>
        <v>公证费</v>
      </c>
      <c r="B159" s="252"/>
      <c r="C159" s="256" t="s">
        <v>273</v>
      </c>
      <c r="D159" s="261"/>
      <c r="E159" s="261"/>
      <c r="F159" s="285"/>
      <c r="G159" s="357" t="s">
        <v>274</v>
      </c>
      <c r="H159" s="356">
        <f t="shared" si="46"/>
        <v>0</v>
      </c>
      <c r="I159" s="281">
        <f>L159-'2-总部下划报单预算明细表（填白底格）'!G159</f>
        <v>0</v>
      </c>
      <c r="J159" s="281">
        <f t="shared" si="44"/>
        <v>0</v>
      </c>
      <c r="K159" s="356">
        <f t="shared" si="35"/>
        <v>0</v>
      </c>
      <c r="L159" s="281">
        <f t="shared" si="36"/>
        <v>0</v>
      </c>
      <c r="M159" s="281">
        <f t="shared" si="37"/>
        <v>0</v>
      </c>
      <c r="N159" s="281">
        <f t="shared" si="38"/>
        <v>0</v>
      </c>
      <c r="O159" s="286"/>
      <c r="P159" s="286"/>
      <c r="Q159" s="281">
        <f t="shared" si="47"/>
        <v>0</v>
      </c>
      <c r="R159" s="286"/>
      <c r="S159" s="286"/>
      <c r="T159" s="281">
        <f t="shared" si="39"/>
        <v>0</v>
      </c>
      <c r="U159" s="286"/>
      <c r="V159" s="286"/>
      <c r="W159" s="286"/>
      <c r="X159" s="286"/>
      <c r="Y159" s="281">
        <f t="shared" si="45"/>
        <v>0</v>
      </c>
      <c r="Z159" s="286"/>
      <c r="AA159" s="286"/>
      <c r="AB159" s="286"/>
      <c r="AC159" s="369" t="str">
        <f t="shared" si="40"/>
        <v/>
      </c>
      <c r="AD159" s="369" t="str">
        <f t="shared" si="41"/>
        <v/>
      </c>
    </row>
    <row r="160" spans="1:30">
      <c r="A160" s="248" t="str">
        <f t="shared" si="42"/>
        <v>席位费</v>
      </c>
      <c r="B160" s="252"/>
      <c r="C160" s="256" t="s">
        <v>275</v>
      </c>
      <c r="D160" s="261"/>
      <c r="E160" s="261"/>
      <c r="F160" s="285"/>
      <c r="G160" s="357" t="s">
        <v>274</v>
      </c>
      <c r="H160" s="356">
        <f t="shared" si="46"/>
        <v>0</v>
      </c>
      <c r="I160" s="281">
        <f>L160-'2-总部下划报单预算明细表（填白底格）'!G160</f>
        <v>0</v>
      </c>
      <c r="J160" s="281">
        <f t="shared" si="44"/>
        <v>0</v>
      </c>
      <c r="K160" s="356">
        <f t="shared" si="35"/>
        <v>0</v>
      </c>
      <c r="L160" s="281">
        <f t="shared" si="36"/>
        <v>0</v>
      </c>
      <c r="M160" s="281">
        <f t="shared" si="37"/>
        <v>0</v>
      </c>
      <c r="N160" s="281">
        <f t="shared" si="38"/>
        <v>0</v>
      </c>
      <c r="O160" s="286"/>
      <c r="P160" s="286"/>
      <c r="Q160" s="281">
        <f t="shared" si="47"/>
        <v>0</v>
      </c>
      <c r="R160" s="286"/>
      <c r="S160" s="286"/>
      <c r="T160" s="281">
        <f t="shared" si="39"/>
        <v>0</v>
      </c>
      <c r="U160" s="286"/>
      <c r="V160" s="286"/>
      <c r="W160" s="286"/>
      <c r="X160" s="286"/>
      <c r="Y160" s="281">
        <f t="shared" si="45"/>
        <v>0</v>
      </c>
      <c r="Z160" s="286"/>
      <c r="AA160" s="286"/>
      <c r="AB160" s="286"/>
      <c r="AC160" s="369" t="str">
        <f t="shared" si="40"/>
        <v/>
      </c>
      <c r="AD160" s="369" t="str">
        <f t="shared" si="41"/>
        <v/>
      </c>
    </row>
    <row r="161" spans="1:30">
      <c r="A161" s="248" t="str">
        <f t="shared" si="42"/>
        <v>检验费</v>
      </c>
      <c r="B161" s="252"/>
      <c r="C161" s="256" t="s">
        <v>276</v>
      </c>
      <c r="D161" s="261"/>
      <c r="E161" s="261"/>
      <c r="F161" s="285"/>
      <c r="G161" s="357" t="s">
        <v>274</v>
      </c>
      <c r="H161" s="356">
        <f t="shared" si="46"/>
        <v>0</v>
      </c>
      <c r="I161" s="281">
        <f>L161-'2-总部下划报单预算明细表（填白底格）'!G161</f>
        <v>0</v>
      </c>
      <c r="J161" s="281">
        <f t="shared" si="44"/>
        <v>0</v>
      </c>
      <c r="K161" s="356">
        <f t="shared" si="35"/>
        <v>0</v>
      </c>
      <c r="L161" s="281">
        <f t="shared" si="36"/>
        <v>0</v>
      </c>
      <c r="M161" s="281">
        <f t="shared" si="37"/>
        <v>0</v>
      </c>
      <c r="N161" s="281">
        <f t="shared" si="38"/>
        <v>0</v>
      </c>
      <c r="O161" s="286"/>
      <c r="P161" s="286"/>
      <c r="Q161" s="281">
        <f t="shared" si="47"/>
        <v>0</v>
      </c>
      <c r="R161" s="286"/>
      <c r="S161" s="286"/>
      <c r="T161" s="281">
        <f t="shared" si="39"/>
        <v>0</v>
      </c>
      <c r="U161" s="286"/>
      <c r="V161" s="286"/>
      <c r="W161" s="286"/>
      <c r="X161" s="286"/>
      <c r="Y161" s="281">
        <f t="shared" si="45"/>
        <v>0</v>
      </c>
      <c r="Z161" s="286"/>
      <c r="AA161" s="286"/>
      <c r="AB161" s="286"/>
      <c r="AC161" s="369" t="str">
        <f t="shared" si="40"/>
        <v/>
      </c>
      <c r="AD161" s="369" t="str">
        <f t="shared" si="41"/>
        <v/>
      </c>
    </row>
    <row r="162" spans="1:30">
      <c r="A162" s="248" t="str">
        <f t="shared" si="42"/>
        <v>同业公会会费</v>
      </c>
      <c r="B162" s="252"/>
      <c r="C162" s="256" t="s">
        <v>277</v>
      </c>
      <c r="D162" s="261"/>
      <c r="E162" s="261"/>
      <c r="F162" s="285"/>
      <c r="G162" s="357" t="s">
        <v>278</v>
      </c>
      <c r="H162" s="356">
        <f t="shared" si="46"/>
        <v>0</v>
      </c>
      <c r="I162" s="281">
        <f>L162-'2-总部下划报单预算明细表（填白底格）'!G162</f>
        <v>0</v>
      </c>
      <c r="J162" s="281">
        <f t="shared" si="44"/>
        <v>0</v>
      </c>
      <c r="K162" s="356">
        <f t="shared" si="35"/>
        <v>0</v>
      </c>
      <c r="L162" s="281">
        <f t="shared" si="36"/>
        <v>0</v>
      </c>
      <c r="M162" s="281">
        <f t="shared" si="37"/>
        <v>0</v>
      </c>
      <c r="N162" s="281">
        <f t="shared" si="38"/>
        <v>0</v>
      </c>
      <c r="O162" s="286"/>
      <c r="P162" s="286"/>
      <c r="Q162" s="281">
        <f t="shared" si="47"/>
        <v>0</v>
      </c>
      <c r="R162" s="286"/>
      <c r="S162" s="286"/>
      <c r="T162" s="281">
        <f t="shared" si="39"/>
        <v>0</v>
      </c>
      <c r="U162" s="286"/>
      <c r="V162" s="286"/>
      <c r="W162" s="286"/>
      <c r="X162" s="286"/>
      <c r="Y162" s="281">
        <f t="shared" si="45"/>
        <v>0</v>
      </c>
      <c r="Z162" s="286"/>
      <c r="AA162" s="286"/>
      <c r="AB162" s="286"/>
      <c r="AC162" s="369" t="str">
        <f t="shared" si="40"/>
        <v/>
      </c>
      <c r="AD162" s="369" t="str">
        <f t="shared" si="41"/>
        <v/>
      </c>
    </row>
    <row r="163" spans="1:32">
      <c r="A163" s="248" t="str">
        <f t="shared" si="42"/>
        <v>保险学会学会会费项目小计</v>
      </c>
      <c r="B163" s="252"/>
      <c r="C163" s="257" t="s">
        <v>279</v>
      </c>
      <c r="D163" s="256" t="s">
        <v>280</v>
      </c>
      <c r="E163" s="261"/>
      <c r="F163" s="285"/>
      <c r="G163" s="357" t="s">
        <v>278</v>
      </c>
      <c r="H163" s="356">
        <f t="shared" si="46"/>
        <v>9</v>
      </c>
      <c r="I163" s="281">
        <f>L163-'2-总部下划报单预算明细表（填白底格）'!G163</f>
        <v>9</v>
      </c>
      <c r="J163" s="281">
        <f t="shared" si="44"/>
        <v>0</v>
      </c>
      <c r="K163" s="356">
        <f t="shared" si="35"/>
        <v>9</v>
      </c>
      <c r="L163" s="281">
        <f t="shared" si="36"/>
        <v>9</v>
      </c>
      <c r="M163" s="281">
        <f t="shared" si="37"/>
        <v>0</v>
      </c>
      <c r="N163" s="281">
        <f t="shared" si="38"/>
        <v>9</v>
      </c>
      <c r="O163" s="286">
        <v>9</v>
      </c>
      <c r="P163" s="286"/>
      <c r="Q163" s="281">
        <f t="shared" si="47"/>
        <v>9</v>
      </c>
      <c r="R163" s="286">
        <v>9</v>
      </c>
      <c r="S163" s="286"/>
      <c r="T163" s="281">
        <f t="shared" si="39"/>
        <v>0</v>
      </c>
      <c r="U163" s="286"/>
      <c r="V163" s="286"/>
      <c r="W163" s="286"/>
      <c r="X163" s="286"/>
      <c r="Y163" s="281">
        <f t="shared" si="45"/>
        <v>9</v>
      </c>
      <c r="Z163" s="286">
        <v>9</v>
      </c>
      <c r="AA163" s="286"/>
      <c r="AB163" s="286">
        <v>6.97</v>
      </c>
      <c r="AC163" s="369">
        <f t="shared" si="40"/>
        <v>0</v>
      </c>
      <c r="AD163" s="369">
        <f t="shared" si="41"/>
        <v>0.291248206599713</v>
      </c>
      <c r="AF163" s="107">
        <v>9</v>
      </c>
    </row>
    <row r="164" spans="1:30">
      <c r="A164" s="248" t="str">
        <f t="shared" si="42"/>
        <v>审计学会</v>
      </c>
      <c r="B164" s="252"/>
      <c r="C164" s="313"/>
      <c r="D164" s="256" t="s">
        <v>281</v>
      </c>
      <c r="E164" s="261"/>
      <c r="F164" s="285"/>
      <c r="G164" s="357" t="s">
        <v>278</v>
      </c>
      <c r="H164" s="356">
        <f t="shared" si="46"/>
        <v>0</v>
      </c>
      <c r="I164" s="281">
        <f>L164-'2-总部下划报单预算明细表（填白底格）'!G164</f>
        <v>0</v>
      </c>
      <c r="J164" s="281">
        <f t="shared" si="44"/>
        <v>0</v>
      </c>
      <c r="K164" s="356">
        <f t="shared" si="35"/>
        <v>0</v>
      </c>
      <c r="L164" s="281">
        <f t="shared" si="36"/>
        <v>0</v>
      </c>
      <c r="M164" s="281">
        <f t="shared" si="37"/>
        <v>0</v>
      </c>
      <c r="N164" s="281">
        <f t="shared" si="38"/>
        <v>0</v>
      </c>
      <c r="O164" s="286"/>
      <c r="P164" s="286"/>
      <c r="Q164" s="281">
        <f t="shared" si="47"/>
        <v>0</v>
      </c>
      <c r="R164" s="286"/>
      <c r="S164" s="286"/>
      <c r="T164" s="281">
        <f t="shared" si="39"/>
        <v>0</v>
      </c>
      <c r="U164" s="286"/>
      <c r="V164" s="286"/>
      <c r="W164" s="286"/>
      <c r="X164" s="286"/>
      <c r="Y164" s="281">
        <f t="shared" si="45"/>
        <v>0</v>
      </c>
      <c r="Z164" s="286"/>
      <c r="AA164" s="286"/>
      <c r="AB164" s="286"/>
      <c r="AC164" s="369" t="str">
        <f t="shared" si="40"/>
        <v/>
      </c>
      <c r="AD164" s="369" t="str">
        <f t="shared" si="41"/>
        <v/>
      </c>
    </row>
    <row r="165" spans="1:32">
      <c r="A165" s="248" t="str">
        <f t="shared" si="42"/>
        <v>金融学会</v>
      </c>
      <c r="B165" s="252"/>
      <c r="C165" s="313"/>
      <c r="D165" s="256" t="s">
        <v>282</v>
      </c>
      <c r="E165" s="261"/>
      <c r="F165" s="285"/>
      <c r="G165" s="357" t="s">
        <v>278</v>
      </c>
      <c r="H165" s="356">
        <f t="shared" si="46"/>
        <v>0.5</v>
      </c>
      <c r="I165" s="281">
        <f>L165-'2-总部下划报单预算明细表（填白底格）'!G165</f>
        <v>0.5</v>
      </c>
      <c r="J165" s="281">
        <f t="shared" si="44"/>
        <v>0</v>
      </c>
      <c r="K165" s="356">
        <f t="shared" si="35"/>
        <v>0.5</v>
      </c>
      <c r="L165" s="281">
        <f t="shared" si="36"/>
        <v>0.5</v>
      </c>
      <c r="M165" s="281">
        <f t="shared" si="37"/>
        <v>0</v>
      </c>
      <c r="N165" s="281">
        <f t="shared" si="38"/>
        <v>0.5</v>
      </c>
      <c r="O165" s="286">
        <v>0.5</v>
      </c>
      <c r="P165" s="286"/>
      <c r="Q165" s="281">
        <f t="shared" si="47"/>
        <v>0.5</v>
      </c>
      <c r="R165" s="286">
        <v>0.5</v>
      </c>
      <c r="S165" s="286"/>
      <c r="T165" s="281">
        <f t="shared" si="39"/>
        <v>0</v>
      </c>
      <c r="U165" s="286"/>
      <c r="V165" s="286"/>
      <c r="W165" s="286"/>
      <c r="X165" s="286"/>
      <c r="Y165" s="281">
        <f t="shared" si="45"/>
        <v>0.5</v>
      </c>
      <c r="Z165" s="286">
        <v>0.5</v>
      </c>
      <c r="AA165" s="286"/>
      <c r="AB165" s="286"/>
      <c r="AC165" s="369">
        <f t="shared" si="40"/>
        <v>0</v>
      </c>
      <c r="AD165" s="369" t="str">
        <f t="shared" si="41"/>
        <v/>
      </c>
      <c r="AF165" s="107">
        <v>0.5</v>
      </c>
    </row>
    <row r="166" spans="1:30">
      <c r="A166" s="248" t="str">
        <f t="shared" si="42"/>
        <v>律师学会</v>
      </c>
      <c r="B166" s="252"/>
      <c r="C166" s="313"/>
      <c r="D166" s="256" t="s">
        <v>283</v>
      </c>
      <c r="E166" s="261"/>
      <c r="F166" s="285"/>
      <c r="G166" s="357" t="s">
        <v>278</v>
      </c>
      <c r="H166" s="356">
        <f t="shared" si="46"/>
        <v>0</v>
      </c>
      <c r="I166" s="281">
        <f>L166-'2-总部下划报单预算明细表（填白底格）'!G166</f>
        <v>0</v>
      </c>
      <c r="J166" s="281">
        <f t="shared" si="44"/>
        <v>0</v>
      </c>
      <c r="K166" s="356">
        <f t="shared" si="35"/>
        <v>0</v>
      </c>
      <c r="L166" s="281">
        <f t="shared" si="36"/>
        <v>0</v>
      </c>
      <c r="M166" s="281">
        <f t="shared" si="37"/>
        <v>0</v>
      </c>
      <c r="N166" s="281">
        <f t="shared" si="38"/>
        <v>0</v>
      </c>
      <c r="O166" s="286"/>
      <c r="P166" s="286"/>
      <c r="Q166" s="281">
        <f t="shared" si="47"/>
        <v>0</v>
      </c>
      <c r="R166" s="286"/>
      <c r="S166" s="286"/>
      <c r="T166" s="281">
        <f t="shared" si="39"/>
        <v>0</v>
      </c>
      <c r="U166" s="286"/>
      <c r="V166" s="286"/>
      <c r="W166" s="286"/>
      <c r="X166" s="286"/>
      <c r="Y166" s="281">
        <f t="shared" si="45"/>
        <v>0</v>
      </c>
      <c r="Z166" s="286"/>
      <c r="AA166" s="286"/>
      <c r="AB166" s="286"/>
      <c r="AC166" s="369" t="str">
        <f t="shared" si="40"/>
        <v/>
      </c>
      <c r="AD166" s="369" t="str">
        <f t="shared" si="41"/>
        <v/>
      </c>
    </row>
    <row r="167" spans="1:30">
      <c r="A167" s="248" t="str">
        <f t="shared" si="42"/>
        <v>精算学会</v>
      </c>
      <c r="B167" s="252"/>
      <c r="C167" s="313"/>
      <c r="D167" s="256" t="s">
        <v>284</v>
      </c>
      <c r="E167" s="261"/>
      <c r="F167" s="285"/>
      <c r="G167" s="357" t="s">
        <v>278</v>
      </c>
      <c r="H167" s="356">
        <f t="shared" si="46"/>
        <v>0</v>
      </c>
      <c r="I167" s="281">
        <f>L167-'2-总部下划报单预算明细表（填白底格）'!G167</f>
        <v>0</v>
      </c>
      <c r="J167" s="281">
        <f t="shared" si="44"/>
        <v>0</v>
      </c>
      <c r="K167" s="356">
        <f t="shared" si="35"/>
        <v>0</v>
      </c>
      <c r="L167" s="281">
        <f t="shared" si="36"/>
        <v>0</v>
      </c>
      <c r="M167" s="281">
        <f t="shared" si="37"/>
        <v>0</v>
      </c>
      <c r="N167" s="281">
        <f t="shared" si="38"/>
        <v>0</v>
      </c>
      <c r="O167" s="286"/>
      <c r="P167" s="286"/>
      <c r="Q167" s="281">
        <f t="shared" si="47"/>
        <v>0</v>
      </c>
      <c r="R167" s="286"/>
      <c r="S167" s="286"/>
      <c r="T167" s="281">
        <f t="shared" si="39"/>
        <v>0</v>
      </c>
      <c r="U167" s="286"/>
      <c r="V167" s="286"/>
      <c r="W167" s="286"/>
      <c r="X167" s="286"/>
      <c r="Y167" s="281">
        <f t="shared" si="45"/>
        <v>0</v>
      </c>
      <c r="Z167" s="286"/>
      <c r="AA167" s="286"/>
      <c r="AB167" s="286"/>
      <c r="AC167" s="369" t="str">
        <f t="shared" si="40"/>
        <v/>
      </c>
      <c r="AD167" s="369" t="str">
        <f t="shared" si="41"/>
        <v/>
      </c>
    </row>
    <row r="168" spans="1:32">
      <c r="A168" s="248" t="str">
        <f t="shared" si="42"/>
        <v>其它学会</v>
      </c>
      <c r="B168" s="252"/>
      <c r="C168" s="258"/>
      <c r="D168" s="256" t="s">
        <v>285</v>
      </c>
      <c r="E168" s="261"/>
      <c r="F168" s="285"/>
      <c r="G168" s="357" t="s">
        <v>278</v>
      </c>
      <c r="H168" s="356">
        <f t="shared" si="46"/>
        <v>0.4</v>
      </c>
      <c r="I168" s="281">
        <f>L168-'2-总部下划报单预算明细表（填白底格）'!G168</f>
        <v>0.4</v>
      </c>
      <c r="J168" s="281">
        <f t="shared" si="44"/>
        <v>0</v>
      </c>
      <c r="K168" s="356">
        <f t="shared" si="35"/>
        <v>0.4</v>
      </c>
      <c r="L168" s="281">
        <f t="shared" si="36"/>
        <v>0.4</v>
      </c>
      <c r="M168" s="281">
        <f t="shared" si="37"/>
        <v>0</v>
      </c>
      <c r="N168" s="281">
        <f t="shared" si="38"/>
        <v>0.4</v>
      </c>
      <c r="O168" s="286">
        <v>0.4</v>
      </c>
      <c r="P168" s="286"/>
      <c r="Q168" s="281">
        <f t="shared" si="47"/>
        <v>0.4</v>
      </c>
      <c r="R168" s="286">
        <v>0.4</v>
      </c>
      <c r="S168" s="286"/>
      <c r="T168" s="281">
        <f t="shared" si="39"/>
        <v>0</v>
      </c>
      <c r="U168" s="286"/>
      <c r="V168" s="286"/>
      <c r="W168" s="286"/>
      <c r="X168" s="286"/>
      <c r="Y168" s="281">
        <f t="shared" si="45"/>
        <v>0.4</v>
      </c>
      <c r="Z168" s="286">
        <v>0.4</v>
      </c>
      <c r="AA168" s="286"/>
      <c r="AB168" s="286">
        <v>0.03</v>
      </c>
      <c r="AC168" s="369">
        <f t="shared" si="40"/>
        <v>0</v>
      </c>
      <c r="AD168" s="369">
        <f t="shared" si="41"/>
        <v>12.3333333333333</v>
      </c>
      <c r="AF168" s="107">
        <v>0.4</v>
      </c>
    </row>
    <row r="169" spans="1:30">
      <c r="A169" s="248" t="str">
        <f t="shared" si="42"/>
        <v>法律顾问费咨询费项目小计</v>
      </c>
      <c r="B169" s="252"/>
      <c r="C169" s="342" t="s">
        <v>286</v>
      </c>
      <c r="D169" s="343" t="s">
        <v>287</v>
      </c>
      <c r="E169" s="261"/>
      <c r="F169" s="285"/>
      <c r="G169" s="357" t="s">
        <v>288</v>
      </c>
      <c r="H169" s="356">
        <f t="shared" si="46"/>
        <v>0</v>
      </c>
      <c r="I169" s="281">
        <f>L169-'2-总部下划报单预算明细表（填白底格）'!G169</f>
        <v>0</v>
      </c>
      <c r="J169" s="281">
        <f t="shared" si="44"/>
        <v>0</v>
      </c>
      <c r="K169" s="356">
        <f t="shared" si="35"/>
        <v>0</v>
      </c>
      <c r="L169" s="281">
        <f t="shared" si="36"/>
        <v>0</v>
      </c>
      <c r="M169" s="281">
        <f t="shared" si="37"/>
        <v>0</v>
      </c>
      <c r="N169" s="281">
        <f t="shared" si="38"/>
        <v>0</v>
      </c>
      <c r="O169" s="286"/>
      <c r="P169" s="286"/>
      <c r="Q169" s="281">
        <f t="shared" si="47"/>
        <v>0</v>
      </c>
      <c r="R169" s="286"/>
      <c r="S169" s="286"/>
      <c r="T169" s="281">
        <f t="shared" si="39"/>
        <v>0</v>
      </c>
      <c r="U169" s="286"/>
      <c r="V169" s="286"/>
      <c r="W169" s="286"/>
      <c r="X169" s="286"/>
      <c r="Y169" s="281">
        <f t="shared" si="45"/>
        <v>0</v>
      </c>
      <c r="Z169" s="286"/>
      <c r="AA169" s="286"/>
      <c r="AB169" s="286"/>
      <c r="AC169" s="369" t="str">
        <f t="shared" si="40"/>
        <v/>
      </c>
      <c r="AD169" s="369" t="str">
        <f t="shared" si="41"/>
        <v/>
      </c>
    </row>
    <row r="170" spans="1:32">
      <c r="A170" s="248" t="str">
        <f t="shared" si="42"/>
        <v>其他咨询费</v>
      </c>
      <c r="B170" s="264"/>
      <c r="C170" s="344"/>
      <c r="D170" s="343" t="s">
        <v>289</v>
      </c>
      <c r="E170" s="261"/>
      <c r="F170" s="285"/>
      <c r="G170" s="357" t="s">
        <v>288</v>
      </c>
      <c r="H170" s="356">
        <f t="shared" si="46"/>
        <v>2</v>
      </c>
      <c r="I170" s="281">
        <f>L170-'2-总部下划报单预算明细表（填白底格）'!G170</f>
        <v>2</v>
      </c>
      <c r="J170" s="281">
        <f t="shared" si="44"/>
        <v>0</v>
      </c>
      <c r="K170" s="356">
        <f t="shared" si="35"/>
        <v>4.55</v>
      </c>
      <c r="L170" s="281">
        <f t="shared" si="36"/>
        <v>4.55</v>
      </c>
      <c r="M170" s="281">
        <f t="shared" si="37"/>
        <v>0</v>
      </c>
      <c r="N170" s="281">
        <f t="shared" si="38"/>
        <v>2</v>
      </c>
      <c r="O170" s="286">
        <v>2</v>
      </c>
      <c r="P170" s="286"/>
      <c r="Q170" s="281">
        <f t="shared" si="47"/>
        <v>2</v>
      </c>
      <c r="R170" s="286">
        <v>2</v>
      </c>
      <c r="S170" s="286"/>
      <c r="T170" s="281">
        <f t="shared" si="39"/>
        <v>2.55</v>
      </c>
      <c r="U170" s="286">
        <v>2.55</v>
      </c>
      <c r="V170" s="286"/>
      <c r="W170" s="286"/>
      <c r="X170" s="286"/>
      <c r="Y170" s="281">
        <f t="shared" si="45"/>
        <v>7.04</v>
      </c>
      <c r="Z170" s="286">
        <v>7.04</v>
      </c>
      <c r="AA170" s="286"/>
      <c r="AB170" s="286">
        <v>1.9</v>
      </c>
      <c r="AC170" s="369">
        <f t="shared" si="40"/>
        <v>-0.353693181818182</v>
      </c>
      <c r="AD170" s="369">
        <f t="shared" si="41"/>
        <v>1.39473684210526</v>
      </c>
      <c r="AF170" s="107">
        <v>4.5</v>
      </c>
    </row>
    <row r="171" s="345" customFormat="1" ht="14.45" customHeight="1" spans="2:30">
      <c r="B171" s="254" t="s">
        <v>290</v>
      </c>
      <c r="C171" s="283"/>
      <c r="D171" s="283"/>
      <c r="E171" s="283"/>
      <c r="F171" s="284"/>
      <c r="G171" s="372"/>
      <c r="H171" s="356">
        <f t="shared" si="46"/>
        <v>0</v>
      </c>
      <c r="I171" s="281">
        <f>L171-'2-总部下划报单预算明细表（填白底格）'!G171</f>
        <v>0</v>
      </c>
      <c r="J171" s="281">
        <f t="shared" si="44"/>
        <v>0</v>
      </c>
      <c r="K171" s="356">
        <f t="shared" si="35"/>
        <v>0</v>
      </c>
      <c r="L171" s="281">
        <f t="shared" si="36"/>
        <v>0</v>
      </c>
      <c r="M171" s="281">
        <f t="shared" si="37"/>
        <v>0</v>
      </c>
      <c r="N171" s="281">
        <f t="shared" si="38"/>
        <v>0</v>
      </c>
      <c r="O171" s="325"/>
      <c r="P171" s="325"/>
      <c r="Q171" s="281">
        <f t="shared" si="47"/>
        <v>0</v>
      </c>
      <c r="R171" s="325"/>
      <c r="S171" s="325"/>
      <c r="T171" s="281">
        <f t="shared" si="39"/>
        <v>0</v>
      </c>
      <c r="U171" s="325"/>
      <c r="V171" s="325"/>
      <c r="W171" s="325"/>
      <c r="X171" s="325"/>
      <c r="Y171" s="281">
        <f t="shared" si="45"/>
        <v>0</v>
      </c>
      <c r="Z171" s="325"/>
      <c r="AA171" s="325"/>
      <c r="AB171" s="325"/>
      <c r="AC171" s="369" t="str">
        <f t="shared" si="40"/>
        <v/>
      </c>
      <c r="AD171" s="369" t="str">
        <f t="shared" si="41"/>
        <v/>
      </c>
    </row>
    <row r="172" spans="17:17">
      <c r="Q172" s="373"/>
    </row>
  </sheetData>
  <sheetProtection autoFilter="0"/>
  <mergeCells count="65">
    <mergeCell ref="B3:F3"/>
    <mergeCell ref="H3:J3"/>
    <mergeCell ref="K3:M3"/>
    <mergeCell ref="N3:P3"/>
    <mergeCell ref="Q3:S3"/>
    <mergeCell ref="T3:V3"/>
    <mergeCell ref="Y3:AA3"/>
    <mergeCell ref="B5:F5"/>
    <mergeCell ref="C6:F6"/>
    <mergeCell ref="D7:F7"/>
    <mergeCell ref="D18:F18"/>
    <mergeCell ref="C41:F41"/>
    <mergeCell ref="D42:F42"/>
    <mergeCell ref="D62:F62"/>
    <mergeCell ref="D90:F90"/>
    <mergeCell ref="D104:F104"/>
    <mergeCell ref="C113:F113"/>
    <mergeCell ref="C130:F130"/>
    <mergeCell ref="C155:F155"/>
    <mergeCell ref="B171:F171"/>
    <mergeCell ref="B6:B40"/>
    <mergeCell ref="B41:B112"/>
    <mergeCell ref="B113:B129"/>
    <mergeCell ref="B130:B154"/>
    <mergeCell ref="B155:B170"/>
    <mergeCell ref="C7:C17"/>
    <mergeCell ref="C18:C29"/>
    <mergeCell ref="C42:C61"/>
    <mergeCell ref="C62:C89"/>
    <mergeCell ref="C90:C103"/>
    <mergeCell ref="C104:C112"/>
    <mergeCell ref="C115:C117"/>
    <mergeCell ref="C118:C120"/>
    <mergeCell ref="C121:C122"/>
    <mergeCell ref="C125:C126"/>
    <mergeCell ref="C131:C132"/>
    <mergeCell ref="C135:C136"/>
    <mergeCell ref="C138:C142"/>
    <mergeCell ref="C143:C146"/>
    <mergeCell ref="C147:C150"/>
    <mergeCell ref="C163:C168"/>
    <mergeCell ref="C169:C170"/>
    <mergeCell ref="D8:D9"/>
    <mergeCell ref="D10:D11"/>
    <mergeCell ref="D12:D13"/>
    <mergeCell ref="D15:D16"/>
    <mergeCell ref="D19:D20"/>
    <mergeCell ref="D21:D22"/>
    <mergeCell ref="D23:D24"/>
    <mergeCell ref="D25:D26"/>
    <mergeCell ref="D43:D45"/>
    <mergeCell ref="D47:D52"/>
    <mergeCell ref="D53:D60"/>
    <mergeCell ref="D95:D99"/>
    <mergeCell ref="D100:D103"/>
    <mergeCell ref="D105:D108"/>
    <mergeCell ref="D138:D139"/>
    <mergeCell ref="E47:E49"/>
    <mergeCell ref="E50:E52"/>
    <mergeCell ref="E95:E97"/>
    <mergeCell ref="W3:W4"/>
    <mergeCell ref="X3:X4"/>
    <mergeCell ref="AB3:AB4"/>
    <mergeCell ref="AC3:AC4"/>
    <mergeCell ref="AD3:AD4"/>
  </mergeCells>
  <pageMargins left="0.699305555555556" right="0.699305555555556" top="0.75" bottom="0.75" header="0.3" footer="0.3"/>
  <pageSetup paperSize="9" orientation="portrait" horizontalDpi="600" verticalDpi="600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A171"/>
  <sheetViews>
    <sheetView zoomScale="90" zoomScaleNormal="90" workbookViewId="0">
      <pane xSplit="7" ySplit="7" topLeftCell="H155" activePane="bottomRight" state="frozen"/>
      <selection/>
      <selection pane="topRight"/>
      <selection pane="bottomLeft"/>
      <selection pane="bottomRight" activeCell="E27" sqref="E27"/>
    </sheetView>
  </sheetViews>
  <sheetFormatPr defaultColWidth="8.875" defaultRowHeight="14.4"/>
  <cols>
    <col min="1" max="1" width="7.75" style="241" customWidth="1"/>
    <col min="2" max="2" width="8.875" style="241" customWidth="1"/>
    <col min="3" max="3" width="14.5" style="241" customWidth="1"/>
    <col min="4" max="4" width="20.875" style="241" customWidth="1"/>
    <col min="5" max="5" width="23.75" style="241" customWidth="1"/>
    <col min="6" max="6" width="14.875" style="241" customWidth="1"/>
    <col min="7" max="7" width="10.875" style="107" customWidth="1"/>
    <col min="8" max="8" width="10" style="107" customWidth="1"/>
    <col min="9" max="9" width="12.5" style="107" customWidth="1"/>
    <col min="10" max="11" width="12.125" style="107" customWidth="1"/>
    <col min="12" max="12" width="10.875" style="241" customWidth="1"/>
    <col min="13" max="13" width="9.25" style="241" customWidth="1"/>
    <col min="14" max="14" width="13.5" style="241" customWidth="1"/>
    <col min="15" max="15" width="8.875" style="241"/>
    <col min="16" max="16" width="15.5" style="241" customWidth="1"/>
    <col min="17" max="17" width="10.875" style="241" customWidth="1"/>
    <col min="18" max="18" width="8.875" style="241"/>
    <col min="19" max="19" width="13.5" style="241" customWidth="1"/>
    <col min="20" max="20" width="8.875" style="241"/>
    <col min="21" max="21" width="15.5" style="241" customWidth="1"/>
    <col min="22" max="22" width="8.875" style="241"/>
    <col min="23" max="23" width="9.625" style="241"/>
    <col min="24" max="24" width="13.875" style="241"/>
    <col min="25" max="25" width="8.875" style="241"/>
    <col min="26" max="26" width="9.625" style="241"/>
    <col min="27" max="27" width="13.875" style="241"/>
    <col min="28" max="16384" width="8.875" style="241"/>
  </cols>
  <sheetData>
    <row r="1" ht="15.2" spans="1:27">
      <c r="A1" s="107"/>
      <c r="B1" s="242" t="s">
        <v>291</v>
      </c>
      <c r="C1" s="107"/>
      <c r="D1" s="107"/>
      <c r="E1" s="107"/>
      <c r="F1" s="107"/>
      <c r="J1" s="300"/>
      <c r="K1" s="300"/>
      <c r="L1" s="301"/>
      <c r="M1" s="301"/>
      <c r="N1" s="301"/>
      <c r="O1" s="301"/>
      <c r="P1" s="301"/>
      <c r="Q1" s="301"/>
      <c r="R1" s="301"/>
      <c r="S1" s="301"/>
      <c r="T1" s="301"/>
      <c r="U1" s="301"/>
      <c r="V1" s="301"/>
      <c r="W1" s="301"/>
      <c r="X1" s="301"/>
      <c r="Y1" s="301"/>
      <c r="Z1" s="301"/>
      <c r="AA1" s="301"/>
    </row>
    <row r="2" spans="1:27">
      <c r="A2" s="107"/>
      <c r="B2" s="243" t="s">
        <v>18</v>
      </c>
      <c r="C2" s="243"/>
      <c r="D2" s="243"/>
      <c r="E2" s="243"/>
      <c r="F2" s="243"/>
      <c r="G2" s="279" t="s">
        <v>292</v>
      </c>
      <c r="H2" s="279"/>
      <c r="I2" s="279"/>
      <c r="J2" s="279"/>
      <c r="K2" s="279"/>
      <c r="L2" s="279" t="s">
        <v>293</v>
      </c>
      <c r="M2" s="279"/>
      <c r="N2" s="279"/>
      <c r="O2" s="279"/>
      <c r="P2" s="279"/>
      <c r="Q2" s="279" t="s">
        <v>294</v>
      </c>
      <c r="R2" s="279"/>
      <c r="S2" s="279"/>
      <c r="T2" s="279"/>
      <c r="U2" s="279"/>
      <c r="V2" s="279" t="s">
        <v>295</v>
      </c>
      <c r="W2" s="279"/>
      <c r="X2" s="279"/>
      <c r="Y2" s="279" t="s">
        <v>296</v>
      </c>
      <c r="Z2" s="279"/>
      <c r="AA2" s="279"/>
    </row>
    <row r="3" spans="1:27">
      <c r="A3" s="107"/>
      <c r="B3" s="244" t="s">
        <v>32</v>
      </c>
      <c r="C3" s="244" t="s">
        <v>33</v>
      </c>
      <c r="D3" s="244" t="s">
        <v>34</v>
      </c>
      <c r="E3" s="244" t="s">
        <v>35</v>
      </c>
      <c r="F3" s="244" t="s">
        <v>36</v>
      </c>
      <c r="G3" s="279" t="s">
        <v>38</v>
      </c>
      <c r="H3" s="279" t="s">
        <v>297</v>
      </c>
      <c r="I3" s="279"/>
      <c r="J3" s="279" t="s">
        <v>298</v>
      </c>
      <c r="K3" s="279"/>
      <c r="L3" s="279" t="s">
        <v>38</v>
      </c>
      <c r="M3" s="279" t="s">
        <v>297</v>
      </c>
      <c r="N3" s="279"/>
      <c r="O3" s="279" t="s">
        <v>298</v>
      </c>
      <c r="P3" s="279"/>
      <c r="Q3" s="279" t="s">
        <v>38</v>
      </c>
      <c r="R3" s="279" t="s">
        <v>297</v>
      </c>
      <c r="S3" s="279"/>
      <c r="T3" s="279" t="s">
        <v>298</v>
      </c>
      <c r="U3" s="279"/>
      <c r="V3" s="279" t="s">
        <v>38</v>
      </c>
      <c r="W3" s="303" t="s">
        <v>297</v>
      </c>
      <c r="X3" s="303" t="s">
        <v>298</v>
      </c>
      <c r="Y3" s="279" t="s">
        <v>38</v>
      </c>
      <c r="Z3" s="303" t="s">
        <v>297</v>
      </c>
      <c r="AA3" s="303" t="s">
        <v>298</v>
      </c>
    </row>
    <row r="4" spans="1:27">
      <c r="A4" s="107"/>
      <c r="B4" s="245"/>
      <c r="C4" s="245"/>
      <c r="D4" s="245"/>
      <c r="E4" s="245"/>
      <c r="F4" s="245"/>
      <c r="G4" s="279"/>
      <c r="H4" s="279" t="s">
        <v>299</v>
      </c>
      <c r="I4" s="279" t="s">
        <v>300</v>
      </c>
      <c r="J4" s="279" t="s">
        <v>299</v>
      </c>
      <c r="K4" s="279" t="s">
        <v>300</v>
      </c>
      <c r="L4" s="279"/>
      <c r="M4" s="279" t="s">
        <v>299</v>
      </c>
      <c r="N4" s="279" t="s">
        <v>300</v>
      </c>
      <c r="O4" s="279" t="s">
        <v>299</v>
      </c>
      <c r="P4" s="279" t="s">
        <v>300</v>
      </c>
      <c r="Q4" s="279"/>
      <c r="R4" s="279" t="s">
        <v>299</v>
      </c>
      <c r="S4" s="279" t="s">
        <v>300</v>
      </c>
      <c r="T4" s="279" t="s">
        <v>299</v>
      </c>
      <c r="U4" s="279" t="s">
        <v>300</v>
      </c>
      <c r="V4" s="279"/>
      <c r="W4" s="304"/>
      <c r="X4" s="304"/>
      <c r="Y4" s="279"/>
      <c r="Z4" s="304"/>
      <c r="AA4" s="304"/>
    </row>
    <row r="5" spans="1:27">
      <c r="A5" s="107"/>
      <c r="B5" s="246" t="s">
        <v>47</v>
      </c>
      <c r="C5" s="247"/>
      <c r="D5" s="247"/>
      <c r="E5" s="247"/>
      <c r="F5" s="280"/>
      <c r="G5" s="281">
        <f>H5+J5</f>
        <v>31.56</v>
      </c>
      <c r="H5" s="281">
        <f>H6+H41+H113+H130+H155+H171</f>
        <v>26.5</v>
      </c>
      <c r="I5" s="302" t="s">
        <v>54</v>
      </c>
      <c r="J5" s="281">
        <f>J6+J41+J113+J130+J155+J171</f>
        <v>5.06</v>
      </c>
      <c r="K5" s="302" t="s">
        <v>54</v>
      </c>
      <c r="L5" s="281">
        <f>M5+O5</f>
        <v>8.56</v>
      </c>
      <c r="M5" s="281">
        <f>M6+M41+M113+M130+M155+M171</f>
        <v>3.5</v>
      </c>
      <c r="N5" s="302" t="s">
        <v>54</v>
      </c>
      <c r="O5" s="281">
        <f>O6+O41+O113+O130+O155+O171</f>
        <v>5.06</v>
      </c>
      <c r="P5" s="302" t="s">
        <v>54</v>
      </c>
      <c r="Q5" s="281">
        <f>R5+T5</f>
        <v>30.75</v>
      </c>
      <c r="R5" s="281">
        <f>R6+R41+R113+R130+R155+R171</f>
        <v>27.72</v>
      </c>
      <c r="S5" s="302" t="s">
        <v>54</v>
      </c>
      <c r="T5" s="281">
        <f>T6+T41+T113+T130+T155+T171</f>
        <v>3.03</v>
      </c>
      <c r="U5" s="302" t="s">
        <v>54</v>
      </c>
      <c r="V5" s="281">
        <f t="shared" ref="V5:W8" si="0">IFERROR(G5/L5-1,"")</f>
        <v>2.68691588785047</v>
      </c>
      <c r="W5" s="281">
        <f t="shared" si="0"/>
        <v>6.57142857142857</v>
      </c>
      <c r="X5" s="281">
        <f>IFERROR(J5/O5-1,"")</f>
        <v>0</v>
      </c>
      <c r="Y5" s="281">
        <f>IFERROR(G5/Q5-1,"")</f>
        <v>0.0263414634146342</v>
      </c>
      <c r="Z5" s="281">
        <f>IFERROR(H5/R5-1,"")</f>
        <v>-0.0440115440115439</v>
      </c>
      <c r="AA5" s="281">
        <f>IFERROR(J5/T5-1,"")</f>
        <v>0.66996699669967</v>
      </c>
    </row>
    <row r="6" spans="1:27">
      <c r="A6" s="248" t="str">
        <f t="shared" ref="A6:A69" si="1">F6&amp;E6&amp;D6&amp;C6</f>
        <v>人工成本项目合计</v>
      </c>
      <c r="B6" s="249" t="s">
        <v>48</v>
      </c>
      <c r="C6" s="250" t="s">
        <v>49</v>
      </c>
      <c r="D6" s="251"/>
      <c r="E6" s="251"/>
      <c r="F6" s="282"/>
      <c r="G6" s="281">
        <f t="shared" ref="G6:G69" si="2">H6+J6</f>
        <v>0</v>
      </c>
      <c r="H6" s="281">
        <f>H7+H18+SUM(H30:H40)</f>
        <v>0</v>
      </c>
      <c r="I6" s="302" t="s">
        <v>54</v>
      </c>
      <c r="J6" s="281">
        <f>J7+J18+SUM(J30:J40)</f>
        <v>0</v>
      </c>
      <c r="K6" s="302" t="s">
        <v>54</v>
      </c>
      <c r="L6" s="281">
        <f t="shared" ref="L6:L66" si="3">M6+O6</f>
        <v>0</v>
      </c>
      <c r="M6" s="281">
        <f>M7+M18+SUM(M30:M40)</f>
        <v>0</v>
      </c>
      <c r="N6" s="302" t="s">
        <v>54</v>
      </c>
      <c r="O6" s="281">
        <f>O7+O18+SUM(O30:O40)</f>
        <v>0</v>
      </c>
      <c r="P6" s="302" t="s">
        <v>54</v>
      </c>
      <c r="Q6" s="281">
        <f t="shared" ref="Q6:Q66" si="4">R6+T6</f>
        <v>0</v>
      </c>
      <c r="R6" s="281">
        <f>R7+R18+SUM(R30:R40)</f>
        <v>0</v>
      </c>
      <c r="S6" s="302" t="s">
        <v>54</v>
      </c>
      <c r="T6" s="281">
        <f>T7+T18+SUM(T30:T40)</f>
        <v>0</v>
      </c>
      <c r="U6" s="302" t="s">
        <v>54</v>
      </c>
      <c r="V6" s="281" t="str">
        <f t="shared" si="0"/>
        <v/>
      </c>
      <c r="W6" s="281" t="str">
        <f t="shared" si="0"/>
        <v/>
      </c>
      <c r="X6" s="281" t="str">
        <f>IFERROR(J6/O6-1,"")</f>
        <v/>
      </c>
      <c r="Y6" s="281" t="str">
        <f t="shared" ref="Y6:Y69" si="5">IFERROR(G6/Q6-1,"")</f>
        <v/>
      </c>
      <c r="Z6" s="281" t="str">
        <f t="shared" ref="Z6:Z69" si="6">IFERROR(H6/R6-1,"")</f>
        <v/>
      </c>
      <c r="AA6" s="281" t="str">
        <f t="shared" ref="AA6:AA69" si="7">IFERROR(J6/T6-1,"")</f>
        <v/>
      </c>
    </row>
    <row r="7" spans="1:27">
      <c r="A7" s="248" t="str">
        <f t="shared" si="1"/>
        <v>职工工资项目小计职工工资项目小计</v>
      </c>
      <c r="B7" s="252"/>
      <c r="C7" s="253" t="s">
        <v>50</v>
      </c>
      <c r="D7" s="254" t="s">
        <v>50</v>
      </c>
      <c r="E7" s="283"/>
      <c r="F7" s="284"/>
      <c r="G7" s="281">
        <f t="shared" si="2"/>
        <v>0</v>
      </c>
      <c r="H7" s="281">
        <f>SUM(H8:H17)</f>
        <v>0</v>
      </c>
      <c r="I7" s="302" t="s">
        <v>54</v>
      </c>
      <c r="J7" s="281">
        <f>SUM(J8:J17)</f>
        <v>0</v>
      </c>
      <c r="K7" s="302" t="s">
        <v>54</v>
      </c>
      <c r="L7" s="281">
        <f t="shared" si="3"/>
        <v>0</v>
      </c>
      <c r="M7" s="281">
        <f>SUM(M8:M17)</f>
        <v>0</v>
      </c>
      <c r="N7" s="302" t="s">
        <v>54</v>
      </c>
      <c r="O7" s="281">
        <f>SUM(O8:O17)</f>
        <v>0</v>
      </c>
      <c r="P7" s="302" t="s">
        <v>54</v>
      </c>
      <c r="Q7" s="281">
        <f t="shared" si="4"/>
        <v>0</v>
      </c>
      <c r="R7" s="281">
        <f>SUM(R8:R17)</f>
        <v>0</v>
      </c>
      <c r="S7" s="302" t="s">
        <v>54</v>
      </c>
      <c r="T7" s="281">
        <f>SUM(T8:T17)</f>
        <v>0</v>
      </c>
      <c r="U7" s="302" t="s">
        <v>54</v>
      </c>
      <c r="V7" s="281" t="str">
        <f t="shared" si="0"/>
        <v/>
      </c>
      <c r="W7" s="281" t="str">
        <f t="shared" si="0"/>
        <v/>
      </c>
      <c r="X7" s="281" t="str">
        <f>IFERROR(J7/O7-1,"")</f>
        <v/>
      </c>
      <c r="Y7" s="281" t="str">
        <f t="shared" si="5"/>
        <v/>
      </c>
      <c r="Z7" s="281" t="str">
        <f t="shared" si="6"/>
        <v/>
      </c>
      <c r="AA7" s="281" t="str">
        <f t="shared" si="7"/>
        <v/>
      </c>
    </row>
    <row r="8" spans="1:27">
      <c r="A8" s="248" t="str">
        <f t="shared" si="1"/>
        <v>劳动合同用工-工资劳动合同用工职工工资项目小计</v>
      </c>
      <c r="B8" s="252"/>
      <c r="C8" s="255"/>
      <c r="D8" s="256" t="s">
        <v>51</v>
      </c>
      <c r="E8" s="261" t="s">
        <v>52</v>
      </c>
      <c r="F8" s="285"/>
      <c r="G8" s="281">
        <f t="shared" si="2"/>
        <v>0</v>
      </c>
      <c r="H8" s="286"/>
      <c r="I8" s="286"/>
      <c r="J8" s="286"/>
      <c r="K8" s="286"/>
      <c r="L8" s="281">
        <f t="shared" si="3"/>
        <v>0</v>
      </c>
      <c r="M8" s="286"/>
      <c r="N8" s="286"/>
      <c r="O8" s="286"/>
      <c r="P8" s="286"/>
      <c r="Q8" s="281">
        <f t="shared" si="4"/>
        <v>0</v>
      </c>
      <c r="R8" s="286"/>
      <c r="S8" s="286"/>
      <c r="T8" s="286"/>
      <c r="U8" s="286"/>
      <c r="V8" s="281" t="str">
        <f t="shared" si="0"/>
        <v/>
      </c>
      <c r="W8" s="281" t="str">
        <f t="shared" si="0"/>
        <v/>
      </c>
      <c r="X8" s="281" t="str">
        <f>IFERROR(J8/O8-1,"")</f>
        <v/>
      </c>
      <c r="Y8" s="281" t="str">
        <f t="shared" si="5"/>
        <v/>
      </c>
      <c r="Z8" s="281" t="str">
        <f t="shared" si="6"/>
        <v/>
      </c>
      <c r="AA8" s="281" t="str">
        <f t="shared" si="7"/>
        <v/>
      </c>
    </row>
    <row r="9" spans="1:27">
      <c r="A9" s="248" t="str">
        <f t="shared" si="1"/>
        <v>劳动合同用工-货币性福利项目小计</v>
      </c>
      <c r="B9" s="252"/>
      <c r="C9" s="255"/>
      <c r="D9" s="256"/>
      <c r="E9" s="287" t="s">
        <v>55</v>
      </c>
      <c r="F9" s="285"/>
      <c r="G9" s="281">
        <f t="shared" si="2"/>
        <v>0</v>
      </c>
      <c r="H9" s="286"/>
      <c r="I9" s="286"/>
      <c r="J9" s="286"/>
      <c r="K9" s="286"/>
      <c r="L9" s="281">
        <f t="shared" si="3"/>
        <v>0</v>
      </c>
      <c r="M9" s="286"/>
      <c r="N9" s="286"/>
      <c r="O9" s="286"/>
      <c r="P9" s="286"/>
      <c r="Q9" s="281">
        <f t="shared" si="4"/>
        <v>0</v>
      </c>
      <c r="R9" s="286"/>
      <c r="S9" s="286"/>
      <c r="T9" s="286"/>
      <c r="U9" s="286"/>
      <c r="V9" s="281" t="str">
        <f t="shared" ref="V9:V72" si="8">IFERROR(G9/L9-1,"")</f>
        <v/>
      </c>
      <c r="W9" s="281" t="str">
        <f t="shared" ref="W9:W72" si="9">IFERROR(H9/M9-1,"")</f>
        <v/>
      </c>
      <c r="X9" s="281" t="str">
        <f t="shared" ref="X9:X72" si="10">IFERROR(J9/O9-1,"")</f>
        <v/>
      </c>
      <c r="Y9" s="281" t="str">
        <f t="shared" si="5"/>
        <v/>
      </c>
      <c r="Z9" s="281" t="str">
        <f t="shared" si="6"/>
        <v/>
      </c>
      <c r="AA9" s="281" t="str">
        <f t="shared" si="7"/>
        <v/>
      </c>
    </row>
    <row r="10" spans="1:27">
      <c r="A10" s="248" t="str">
        <f t="shared" si="1"/>
        <v>劳务派遣用工-工资劳务派遣用工职工工资项目小计</v>
      </c>
      <c r="B10" s="252"/>
      <c r="C10" s="255"/>
      <c r="D10" s="256" t="s">
        <v>56</v>
      </c>
      <c r="E10" s="256" t="s">
        <v>57</v>
      </c>
      <c r="F10" s="285"/>
      <c r="G10" s="281">
        <f t="shared" si="2"/>
        <v>0</v>
      </c>
      <c r="H10" s="286"/>
      <c r="I10" s="286"/>
      <c r="J10" s="286"/>
      <c r="K10" s="286"/>
      <c r="L10" s="281">
        <f t="shared" si="3"/>
        <v>0</v>
      </c>
      <c r="M10" s="286"/>
      <c r="N10" s="286"/>
      <c r="O10" s="286"/>
      <c r="P10" s="286"/>
      <c r="Q10" s="281">
        <f t="shared" si="4"/>
        <v>0</v>
      </c>
      <c r="R10" s="286"/>
      <c r="S10" s="286"/>
      <c r="T10" s="286"/>
      <c r="U10" s="286"/>
      <c r="V10" s="281" t="str">
        <f t="shared" si="8"/>
        <v/>
      </c>
      <c r="W10" s="281" t="str">
        <f t="shared" si="9"/>
        <v/>
      </c>
      <c r="X10" s="281" t="str">
        <f t="shared" si="10"/>
        <v/>
      </c>
      <c r="Y10" s="281" t="str">
        <f t="shared" si="5"/>
        <v/>
      </c>
      <c r="Z10" s="281" t="str">
        <f t="shared" si="6"/>
        <v/>
      </c>
      <c r="AA10" s="281" t="str">
        <f t="shared" si="7"/>
        <v/>
      </c>
    </row>
    <row r="11" spans="1:27">
      <c r="A11" s="248" t="str">
        <f t="shared" si="1"/>
        <v>劳务派遣用工-货币性福利项目小计</v>
      </c>
      <c r="B11" s="252"/>
      <c r="C11" s="255"/>
      <c r="D11" s="256"/>
      <c r="E11" s="287" t="s">
        <v>59</v>
      </c>
      <c r="F11" s="285"/>
      <c r="G11" s="281">
        <f t="shared" si="2"/>
        <v>0</v>
      </c>
      <c r="H11" s="286"/>
      <c r="I11" s="286"/>
      <c r="J11" s="286"/>
      <c r="K11" s="286"/>
      <c r="L11" s="281">
        <f t="shared" si="3"/>
        <v>0</v>
      </c>
      <c r="M11" s="286"/>
      <c r="N11" s="286"/>
      <c r="O11" s="286"/>
      <c r="P11" s="286"/>
      <c r="Q11" s="281">
        <f t="shared" si="4"/>
        <v>0</v>
      </c>
      <c r="R11" s="286"/>
      <c r="S11" s="286"/>
      <c r="T11" s="286"/>
      <c r="U11" s="286"/>
      <c r="V11" s="281" t="str">
        <f t="shared" si="8"/>
        <v/>
      </c>
      <c r="W11" s="281" t="str">
        <f t="shared" si="9"/>
        <v/>
      </c>
      <c r="X11" s="281" t="str">
        <f t="shared" si="10"/>
        <v/>
      </c>
      <c r="Y11" s="281" t="str">
        <f t="shared" si="5"/>
        <v/>
      </c>
      <c r="Z11" s="281" t="str">
        <f t="shared" si="6"/>
        <v/>
      </c>
      <c r="AA11" s="281" t="str">
        <f t="shared" si="7"/>
        <v/>
      </c>
    </row>
    <row r="12" spans="1:27">
      <c r="A12" s="248" t="str">
        <f t="shared" si="1"/>
        <v>劳务合同及非全日制用工-工资劳务合同及非全日制用工项目小计</v>
      </c>
      <c r="B12" s="252"/>
      <c r="C12" s="255"/>
      <c r="D12" s="256" t="s">
        <v>60</v>
      </c>
      <c r="E12" s="256" t="s">
        <v>61</v>
      </c>
      <c r="F12" s="285"/>
      <c r="G12" s="281">
        <f t="shared" si="2"/>
        <v>0</v>
      </c>
      <c r="H12" s="286"/>
      <c r="I12" s="286"/>
      <c r="J12" s="286"/>
      <c r="K12" s="286"/>
      <c r="L12" s="281">
        <f t="shared" si="3"/>
        <v>0</v>
      </c>
      <c r="M12" s="286"/>
      <c r="N12" s="286"/>
      <c r="O12" s="286"/>
      <c r="P12" s="286"/>
      <c r="Q12" s="281">
        <f t="shared" si="4"/>
        <v>0</v>
      </c>
      <c r="R12" s="286"/>
      <c r="S12" s="286"/>
      <c r="T12" s="286"/>
      <c r="U12" s="286"/>
      <c r="V12" s="281" t="str">
        <f t="shared" si="8"/>
        <v/>
      </c>
      <c r="W12" s="281" t="str">
        <f t="shared" si="9"/>
        <v/>
      </c>
      <c r="X12" s="281" t="str">
        <f t="shared" si="10"/>
        <v/>
      </c>
      <c r="Y12" s="281" t="str">
        <f t="shared" si="5"/>
        <v/>
      </c>
      <c r="Z12" s="281" t="str">
        <f t="shared" si="6"/>
        <v/>
      </c>
      <c r="AA12" s="281" t="str">
        <f t="shared" si="7"/>
        <v/>
      </c>
    </row>
    <row r="13" spans="1:27">
      <c r="A13" s="248" t="str">
        <f t="shared" si="1"/>
        <v>劳务合同及非全日制用工-货币性福利项目小计</v>
      </c>
      <c r="B13" s="252"/>
      <c r="C13" s="255"/>
      <c r="D13" s="256"/>
      <c r="E13" s="288" t="s">
        <v>63</v>
      </c>
      <c r="F13" s="285"/>
      <c r="G13" s="281">
        <f t="shared" si="2"/>
        <v>0</v>
      </c>
      <c r="H13" s="286"/>
      <c r="I13" s="286"/>
      <c r="J13" s="286"/>
      <c r="K13" s="286"/>
      <c r="L13" s="281">
        <f t="shared" si="3"/>
        <v>0</v>
      </c>
      <c r="M13" s="286"/>
      <c r="N13" s="286"/>
      <c r="O13" s="286"/>
      <c r="P13" s="286"/>
      <c r="Q13" s="281">
        <f t="shared" si="4"/>
        <v>0</v>
      </c>
      <c r="R13" s="286"/>
      <c r="S13" s="286"/>
      <c r="T13" s="286"/>
      <c r="U13" s="286"/>
      <c r="V13" s="281" t="str">
        <f t="shared" si="8"/>
        <v/>
      </c>
      <c r="W13" s="281" t="str">
        <f t="shared" si="9"/>
        <v/>
      </c>
      <c r="X13" s="281" t="str">
        <f t="shared" si="10"/>
        <v/>
      </c>
      <c r="Y13" s="281" t="str">
        <f t="shared" si="5"/>
        <v/>
      </c>
      <c r="Z13" s="281" t="str">
        <f t="shared" si="6"/>
        <v/>
      </c>
      <c r="AA13" s="281" t="str">
        <f t="shared" si="7"/>
        <v/>
      </c>
    </row>
    <row r="14" spans="1:27">
      <c r="A14" s="248" t="str">
        <f t="shared" si="1"/>
        <v>交流借调人员补贴</v>
      </c>
      <c r="B14" s="252"/>
      <c r="C14" s="255"/>
      <c r="D14" s="256" t="s">
        <v>64</v>
      </c>
      <c r="E14" s="261"/>
      <c r="F14" s="285"/>
      <c r="G14" s="281">
        <f t="shared" si="2"/>
        <v>0</v>
      </c>
      <c r="H14" s="286"/>
      <c r="I14" s="286"/>
      <c r="J14" s="286"/>
      <c r="K14" s="286"/>
      <c r="L14" s="281">
        <f t="shared" si="3"/>
        <v>0</v>
      </c>
      <c r="M14" s="286"/>
      <c r="N14" s="286"/>
      <c r="O14" s="286"/>
      <c r="P14" s="286"/>
      <c r="Q14" s="281">
        <f t="shared" si="4"/>
        <v>0</v>
      </c>
      <c r="R14" s="286"/>
      <c r="S14" s="286"/>
      <c r="T14" s="286"/>
      <c r="U14" s="286"/>
      <c r="V14" s="281" t="str">
        <f t="shared" si="8"/>
        <v/>
      </c>
      <c r="W14" s="281" t="str">
        <f t="shared" si="9"/>
        <v/>
      </c>
      <c r="X14" s="281" t="str">
        <f t="shared" si="10"/>
        <v/>
      </c>
      <c r="Y14" s="281" t="str">
        <f t="shared" si="5"/>
        <v/>
      </c>
      <c r="Z14" s="281" t="str">
        <f t="shared" si="6"/>
        <v/>
      </c>
      <c r="AA14" s="281" t="str">
        <f t="shared" si="7"/>
        <v/>
      </c>
    </row>
    <row r="15" spans="1:27">
      <c r="A15" s="248" t="str">
        <f t="shared" si="1"/>
        <v>地县公司阶段性奖励项目小计（省本部专用）省地公司阶段性奖励项目小计</v>
      </c>
      <c r="B15" s="252"/>
      <c r="C15" s="255"/>
      <c r="D15" s="257" t="s">
        <v>65</v>
      </c>
      <c r="E15" s="256" t="s">
        <v>66</v>
      </c>
      <c r="F15" s="285"/>
      <c r="G15" s="281">
        <f t="shared" si="2"/>
        <v>0</v>
      </c>
      <c r="H15" s="286"/>
      <c r="I15" s="286"/>
      <c r="J15" s="286"/>
      <c r="K15" s="286"/>
      <c r="L15" s="281">
        <f t="shared" si="3"/>
        <v>0</v>
      </c>
      <c r="M15" s="286"/>
      <c r="N15" s="286"/>
      <c r="O15" s="286"/>
      <c r="P15" s="286"/>
      <c r="Q15" s="281">
        <f t="shared" si="4"/>
        <v>0</v>
      </c>
      <c r="R15" s="286"/>
      <c r="S15" s="286"/>
      <c r="T15" s="286"/>
      <c r="U15" s="286"/>
      <c r="V15" s="281" t="str">
        <f t="shared" si="8"/>
        <v/>
      </c>
      <c r="W15" s="281" t="str">
        <f t="shared" si="9"/>
        <v/>
      </c>
      <c r="X15" s="281" t="str">
        <f t="shared" si="10"/>
        <v/>
      </c>
      <c r="Y15" s="281" t="str">
        <f t="shared" si="5"/>
        <v/>
      </c>
      <c r="Z15" s="281" t="str">
        <f t="shared" si="6"/>
        <v/>
      </c>
      <c r="AA15" s="281" t="str">
        <f t="shared" si="7"/>
        <v/>
      </c>
    </row>
    <row r="16" spans="1:27">
      <c r="A16" s="248" t="str">
        <f t="shared" si="1"/>
        <v>县区支公司阶段性奖励项目小计（地市本部专用）</v>
      </c>
      <c r="B16" s="252"/>
      <c r="C16" s="255"/>
      <c r="D16" s="258"/>
      <c r="E16" s="256" t="s">
        <v>67</v>
      </c>
      <c r="F16" s="285"/>
      <c r="G16" s="281">
        <f t="shared" si="2"/>
        <v>0</v>
      </c>
      <c r="H16" s="286"/>
      <c r="I16" s="286"/>
      <c r="J16" s="286"/>
      <c r="K16" s="286"/>
      <c r="L16" s="281">
        <f t="shared" si="3"/>
        <v>0</v>
      </c>
      <c r="M16" s="286"/>
      <c r="N16" s="286"/>
      <c r="O16" s="286"/>
      <c r="P16" s="286"/>
      <c r="Q16" s="281">
        <f t="shared" si="4"/>
        <v>0</v>
      </c>
      <c r="R16" s="286"/>
      <c r="S16" s="286"/>
      <c r="T16" s="286"/>
      <c r="U16" s="286"/>
      <c r="V16" s="281" t="str">
        <f t="shared" si="8"/>
        <v/>
      </c>
      <c r="W16" s="281" t="str">
        <f t="shared" si="9"/>
        <v/>
      </c>
      <c r="X16" s="281" t="str">
        <f t="shared" si="10"/>
        <v/>
      </c>
      <c r="Y16" s="281" t="str">
        <f t="shared" si="5"/>
        <v/>
      </c>
      <c r="Z16" s="281" t="str">
        <f t="shared" si="6"/>
        <v/>
      </c>
      <c r="AA16" s="281" t="str">
        <f t="shared" si="7"/>
        <v/>
      </c>
    </row>
    <row r="17" spans="1:27">
      <c r="A17" s="248" t="str">
        <f t="shared" si="1"/>
        <v>其他工资</v>
      </c>
      <c r="B17" s="252"/>
      <c r="C17" s="259"/>
      <c r="D17" s="260" t="s">
        <v>68</v>
      </c>
      <c r="E17" s="261"/>
      <c r="F17" s="285"/>
      <c r="G17" s="281">
        <f t="shared" si="2"/>
        <v>0</v>
      </c>
      <c r="H17" s="286"/>
      <c r="I17" s="286"/>
      <c r="J17" s="286"/>
      <c r="K17" s="286"/>
      <c r="L17" s="281">
        <f t="shared" si="3"/>
        <v>0</v>
      </c>
      <c r="M17" s="286"/>
      <c r="N17" s="286"/>
      <c r="O17" s="286"/>
      <c r="P17" s="286"/>
      <c r="Q17" s="281">
        <f t="shared" si="4"/>
        <v>0</v>
      </c>
      <c r="R17" s="286"/>
      <c r="S17" s="286"/>
      <c r="T17" s="286"/>
      <c r="U17" s="286"/>
      <c r="V17" s="281" t="str">
        <f t="shared" si="8"/>
        <v/>
      </c>
      <c r="W17" s="281" t="str">
        <f t="shared" si="9"/>
        <v/>
      </c>
      <c r="X17" s="281" t="str">
        <f t="shared" si="10"/>
        <v/>
      </c>
      <c r="Y17" s="281" t="str">
        <f t="shared" si="5"/>
        <v/>
      </c>
      <c r="Z17" s="281" t="str">
        <f t="shared" si="6"/>
        <v/>
      </c>
      <c r="AA17" s="281" t="str">
        <f t="shared" si="7"/>
        <v/>
      </c>
    </row>
    <row r="18" spans="1:27">
      <c r="A18" s="248" t="str">
        <f t="shared" si="1"/>
        <v>职工福利项目小计职工福利项目小计</v>
      </c>
      <c r="B18" s="252"/>
      <c r="C18" s="253" t="s">
        <v>69</v>
      </c>
      <c r="D18" s="254" t="s">
        <v>69</v>
      </c>
      <c r="E18" s="283"/>
      <c r="F18" s="284"/>
      <c r="G18" s="281">
        <f t="shared" si="2"/>
        <v>0</v>
      </c>
      <c r="H18" s="281">
        <f>SUM(H19:H29)</f>
        <v>0</v>
      </c>
      <c r="I18" s="302" t="s">
        <v>54</v>
      </c>
      <c r="J18" s="281">
        <f>SUM(J19:J29)</f>
        <v>0</v>
      </c>
      <c r="K18" s="302" t="s">
        <v>54</v>
      </c>
      <c r="L18" s="281">
        <f t="shared" si="3"/>
        <v>0</v>
      </c>
      <c r="M18" s="281">
        <f>SUM(M19:M29)</f>
        <v>0</v>
      </c>
      <c r="N18" s="302" t="s">
        <v>54</v>
      </c>
      <c r="O18" s="281">
        <f>SUM(O19:O29)</f>
        <v>0</v>
      </c>
      <c r="P18" s="302" t="s">
        <v>54</v>
      </c>
      <c r="Q18" s="281">
        <f t="shared" si="4"/>
        <v>0</v>
      </c>
      <c r="R18" s="281">
        <f>SUM(R19:R29)</f>
        <v>0</v>
      </c>
      <c r="S18" s="302" t="s">
        <v>54</v>
      </c>
      <c r="T18" s="281">
        <f>SUM(T19:T29)</f>
        <v>0</v>
      </c>
      <c r="U18" s="302" t="s">
        <v>54</v>
      </c>
      <c r="V18" s="281" t="str">
        <f t="shared" si="8"/>
        <v/>
      </c>
      <c r="W18" s="281" t="str">
        <f t="shared" si="9"/>
        <v/>
      </c>
      <c r="X18" s="281" t="str">
        <f t="shared" si="10"/>
        <v/>
      </c>
      <c r="Y18" s="281" t="str">
        <f t="shared" si="5"/>
        <v/>
      </c>
      <c r="Z18" s="281" t="str">
        <f t="shared" si="6"/>
        <v/>
      </c>
      <c r="AA18" s="281" t="str">
        <f t="shared" si="7"/>
        <v/>
      </c>
    </row>
    <row r="19" spans="1:27">
      <c r="A19" s="248" t="str">
        <f t="shared" si="1"/>
        <v>卫生保健生活福利-货币性卫生保健生活福利</v>
      </c>
      <c r="B19" s="252"/>
      <c r="C19" s="255"/>
      <c r="D19" s="256" t="s">
        <v>70</v>
      </c>
      <c r="E19" s="261" t="s">
        <v>71</v>
      </c>
      <c r="F19" s="289"/>
      <c r="G19" s="281">
        <f t="shared" si="2"/>
        <v>0</v>
      </c>
      <c r="H19" s="286"/>
      <c r="I19" s="286"/>
      <c r="J19" s="286"/>
      <c r="K19" s="286"/>
      <c r="L19" s="281">
        <f t="shared" si="3"/>
        <v>0</v>
      </c>
      <c r="M19" s="286"/>
      <c r="N19" s="286"/>
      <c r="O19" s="286"/>
      <c r="P19" s="286"/>
      <c r="Q19" s="281">
        <f t="shared" si="4"/>
        <v>0</v>
      </c>
      <c r="R19" s="286"/>
      <c r="S19" s="286"/>
      <c r="T19" s="286"/>
      <c r="U19" s="286"/>
      <c r="V19" s="281" t="str">
        <f t="shared" si="8"/>
        <v/>
      </c>
      <c r="W19" s="281" t="str">
        <f t="shared" si="9"/>
        <v/>
      </c>
      <c r="X19" s="281" t="str">
        <f t="shared" si="10"/>
        <v/>
      </c>
      <c r="Y19" s="281" t="str">
        <f t="shared" si="5"/>
        <v/>
      </c>
      <c r="Z19" s="281" t="str">
        <f t="shared" si="6"/>
        <v/>
      </c>
      <c r="AA19" s="281" t="str">
        <f t="shared" si="7"/>
        <v/>
      </c>
    </row>
    <row r="20" spans="1:27">
      <c r="A20" s="248" t="str">
        <f t="shared" si="1"/>
        <v>卫生保健生活福利-非货币性</v>
      </c>
      <c r="B20" s="252"/>
      <c r="C20" s="255"/>
      <c r="D20" s="256"/>
      <c r="E20" s="261" t="s">
        <v>73</v>
      </c>
      <c r="F20" s="289"/>
      <c r="G20" s="281">
        <f t="shared" si="2"/>
        <v>0</v>
      </c>
      <c r="H20" s="286"/>
      <c r="I20" s="286"/>
      <c r="J20" s="286"/>
      <c r="K20" s="286"/>
      <c r="L20" s="281">
        <f t="shared" si="3"/>
        <v>0</v>
      </c>
      <c r="M20" s="286"/>
      <c r="N20" s="286"/>
      <c r="O20" s="286"/>
      <c r="P20" s="286"/>
      <c r="Q20" s="281">
        <f t="shared" si="4"/>
        <v>0</v>
      </c>
      <c r="R20" s="286"/>
      <c r="S20" s="286"/>
      <c r="T20" s="286"/>
      <c r="U20" s="286"/>
      <c r="V20" s="281" t="str">
        <f t="shared" si="8"/>
        <v/>
      </c>
      <c r="W20" s="281" t="str">
        <f t="shared" si="9"/>
        <v/>
      </c>
      <c r="X20" s="281" t="str">
        <f t="shared" si="10"/>
        <v/>
      </c>
      <c r="Y20" s="281" t="str">
        <f t="shared" si="5"/>
        <v/>
      </c>
      <c r="Z20" s="281" t="str">
        <f t="shared" si="6"/>
        <v/>
      </c>
      <c r="AA20" s="281" t="str">
        <f t="shared" si="7"/>
        <v/>
      </c>
    </row>
    <row r="21" spans="1:27">
      <c r="A21" s="248" t="str">
        <f t="shared" si="1"/>
        <v>内设福利机构费用-货币性内设福利机构费用</v>
      </c>
      <c r="B21" s="252"/>
      <c r="C21" s="255"/>
      <c r="D21" s="256" t="s">
        <v>74</v>
      </c>
      <c r="E21" s="261" t="s">
        <v>75</v>
      </c>
      <c r="F21" s="289"/>
      <c r="G21" s="281">
        <f t="shared" si="2"/>
        <v>0</v>
      </c>
      <c r="H21" s="286"/>
      <c r="I21" s="286"/>
      <c r="J21" s="286"/>
      <c r="K21" s="286"/>
      <c r="L21" s="281">
        <f t="shared" si="3"/>
        <v>0</v>
      </c>
      <c r="M21" s="286"/>
      <c r="N21" s="286"/>
      <c r="O21" s="286"/>
      <c r="P21" s="286"/>
      <c r="Q21" s="281">
        <f t="shared" si="4"/>
        <v>0</v>
      </c>
      <c r="R21" s="286"/>
      <c r="S21" s="286"/>
      <c r="T21" s="286"/>
      <c r="U21" s="286"/>
      <c r="V21" s="281" t="str">
        <f t="shared" si="8"/>
        <v/>
      </c>
      <c r="W21" s="281" t="str">
        <f t="shared" si="9"/>
        <v/>
      </c>
      <c r="X21" s="281" t="str">
        <f t="shared" si="10"/>
        <v/>
      </c>
      <c r="Y21" s="281" t="str">
        <f t="shared" si="5"/>
        <v/>
      </c>
      <c r="Z21" s="281" t="str">
        <f t="shared" si="6"/>
        <v/>
      </c>
      <c r="AA21" s="281" t="str">
        <f t="shared" si="7"/>
        <v/>
      </c>
    </row>
    <row r="22" spans="1:27">
      <c r="A22" s="248" t="str">
        <f t="shared" si="1"/>
        <v>内设福利机构费用-非货币性</v>
      </c>
      <c r="B22" s="252"/>
      <c r="C22" s="255"/>
      <c r="D22" s="256"/>
      <c r="E22" s="261" t="s">
        <v>76</v>
      </c>
      <c r="F22" s="289"/>
      <c r="G22" s="281">
        <f t="shared" si="2"/>
        <v>0</v>
      </c>
      <c r="H22" s="286"/>
      <c r="I22" s="286"/>
      <c r="J22" s="286"/>
      <c r="K22" s="286"/>
      <c r="L22" s="281">
        <f t="shared" si="3"/>
        <v>0</v>
      </c>
      <c r="M22" s="286"/>
      <c r="N22" s="286"/>
      <c r="O22" s="286"/>
      <c r="P22" s="286"/>
      <c r="Q22" s="281">
        <f t="shared" si="4"/>
        <v>0</v>
      </c>
      <c r="R22" s="286"/>
      <c r="S22" s="286"/>
      <c r="T22" s="286"/>
      <c r="U22" s="286"/>
      <c r="V22" s="281" t="str">
        <f t="shared" si="8"/>
        <v/>
      </c>
      <c r="W22" s="281" t="str">
        <f t="shared" si="9"/>
        <v/>
      </c>
      <c r="X22" s="281" t="str">
        <f t="shared" si="10"/>
        <v/>
      </c>
      <c r="Y22" s="281" t="str">
        <f t="shared" si="5"/>
        <v/>
      </c>
      <c r="Z22" s="281" t="str">
        <f t="shared" si="6"/>
        <v/>
      </c>
      <c r="AA22" s="281" t="str">
        <f t="shared" si="7"/>
        <v/>
      </c>
    </row>
    <row r="23" spans="1:27">
      <c r="A23" s="248" t="str">
        <f t="shared" si="1"/>
        <v>职工困难补助-货币性职工困难补助</v>
      </c>
      <c r="B23" s="252"/>
      <c r="C23" s="255"/>
      <c r="D23" s="261" t="s">
        <v>77</v>
      </c>
      <c r="E23" s="261" t="s">
        <v>78</v>
      </c>
      <c r="F23" s="289"/>
      <c r="G23" s="281">
        <f t="shared" si="2"/>
        <v>0</v>
      </c>
      <c r="H23" s="286"/>
      <c r="I23" s="286"/>
      <c r="J23" s="286"/>
      <c r="K23" s="286"/>
      <c r="L23" s="281">
        <f t="shared" si="3"/>
        <v>0</v>
      </c>
      <c r="M23" s="286"/>
      <c r="N23" s="286"/>
      <c r="O23" s="286"/>
      <c r="P23" s="286"/>
      <c r="Q23" s="281">
        <f t="shared" si="4"/>
        <v>0</v>
      </c>
      <c r="R23" s="286"/>
      <c r="S23" s="286"/>
      <c r="T23" s="286"/>
      <c r="U23" s="286"/>
      <c r="V23" s="281" t="str">
        <f t="shared" si="8"/>
        <v/>
      </c>
      <c r="W23" s="281" t="str">
        <f t="shared" si="9"/>
        <v/>
      </c>
      <c r="X23" s="281" t="str">
        <f t="shared" si="10"/>
        <v/>
      </c>
      <c r="Y23" s="281" t="str">
        <f t="shared" si="5"/>
        <v/>
      </c>
      <c r="Z23" s="281" t="str">
        <f t="shared" si="6"/>
        <v/>
      </c>
      <c r="AA23" s="281" t="str">
        <f t="shared" si="7"/>
        <v/>
      </c>
    </row>
    <row r="24" spans="1:27">
      <c r="A24" s="248" t="str">
        <f t="shared" si="1"/>
        <v>职工困难补助-非货币性</v>
      </c>
      <c r="B24" s="252"/>
      <c r="C24" s="255"/>
      <c r="D24" s="261"/>
      <c r="E24" s="261" t="s">
        <v>79</v>
      </c>
      <c r="F24" s="289"/>
      <c r="G24" s="281">
        <f t="shared" si="2"/>
        <v>0</v>
      </c>
      <c r="H24" s="286"/>
      <c r="I24" s="286"/>
      <c r="J24" s="286"/>
      <c r="K24" s="286"/>
      <c r="L24" s="281">
        <f t="shared" si="3"/>
        <v>0</v>
      </c>
      <c r="M24" s="286"/>
      <c r="N24" s="286"/>
      <c r="O24" s="286"/>
      <c r="P24" s="286"/>
      <c r="Q24" s="281">
        <f t="shared" si="4"/>
        <v>0</v>
      </c>
      <c r="R24" s="286"/>
      <c r="S24" s="286"/>
      <c r="T24" s="286"/>
      <c r="U24" s="286"/>
      <c r="V24" s="281" t="str">
        <f t="shared" si="8"/>
        <v/>
      </c>
      <c r="W24" s="281" t="str">
        <f t="shared" si="9"/>
        <v/>
      </c>
      <c r="X24" s="281" t="str">
        <f t="shared" si="10"/>
        <v/>
      </c>
      <c r="Y24" s="281" t="str">
        <f t="shared" si="5"/>
        <v/>
      </c>
      <c r="Z24" s="281" t="str">
        <f t="shared" si="6"/>
        <v/>
      </c>
      <c r="AA24" s="281" t="str">
        <f t="shared" si="7"/>
        <v/>
      </c>
    </row>
    <row r="25" spans="1:27">
      <c r="A25" s="248" t="str">
        <f t="shared" si="1"/>
        <v>其他职工福利费-货币性其他职工福利费</v>
      </c>
      <c r="B25" s="252"/>
      <c r="C25" s="255"/>
      <c r="D25" s="256" t="s">
        <v>80</v>
      </c>
      <c r="E25" s="261" t="s">
        <v>81</v>
      </c>
      <c r="F25" s="289"/>
      <c r="G25" s="281">
        <f t="shared" si="2"/>
        <v>0</v>
      </c>
      <c r="H25" s="286"/>
      <c r="I25" s="286"/>
      <c r="J25" s="286"/>
      <c r="K25" s="286"/>
      <c r="L25" s="281">
        <f t="shared" si="3"/>
        <v>0</v>
      </c>
      <c r="M25" s="286"/>
      <c r="N25" s="286"/>
      <c r="O25" s="286"/>
      <c r="P25" s="286"/>
      <c r="Q25" s="281">
        <f t="shared" si="4"/>
        <v>0</v>
      </c>
      <c r="R25" s="286"/>
      <c r="S25" s="286"/>
      <c r="T25" s="286"/>
      <c r="U25" s="286"/>
      <c r="V25" s="281" t="str">
        <f t="shared" si="8"/>
        <v/>
      </c>
      <c r="W25" s="281" t="str">
        <f t="shared" si="9"/>
        <v/>
      </c>
      <c r="X25" s="281" t="str">
        <f t="shared" si="10"/>
        <v/>
      </c>
      <c r="Y25" s="281" t="str">
        <f t="shared" si="5"/>
        <v/>
      </c>
      <c r="Z25" s="281" t="str">
        <f t="shared" si="6"/>
        <v/>
      </c>
      <c r="AA25" s="281" t="str">
        <f t="shared" si="7"/>
        <v/>
      </c>
    </row>
    <row r="26" spans="1:27">
      <c r="A26" s="248" t="str">
        <f t="shared" si="1"/>
        <v>其他职工福利费-非货币性</v>
      </c>
      <c r="B26" s="252"/>
      <c r="C26" s="255"/>
      <c r="D26" s="256"/>
      <c r="E26" s="261" t="s">
        <v>82</v>
      </c>
      <c r="F26" s="289"/>
      <c r="G26" s="281">
        <f t="shared" si="2"/>
        <v>0</v>
      </c>
      <c r="H26" s="286"/>
      <c r="I26" s="286"/>
      <c r="J26" s="286"/>
      <c r="K26" s="286"/>
      <c r="L26" s="281">
        <f t="shared" si="3"/>
        <v>0</v>
      </c>
      <c r="M26" s="286"/>
      <c r="N26" s="286"/>
      <c r="O26" s="286"/>
      <c r="P26" s="286"/>
      <c r="Q26" s="281">
        <f t="shared" si="4"/>
        <v>0</v>
      </c>
      <c r="R26" s="286"/>
      <c r="S26" s="286"/>
      <c r="T26" s="286"/>
      <c r="U26" s="286"/>
      <c r="V26" s="281" t="str">
        <f t="shared" si="8"/>
        <v/>
      </c>
      <c r="W26" s="281" t="str">
        <f t="shared" si="9"/>
        <v/>
      </c>
      <c r="X26" s="281" t="str">
        <f t="shared" si="10"/>
        <v/>
      </c>
      <c r="Y26" s="281" t="str">
        <f t="shared" si="5"/>
        <v/>
      </c>
      <c r="Z26" s="281" t="str">
        <f t="shared" si="6"/>
        <v/>
      </c>
      <c r="AA26" s="281" t="str">
        <f t="shared" si="7"/>
        <v/>
      </c>
    </row>
    <row r="27" spans="1:27">
      <c r="A27" s="248" t="str">
        <f t="shared" si="1"/>
        <v>补充医疗保险</v>
      </c>
      <c r="B27" s="252"/>
      <c r="C27" s="255"/>
      <c r="D27" s="261" t="s">
        <v>83</v>
      </c>
      <c r="E27" s="261"/>
      <c r="F27" s="289"/>
      <c r="G27" s="281">
        <f t="shared" si="2"/>
        <v>0</v>
      </c>
      <c r="H27" s="286"/>
      <c r="I27" s="286"/>
      <c r="J27" s="286"/>
      <c r="K27" s="286"/>
      <c r="L27" s="281">
        <f t="shared" si="3"/>
        <v>0</v>
      </c>
      <c r="M27" s="286"/>
      <c r="N27" s="286"/>
      <c r="O27" s="286"/>
      <c r="P27" s="286"/>
      <c r="Q27" s="281">
        <f t="shared" si="4"/>
        <v>0</v>
      </c>
      <c r="R27" s="286"/>
      <c r="S27" s="286"/>
      <c r="T27" s="286"/>
      <c r="U27" s="286"/>
      <c r="V27" s="281" t="str">
        <f t="shared" si="8"/>
        <v/>
      </c>
      <c r="W27" s="281" t="str">
        <f t="shared" si="9"/>
        <v/>
      </c>
      <c r="X27" s="281" t="str">
        <f t="shared" si="10"/>
        <v/>
      </c>
      <c r="Y27" s="281" t="str">
        <f t="shared" si="5"/>
        <v/>
      </c>
      <c r="Z27" s="281" t="str">
        <f t="shared" si="6"/>
        <v/>
      </c>
      <c r="AA27" s="281" t="str">
        <f t="shared" si="7"/>
        <v/>
      </c>
    </row>
    <row r="28" spans="1:27">
      <c r="A28" s="248" t="str">
        <f t="shared" si="1"/>
        <v>企业年金</v>
      </c>
      <c r="B28" s="252"/>
      <c r="C28" s="255"/>
      <c r="D28" s="262" t="s">
        <v>85</v>
      </c>
      <c r="E28" s="261"/>
      <c r="F28" s="289"/>
      <c r="G28" s="281">
        <f t="shared" si="2"/>
        <v>0</v>
      </c>
      <c r="H28" s="286"/>
      <c r="I28" s="286"/>
      <c r="J28" s="286"/>
      <c r="K28" s="286"/>
      <c r="L28" s="281">
        <f t="shared" si="3"/>
        <v>0</v>
      </c>
      <c r="M28" s="286"/>
      <c r="N28" s="286"/>
      <c r="O28" s="286"/>
      <c r="P28" s="286"/>
      <c r="Q28" s="281">
        <f t="shared" si="4"/>
        <v>0</v>
      </c>
      <c r="R28" s="286"/>
      <c r="S28" s="286"/>
      <c r="T28" s="286"/>
      <c r="U28" s="286"/>
      <c r="V28" s="281" t="str">
        <f t="shared" si="8"/>
        <v/>
      </c>
      <c r="W28" s="281" t="str">
        <f t="shared" si="9"/>
        <v/>
      </c>
      <c r="X28" s="281" t="str">
        <f t="shared" si="10"/>
        <v/>
      </c>
      <c r="Y28" s="281" t="str">
        <f t="shared" si="5"/>
        <v/>
      </c>
      <c r="Z28" s="281" t="str">
        <f t="shared" si="6"/>
        <v/>
      </c>
      <c r="AA28" s="281" t="str">
        <f t="shared" si="7"/>
        <v/>
      </c>
    </row>
    <row r="29" spans="1:27">
      <c r="A29" s="248" t="str">
        <f t="shared" si="1"/>
        <v>劳动保险</v>
      </c>
      <c r="B29" s="252"/>
      <c r="C29" s="259"/>
      <c r="D29" s="262" t="s">
        <v>86</v>
      </c>
      <c r="E29" s="261"/>
      <c r="F29" s="289"/>
      <c r="G29" s="281">
        <f t="shared" si="2"/>
        <v>0</v>
      </c>
      <c r="H29" s="286"/>
      <c r="I29" s="286"/>
      <c r="J29" s="286"/>
      <c r="K29" s="286"/>
      <c r="L29" s="281">
        <f t="shared" si="3"/>
        <v>0</v>
      </c>
      <c r="M29" s="286"/>
      <c r="N29" s="286"/>
      <c r="O29" s="286"/>
      <c r="P29" s="286"/>
      <c r="Q29" s="281">
        <f t="shared" si="4"/>
        <v>0</v>
      </c>
      <c r="R29" s="286"/>
      <c r="S29" s="286"/>
      <c r="T29" s="286"/>
      <c r="U29" s="286"/>
      <c r="V29" s="281" t="str">
        <f t="shared" si="8"/>
        <v/>
      </c>
      <c r="W29" s="281" t="str">
        <f t="shared" si="9"/>
        <v/>
      </c>
      <c r="X29" s="281" t="str">
        <f t="shared" si="10"/>
        <v/>
      </c>
      <c r="Y29" s="281" t="str">
        <f t="shared" si="5"/>
        <v/>
      </c>
      <c r="Z29" s="281" t="str">
        <f t="shared" si="6"/>
        <v/>
      </c>
      <c r="AA29" s="281" t="str">
        <f t="shared" si="7"/>
        <v/>
      </c>
    </row>
    <row r="30" spans="1:27">
      <c r="A30" s="248" t="str">
        <f t="shared" si="1"/>
        <v>基本医疗保险</v>
      </c>
      <c r="B30" s="252"/>
      <c r="C30" s="256" t="s">
        <v>87</v>
      </c>
      <c r="D30" s="261"/>
      <c r="E30" s="261"/>
      <c r="F30" s="285"/>
      <c r="G30" s="281">
        <f t="shared" si="2"/>
        <v>0</v>
      </c>
      <c r="H30" s="286"/>
      <c r="I30" s="286"/>
      <c r="J30" s="286"/>
      <c r="K30" s="286"/>
      <c r="L30" s="281">
        <f t="shared" si="3"/>
        <v>0</v>
      </c>
      <c r="M30" s="286"/>
      <c r="N30" s="286"/>
      <c r="O30" s="286"/>
      <c r="P30" s="286"/>
      <c r="Q30" s="281">
        <f t="shared" si="4"/>
        <v>0</v>
      </c>
      <c r="R30" s="286"/>
      <c r="S30" s="286"/>
      <c r="T30" s="286"/>
      <c r="U30" s="286"/>
      <c r="V30" s="281" t="str">
        <f t="shared" si="8"/>
        <v/>
      </c>
      <c r="W30" s="281" t="str">
        <f t="shared" si="9"/>
        <v/>
      </c>
      <c r="X30" s="281" t="str">
        <f t="shared" si="10"/>
        <v/>
      </c>
      <c r="Y30" s="281" t="str">
        <f t="shared" si="5"/>
        <v/>
      </c>
      <c r="Z30" s="281" t="str">
        <f t="shared" si="6"/>
        <v/>
      </c>
      <c r="AA30" s="281" t="str">
        <f t="shared" si="7"/>
        <v/>
      </c>
    </row>
    <row r="31" spans="1:27">
      <c r="A31" s="248" t="str">
        <f t="shared" si="1"/>
        <v>基本养老保险</v>
      </c>
      <c r="B31" s="252"/>
      <c r="C31" s="256" t="s">
        <v>89</v>
      </c>
      <c r="D31" s="261"/>
      <c r="E31" s="261"/>
      <c r="F31" s="285"/>
      <c r="G31" s="281">
        <f t="shared" si="2"/>
        <v>0</v>
      </c>
      <c r="H31" s="286"/>
      <c r="I31" s="286"/>
      <c r="J31" s="286"/>
      <c r="K31" s="286"/>
      <c r="L31" s="281">
        <f t="shared" si="3"/>
        <v>0</v>
      </c>
      <c r="M31" s="286"/>
      <c r="N31" s="286"/>
      <c r="O31" s="286"/>
      <c r="P31" s="286"/>
      <c r="Q31" s="281">
        <f t="shared" si="4"/>
        <v>0</v>
      </c>
      <c r="R31" s="286"/>
      <c r="S31" s="286"/>
      <c r="T31" s="286"/>
      <c r="U31" s="286"/>
      <c r="V31" s="281" t="str">
        <f t="shared" si="8"/>
        <v/>
      </c>
      <c r="W31" s="281" t="str">
        <f t="shared" si="9"/>
        <v/>
      </c>
      <c r="X31" s="281" t="str">
        <f t="shared" si="10"/>
        <v/>
      </c>
      <c r="Y31" s="281" t="str">
        <f t="shared" si="5"/>
        <v/>
      </c>
      <c r="Z31" s="281" t="str">
        <f t="shared" si="6"/>
        <v/>
      </c>
      <c r="AA31" s="281" t="str">
        <f t="shared" si="7"/>
        <v/>
      </c>
    </row>
    <row r="32" spans="1:27">
      <c r="A32" s="248" t="str">
        <f t="shared" si="1"/>
        <v>失业保险</v>
      </c>
      <c r="B32" s="252"/>
      <c r="C32" s="256" t="s">
        <v>90</v>
      </c>
      <c r="D32" s="261"/>
      <c r="E32" s="261"/>
      <c r="F32" s="285"/>
      <c r="G32" s="281">
        <f t="shared" si="2"/>
        <v>0</v>
      </c>
      <c r="H32" s="286"/>
      <c r="I32" s="286"/>
      <c r="J32" s="286"/>
      <c r="K32" s="286"/>
      <c r="L32" s="281">
        <f t="shared" si="3"/>
        <v>0</v>
      </c>
      <c r="M32" s="286"/>
      <c r="N32" s="286"/>
      <c r="O32" s="286"/>
      <c r="P32" s="286"/>
      <c r="Q32" s="281">
        <f t="shared" si="4"/>
        <v>0</v>
      </c>
      <c r="R32" s="286"/>
      <c r="S32" s="286"/>
      <c r="T32" s="286"/>
      <c r="U32" s="286"/>
      <c r="V32" s="281" t="str">
        <f t="shared" si="8"/>
        <v/>
      </c>
      <c r="W32" s="281" t="str">
        <f t="shared" si="9"/>
        <v/>
      </c>
      <c r="X32" s="281" t="str">
        <f t="shared" si="10"/>
        <v/>
      </c>
      <c r="Y32" s="281" t="str">
        <f t="shared" si="5"/>
        <v/>
      </c>
      <c r="Z32" s="281" t="str">
        <f t="shared" si="6"/>
        <v/>
      </c>
      <c r="AA32" s="281" t="str">
        <f t="shared" si="7"/>
        <v/>
      </c>
    </row>
    <row r="33" spans="1:27">
      <c r="A33" s="248" t="str">
        <f t="shared" si="1"/>
        <v>工伤保险</v>
      </c>
      <c r="B33" s="252"/>
      <c r="C33" s="256" t="s">
        <v>91</v>
      </c>
      <c r="D33" s="261"/>
      <c r="E33" s="261"/>
      <c r="F33" s="285"/>
      <c r="G33" s="281">
        <f t="shared" si="2"/>
        <v>0</v>
      </c>
      <c r="H33" s="286"/>
      <c r="I33" s="286"/>
      <c r="J33" s="286"/>
      <c r="K33" s="286"/>
      <c r="L33" s="281">
        <f t="shared" si="3"/>
        <v>0</v>
      </c>
      <c r="M33" s="286"/>
      <c r="N33" s="286"/>
      <c r="O33" s="286"/>
      <c r="P33" s="286"/>
      <c r="Q33" s="281">
        <f t="shared" si="4"/>
        <v>0</v>
      </c>
      <c r="R33" s="286"/>
      <c r="S33" s="286"/>
      <c r="T33" s="286"/>
      <c r="U33" s="286"/>
      <c r="V33" s="281" t="str">
        <f t="shared" si="8"/>
        <v/>
      </c>
      <c r="W33" s="281" t="str">
        <f t="shared" si="9"/>
        <v/>
      </c>
      <c r="X33" s="281" t="str">
        <f t="shared" si="10"/>
        <v/>
      </c>
      <c r="Y33" s="281" t="str">
        <f t="shared" si="5"/>
        <v/>
      </c>
      <c r="Z33" s="281" t="str">
        <f t="shared" si="6"/>
        <v/>
      </c>
      <c r="AA33" s="281" t="str">
        <f t="shared" si="7"/>
        <v/>
      </c>
    </row>
    <row r="34" spans="1:27">
      <c r="A34" s="248" t="str">
        <f t="shared" si="1"/>
        <v>生育保险</v>
      </c>
      <c r="B34" s="252"/>
      <c r="C34" s="256" t="s">
        <v>92</v>
      </c>
      <c r="D34" s="261"/>
      <c r="E34" s="261"/>
      <c r="F34" s="285"/>
      <c r="G34" s="281">
        <f t="shared" si="2"/>
        <v>0</v>
      </c>
      <c r="H34" s="286"/>
      <c r="I34" s="286"/>
      <c r="J34" s="286"/>
      <c r="K34" s="286"/>
      <c r="L34" s="281">
        <f t="shared" si="3"/>
        <v>0</v>
      </c>
      <c r="M34" s="286"/>
      <c r="N34" s="286"/>
      <c r="O34" s="286"/>
      <c r="P34" s="286"/>
      <c r="Q34" s="281">
        <f t="shared" si="4"/>
        <v>0</v>
      </c>
      <c r="R34" s="286"/>
      <c r="S34" s="286"/>
      <c r="T34" s="286"/>
      <c r="U34" s="286"/>
      <c r="V34" s="281" t="str">
        <f t="shared" si="8"/>
        <v/>
      </c>
      <c r="W34" s="281" t="str">
        <f t="shared" si="9"/>
        <v/>
      </c>
      <c r="X34" s="281" t="str">
        <f t="shared" si="10"/>
        <v/>
      </c>
      <c r="Y34" s="281" t="str">
        <f t="shared" si="5"/>
        <v/>
      </c>
      <c r="Z34" s="281" t="str">
        <f t="shared" si="6"/>
        <v/>
      </c>
      <c r="AA34" s="281" t="str">
        <f t="shared" si="7"/>
        <v/>
      </c>
    </row>
    <row r="35" spans="1:27">
      <c r="A35" s="248" t="str">
        <f t="shared" si="1"/>
        <v>住房公积金</v>
      </c>
      <c r="B35" s="252"/>
      <c r="C35" s="256" t="s">
        <v>93</v>
      </c>
      <c r="D35" s="261"/>
      <c r="E35" s="261"/>
      <c r="F35" s="285"/>
      <c r="G35" s="281">
        <f t="shared" si="2"/>
        <v>0</v>
      </c>
      <c r="H35" s="286"/>
      <c r="I35" s="286"/>
      <c r="J35" s="286"/>
      <c r="K35" s="286"/>
      <c r="L35" s="281">
        <f t="shared" si="3"/>
        <v>0</v>
      </c>
      <c r="M35" s="286"/>
      <c r="N35" s="286"/>
      <c r="O35" s="286"/>
      <c r="P35" s="286"/>
      <c r="Q35" s="281">
        <f t="shared" si="4"/>
        <v>0</v>
      </c>
      <c r="R35" s="286"/>
      <c r="S35" s="286"/>
      <c r="T35" s="286"/>
      <c r="U35" s="286"/>
      <c r="V35" s="281" t="str">
        <f t="shared" si="8"/>
        <v/>
      </c>
      <c r="W35" s="281" t="str">
        <f t="shared" si="9"/>
        <v/>
      </c>
      <c r="X35" s="281" t="str">
        <f t="shared" si="10"/>
        <v/>
      </c>
      <c r="Y35" s="281" t="str">
        <f t="shared" si="5"/>
        <v/>
      </c>
      <c r="Z35" s="281" t="str">
        <f t="shared" si="6"/>
        <v/>
      </c>
      <c r="AA35" s="281" t="str">
        <f t="shared" si="7"/>
        <v/>
      </c>
    </row>
    <row r="36" spans="1:27">
      <c r="A36" s="248" t="str">
        <f t="shared" si="1"/>
        <v>工会经费项目小计</v>
      </c>
      <c r="B36" s="252"/>
      <c r="C36" s="256" t="s">
        <v>94</v>
      </c>
      <c r="D36" s="261"/>
      <c r="E36" s="261"/>
      <c r="F36" s="285"/>
      <c r="G36" s="281">
        <f t="shared" si="2"/>
        <v>0</v>
      </c>
      <c r="H36" s="286"/>
      <c r="I36" s="286"/>
      <c r="J36" s="286"/>
      <c r="K36" s="286"/>
      <c r="L36" s="281">
        <f t="shared" si="3"/>
        <v>0</v>
      </c>
      <c r="M36" s="286"/>
      <c r="N36" s="286"/>
      <c r="O36" s="286"/>
      <c r="P36" s="286"/>
      <c r="Q36" s="281">
        <f t="shared" si="4"/>
        <v>0</v>
      </c>
      <c r="R36" s="286"/>
      <c r="S36" s="286"/>
      <c r="T36" s="286"/>
      <c r="U36" s="286"/>
      <c r="V36" s="281" t="str">
        <f t="shared" si="8"/>
        <v/>
      </c>
      <c r="W36" s="281" t="str">
        <f t="shared" si="9"/>
        <v/>
      </c>
      <c r="X36" s="281" t="str">
        <f t="shared" si="10"/>
        <v/>
      </c>
      <c r="Y36" s="281" t="str">
        <f t="shared" si="5"/>
        <v/>
      </c>
      <c r="Z36" s="281" t="str">
        <f t="shared" si="6"/>
        <v/>
      </c>
      <c r="AA36" s="281" t="str">
        <f t="shared" si="7"/>
        <v/>
      </c>
    </row>
    <row r="37" spans="1:27">
      <c r="A37" s="248" t="str">
        <f t="shared" si="1"/>
        <v>辞退福利</v>
      </c>
      <c r="B37" s="252"/>
      <c r="C37" s="261" t="s">
        <v>96</v>
      </c>
      <c r="D37" s="261"/>
      <c r="E37" s="261"/>
      <c r="F37" s="285"/>
      <c r="G37" s="281">
        <f t="shared" si="2"/>
        <v>0</v>
      </c>
      <c r="H37" s="286"/>
      <c r="I37" s="286"/>
      <c r="J37" s="286"/>
      <c r="K37" s="286"/>
      <c r="L37" s="281">
        <f t="shared" si="3"/>
        <v>0</v>
      </c>
      <c r="M37" s="286"/>
      <c r="N37" s="286"/>
      <c r="O37" s="286"/>
      <c r="P37" s="286"/>
      <c r="Q37" s="281">
        <f t="shared" si="4"/>
        <v>0</v>
      </c>
      <c r="R37" s="286"/>
      <c r="S37" s="286"/>
      <c r="T37" s="286"/>
      <c r="U37" s="286"/>
      <c r="V37" s="281" t="str">
        <f t="shared" si="8"/>
        <v/>
      </c>
      <c r="W37" s="281" t="str">
        <f t="shared" si="9"/>
        <v/>
      </c>
      <c r="X37" s="281" t="str">
        <f t="shared" si="10"/>
        <v/>
      </c>
      <c r="Y37" s="281" t="str">
        <f t="shared" si="5"/>
        <v/>
      </c>
      <c r="Z37" s="281" t="str">
        <f t="shared" si="6"/>
        <v/>
      </c>
      <c r="AA37" s="281" t="str">
        <f t="shared" si="7"/>
        <v/>
      </c>
    </row>
    <row r="38" spans="1:27">
      <c r="A38" s="248" t="str">
        <f t="shared" si="1"/>
        <v>股份支付</v>
      </c>
      <c r="B38" s="252"/>
      <c r="C38" s="263" t="s">
        <v>98</v>
      </c>
      <c r="D38" s="263"/>
      <c r="E38" s="263"/>
      <c r="F38" s="289"/>
      <c r="G38" s="281">
        <f t="shared" si="2"/>
        <v>0</v>
      </c>
      <c r="H38" s="286"/>
      <c r="I38" s="286"/>
      <c r="J38" s="286"/>
      <c r="K38" s="286"/>
      <c r="L38" s="281">
        <f t="shared" si="3"/>
        <v>0</v>
      </c>
      <c r="M38" s="286"/>
      <c r="N38" s="286"/>
      <c r="O38" s="286"/>
      <c r="P38" s="286"/>
      <c r="Q38" s="281">
        <f t="shared" si="4"/>
        <v>0</v>
      </c>
      <c r="R38" s="286"/>
      <c r="S38" s="286"/>
      <c r="T38" s="286"/>
      <c r="U38" s="286"/>
      <c r="V38" s="281" t="str">
        <f t="shared" si="8"/>
        <v/>
      </c>
      <c r="W38" s="281" t="str">
        <f t="shared" si="9"/>
        <v/>
      </c>
      <c r="X38" s="281" t="str">
        <f t="shared" si="10"/>
        <v/>
      </c>
      <c r="Y38" s="281" t="str">
        <f t="shared" si="5"/>
        <v/>
      </c>
      <c r="Z38" s="281" t="str">
        <f t="shared" si="6"/>
        <v/>
      </c>
      <c r="AA38" s="281" t="str">
        <f t="shared" si="7"/>
        <v/>
      </c>
    </row>
    <row r="39" spans="1:27">
      <c r="A39" s="248" t="str">
        <f t="shared" si="1"/>
        <v>劳动保护费非工装</v>
      </c>
      <c r="B39" s="252"/>
      <c r="C39" s="261" t="s">
        <v>99</v>
      </c>
      <c r="D39" s="261"/>
      <c r="E39" s="261"/>
      <c r="F39" s="285"/>
      <c r="G39" s="281">
        <f t="shared" si="2"/>
        <v>0</v>
      </c>
      <c r="H39" s="286"/>
      <c r="I39" s="286"/>
      <c r="J39" s="286"/>
      <c r="K39" s="286"/>
      <c r="L39" s="281">
        <f t="shared" si="3"/>
        <v>0</v>
      </c>
      <c r="M39" s="286"/>
      <c r="N39" s="286"/>
      <c r="O39" s="286"/>
      <c r="P39" s="286"/>
      <c r="Q39" s="281">
        <f t="shared" si="4"/>
        <v>0</v>
      </c>
      <c r="R39" s="286"/>
      <c r="S39" s="286"/>
      <c r="T39" s="286"/>
      <c r="U39" s="286"/>
      <c r="V39" s="281" t="str">
        <f t="shared" si="8"/>
        <v/>
      </c>
      <c r="W39" s="281" t="str">
        <f t="shared" si="9"/>
        <v/>
      </c>
      <c r="X39" s="281" t="str">
        <f t="shared" si="10"/>
        <v/>
      </c>
      <c r="Y39" s="281" t="str">
        <f t="shared" si="5"/>
        <v/>
      </c>
      <c r="Z39" s="281" t="str">
        <f t="shared" si="6"/>
        <v/>
      </c>
      <c r="AA39" s="281" t="str">
        <f t="shared" si="7"/>
        <v/>
      </c>
    </row>
    <row r="40" spans="1:27">
      <c r="A40" s="248" t="str">
        <f t="shared" si="1"/>
        <v>劳动保护费工装</v>
      </c>
      <c r="B40" s="264"/>
      <c r="C40" s="261" t="s">
        <v>100</v>
      </c>
      <c r="D40" s="261"/>
      <c r="E40" s="261"/>
      <c r="F40" s="285"/>
      <c r="G40" s="281">
        <f t="shared" si="2"/>
        <v>0</v>
      </c>
      <c r="H40" s="286"/>
      <c r="I40" s="286"/>
      <c r="J40" s="286"/>
      <c r="K40" s="286"/>
      <c r="L40" s="281">
        <f t="shared" si="3"/>
        <v>0</v>
      </c>
      <c r="M40" s="286"/>
      <c r="N40" s="286"/>
      <c r="O40" s="286"/>
      <c r="P40" s="286"/>
      <c r="Q40" s="281">
        <f t="shared" si="4"/>
        <v>0</v>
      </c>
      <c r="R40" s="286"/>
      <c r="S40" s="286"/>
      <c r="T40" s="286"/>
      <c r="U40" s="286"/>
      <c r="V40" s="281" t="str">
        <f t="shared" si="8"/>
        <v/>
      </c>
      <c r="W40" s="281" t="str">
        <f t="shared" si="9"/>
        <v/>
      </c>
      <c r="X40" s="281" t="str">
        <f t="shared" si="10"/>
        <v/>
      </c>
      <c r="Y40" s="281" t="str">
        <f t="shared" si="5"/>
        <v/>
      </c>
      <c r="Z40" s="281" t="str">
        <f t="shared" si="6"/>
        <v/>
      </c>
      <c r="AA40" s="281" t="str">
        <f t="shared" si="7"/>
        <v/>
      </c>
    </row>
    <row r="41" spans="1:27">
      <c r="A41" s="248" t="str">
        <f t="shared" si="1"/>
        <v>资产相关类项目合计</v>
      </c>
      <c r="B41" s="265" t="s">
        <v>101</v>
      </c>
      <c r="C41" s="266" t="s">
        <v>101</v>
      </c>
      <c r="D41" s="267"/>
      <c r="E41" s="267"/>
      <c r="F41" s="290"/>
      <c r="G41" s="281">
        <f t="shared" si="2"/>
        <v>3.25</v>
      </c>
      <c r="H41" s="281">
        <f>H42+H62+H90+H104</f>
        <v>3</v>
      </c>
      <c r="I41" s="302" t="s">
        <v>54</v>
      </c>
      <c r="J41" s="281">
        <f>J42+J62+J90+J104</f>
        <v>0.25</v>
      </c>
      <c r="K41" s="302" t="s">
        <v>54</v>
      </c>
      <c r="L41" s="281">
        <f t="shared" si="3"/>
        <v>0.25</v>
      </c>
      <c r="M41" s="281">
        <f>M42+M62+M90+M104</f>
        <v>0</v>
      </c>
      <c r="N41" s="302" t="s">
        <v>54</v>
      </c>
      <c r="O41" s="281">
        <f>O42+O62+O90+O104</f>
        <v>0.25</v>
      </c>
      <c r="P41" s="302" t="s">
        <v>54</v>
      </c>
      <c r="Q41" s="281">
        <f t="shared" si="4"/>
        <v>1.34</v>
      </c>
      <c r="R41" s="281">
        <f>R42+R62+R90+R104</f>
        <v>0.02</v>
      </c>
      <c r="S41" s="302" t="s">
        <v>54</v>
      </c>
      <c r="T41" s="281">
        <f>T42+T62+T90+T104</f>
        <v>1.32</v>
      </c>
      <c r="U41" s="302" t="s">
        <v>54</v>
      </c>
      <c r="V41" s="281">
        <f t="shared" si="8"/>
        <v>12</v>
      </c>
      <c r="W41" s="281" t="str">
        <f t="shared" si="9"/>
        <v/>
      </c>
      <c r="X41" s="281">
        <f t="shared" si="10"/>
        <v>0</v>
      </c>
      <c r="Y41" s="281">
        <f t="shared" si="5"/>
        <v>1.42537313432836</v>
      </c>
      <c r="Z41" s="281">
        <f t="shared" si="6"/>
        <v>149</v>
      </c>
      <c r="AA41" s="281">
        <f t="shared" si="7"/>
        <v>-0.810606060606061</v>
      </c>
    </row>
    <row r="42" spans="1:27">
      <c r="A42" s="248" t="str">
        <f t="shared" si="1"/>
        <v>房产类项目小计房产类项目小计</v>
      </c>
      <c r="B42" s="268"/>
      <c r="C42" s="269" t="s">
        <v>102</v>
      </c>
      <c r="D42" s="266" t="s">
        <v>102</v>
      </c>
      <c r="E42" s="267"/>
      <c r="F42" s="290"/>
      <c r="G42" s="281">
        <f t="shared" si="2"/>
        <v>0</v>
      </c>
      <c r="H42" s="281">
        <f>SUM(H43:H61)</f>
        <v>0</v>
      </c>
      <c r="I42" s="302" t="s">
        <v>54</v>
      </c>
      <c r="J42" s="281">
        <f>SUM(J43:J61)</f>
        <v>0</v>
      </c>
      <c r="K42" s="302" t="s">
        <v>54</v>
      </c>
      <c r="L42" s="281">
        <f t="shared" si="3"/>
        <v>0</v>
      </c>
      <c r="M42" s="281">
        <f>SUM(M43:M61)</f>
        <v>0</v>
      </c>
      <c r="N42" s="302" t="s">
        <v>54</v>
      </c>
      <c r="O42" s="281">
        <f>SUM(O43:O61)</f>
        <v>0</v>
      </c>
      <c r="P42" s="302" t="s">
        <v>54</v>
      </c>
      <c r="Q42" s="281">
        <f t="shared" si="4"/>
        <v>0</v>
      </c>
      <c r="R42" s="281">
        <f>SUM(R43:R61)</f>
        <v>0</v>
      </c>
      <c r="S42" s="302" t="s">
        <v>54</v>
      </c>
      <c r="T42" s="281">
        <f>SUM(T43:T61)</f>
        <v>0</v>
      </c>
      <c r="U42" s="302" t="s">
        <v>54</v>
      </c>
      <c r="V42" s="281" t="str">
        <f t="shared" si="8"/>
        <v/>
      </c>
      <c r="W42" s="281" t="str">
        <f t="shared" si="9"/>
        <v/>
      </c>
      <c r="X42" s="281" t="str">
        <f t="shared" si="10"/>
        <v/>
      </c>
      <c r="Y42" s="281" t="str">
        <f t="shared" si="5"/>
        <v/>
      </c>
      <c r="Z42" s="281" t="str">
        <f t="shared" si="6"/>
        <v/>
      </c>
      <c r="AA42" s="281" t="str">
        <f t="shared" si="7"/>
        <v/>
      </c>
    </row>
    <row r="43" spans="1:27">
      <c r="A43" s="248" t="str">
        <f t="shared" si="1"/>
        <v>工程维修项目房屋修缮费</v>
      </c>
      <c r="B43" s="268"/>
      <c r="C43" s="269"/>
      <c r="D43" s="270" t="s">
        <v>103</v>
      </c>
      <c r="E43" s="291" t="s">
        <v>104</v>
      </c>
      <c r="F43" s="292"/>
      <c r="G43" s="281">
        <f t="shared" si="2"/>
        <v>0</v>
      </c>
      <c r="H43" s="286"/>
      <c r="I43" s="286"/>
      <c r="J43" s="286"/>
      <c r="K43" s="286"/>
      <c r="L43" s="281">
        <f t="shared" si="3"/>
        <v>0</v>
      </c>
      <c r="M43" s="286"/>
      <c r="N43" s="286"/>
      <c r="O43" s="286"/>
      <c r="P43" s="286"/>
      <c r="Q43" s="281">
        <f t="shared" si="4"/>
        <v>0</v>
      </c>
      <c r="R43" s="286"/>
      <c r="S43" s="286"/>
      <c r="T43" s="286"/>
      <c r="U43" s="286"/>
      <c r="V43" s="281" t="str">
        <f t="shared" si="8"/>
        <v/>
      </c>
      <c r="W43" s="281" t="str">
        <f t="shared" si="9"/>
        <v/>
      </c>
      <c r="X43" s="281" t="str">
        <f t="shared" si="10"/>
        <v/>
      </c>
      <c r="Y43" s="281" t="str">
        <f t="shared" si="5"/>
        <v/>
      </c>
      <c r="Z43" s="281" t="str">
        <f t="shared" si="6"/>
        <v/>
      </c>
      <c r="AA43" s="281" t="str">
        <f t="shared" si="7"/>
        <v/>
      </c>
    </row>
    <row r="44" spans="1:27">
      <c r="A44" s="248" t="str">
        <f t="shared" si="1"/>
        <v>日常零星维修</v>
      </c>
      <c r="B44" s="268"/>
      <c r="C44" s="269"/>
      <c r="D44" s="271"/>
      <c r="E44" s="291" t="s">
        <v>106</v>
      </c>
      <c r="F44" s="292"/>
      <c r="G44" s="281">
        <f t="shared" si="2"/>
        <v>0</v>
      </c>
      <c r="H44" s="286"/>
      <c r="I44" s="286"/>
      <c r="J44" s="286"/>
      <c r="K44" s="286"/>
      <c r="L44" s="281">
        <f t="shared" si="3"/>
        <v>0</v>
      </c>
      <c r="M44" s="286"/>
      <c r="N44" s="286"/>
      <c r="O44" s="286"/>
      <c r="P44" s="286"/>
      <c r="Q44" s="281">
        <f t="shared" si="4"/>
        <v>0</v>
      </c>
      <c r="R44" s="286"/>
      <c r="S44" s="286"/>
      <c r="T44" s="286"/>
      <c r="U44" s="286"/>
      <c r="V44" s="281" t="str">
        <f t="shared" si="8"/>
        <v/>
      </c>
      <c r="W44" s="281" t="str">
        <f t="shared" si="9"/>
        <v/>
      </c>
      <c r="X44" s="281" t="str">
        <f t="shared" si="10"/>
        <v/>
      </c>
      <c r="Y44" s="281" t="str">
        <f t="shared" si="5"/>
        <v/>
      </c>
      <c r="Z44" s="281" t="str">
        <f t="shared" si="6"/>
        <v/>
      </c>
      <c r="AA44" s="281" t="str">
        <f t="shared" si="7"/>
        <v/>
      </c>
    </row>
    <row r="45" spans="1:27">
      <c r="A45" s="248" t="str">
        <f t="shared" si="1"/>
        <v>其他房屋修缮</v>
      </c>
      <c r="B45" s="268"/>
      <c r="C45" s="269"/>
      <c r="D45" s="272"/>
      <c r="E45" s="291" t="s">
        <v>107</v>
      </c>
      <c r="F45" s="292"/>
      <c r="G45" s="281">
        <f t="shared" si="2"/>
        <v>0</v>
      </c>
      <c r="H45" s="286"/>
      <c r="I45" s="286"/>
      <c r="J45" s="286"/>
      <c r="K45" s="286"/>
      <c r="L45" s="281">
        <f t="shared" si="3"/>
        <v>0</v>
      </c>
      <c r="M45" s="286"/>
      <c r="N45" s="286"/>
      <c r="O45" s="286"/>
      <c r="P45" s="286"/>
      <c r="Q45" s="281">
        <f t="shared" si="4"/>
        <v>0</v>
      </c>
      <c r="R45" s="286"/>
      <c r="S45" s="286"/>
      <c r="T45" s="286"/>
      <c r="U45" s="286"/>
      <c r="V45" s="281" t="str">
        <f t="shared" si="8"/>
        <v/>
      </c>
      <c r="W45" s="281" t="str">
        <f t="shared" si="9"/>
        <v/>
      </c>
      <c r="X45" s="281" t="str">
        <f t="shared" si="10"/>
        <v/>
      </c>
      <c r="Y45" s="281" t="str">
        <f t="shared" si="5"/>
        <v/>
      </c>
      <c r="Z45" s="281" t="str">
        <f t="shared" si="6"/>
        <v/>
      </c>
      <c r="AA45" s="281" t="str">
        <f t="shared" si="7"/>
        <v/>
      </c>
    </row>
    <row r="46" spans="1:27">
      <c r="A46" s="248" t="str">
        <f t="shared" si="1"/>
        <v>房屋折旧</v>
      </c>
      <c r="B46" s="268"/>
      <c r="C46" s="269"/>
      <c r="D46" s="273" t="s">
        <v>108</v>
      </c>
      <c r="E46" s="293"/>
      <c r="F46" s="292"/>
      <c r="G46" s="281">
        <f t="shared" si="2"/>
        <v>0</v>
      </c>
      <c r="H46" s="286"/>
      <c r="I46" s="286"/>
      <c r="J46" s="286"/>
      <c r="K46" s="286"/>
      <c r="L46" s="281">
        <f t="shared" si="3"/>
        <v>0</v>
      </c>
      <c r="M46" s="286"/>
      <c r="N46" s="286"/>
      <c r="O46" s="286"/>
      <c r="P46" s="286"/>
      <c r="Q46" s="281">
        <f t="shared" si="4"/>
        <v>0</v>
      </c>
      <c r="R46" s="286"/>
      <c r="S46" s="286"/>
      <c r="T46" s="286"/>
      <c r="U46" s="286"/>
      <c r="V46" s="281" t="str">
        <f t="shared" si="8"/>
        <v/>
      </c>
      <c r="W46" s="281" t="str">
        <f t="shared" si="9"/>
        <v/>
      </c>
      <c r="X46" s="281" t="str">
        <f t="shared" si="10"/>
        <v/>
      </c>
      <c r="Y46" s="281" t="str">
        <f t="shared" si="5"/>
        <v/>
      </c>
      <c r="Z46" s="281" t="str">
        <f t="shared" si="6"/>
        <v/>
      </c>
      <c r="AA46" s="281" t="str">
        <f t="shared" si="7"/>
        <v/>
      </c>
    </row>
    <row r="47" spans="1:27">
      <c r="A47" s="248" t="str">
        <f t="shared" si="1"/>
        <v>房屋-一般租赁-营业办公用房租赁房屋-一般租赁房屋租赁费</v>
      </c>
      <c r="B47" s="268"/>
      <c r="C47" s="269"/>
      <c r="D47" s="274" t="s">
        <v>110</v>
      </c>
      <c r="E47" s="294" t="s">
        <v>111</v>
      </c>
      <c r="F47" s="295" t="s">
        <v>112</v>
      </c>
      <c r="G47" s="281">
        <f t="shared" si="2"/>
        <v>0</v>
      </c>
      <c r="H47" s="286"/>
      <c r="I47" s="286"/>
      <c r="J47" s="286"/>
      <c r="K47" s="286"/>
      <c r="L47" s="281">
        <f t="shared" si="3"/>
        <v>0</v>
      </c>
      <c r="M47" s="286"/>
      <c r="N47" s="286"/>
      <c r="O47" s="286"/>
      <c r="P47" s="286"/>
      <c r="Q47" s="281">
        <f t="shared" si="4"/>
        <v>0</v>
      </c>
      <c r="R47" s="286"/>
      <c r="S47" s="286"/>
      <c r="T47" s="286"/>
      <c r="U47" s="286"/>
      <c r="V47" s="281" t="str">
        <f t="shared" si="8"/>
        <v/>
      </c>
      <c r="W47" s="281" t="str">
        <f t="shared" si="9"/>
        <v/>
      </c>
      <c r="X47" s="281" t="str">
        <f t="shared" si="10"/>
        <v/>
      </c>
      <c r="Y47" s="281" t="str">
        <f t="shared" si="5"/>
        <v/>
      </c>
      <c r="Z47" s="281" t="str">
        <f t="shared" si="6"/>
        <v/>
      </c>
      <c r="AA47" s="281" t="str">
        <f t="shared" si="7"/>
        <v/>
      </c>
    </row>
    <row r="48" spans="1:27">
      <c r="A48" s="248" t="str">
        <f t="shared" si="1"/>
        <v>房屋-一般租赁-车位租赁费</v>
      </c>
      <c r="B48" s="268"/>
      <c r="C48" s="269"/>
      <c r="D48" s="275"/>
      <c r="E48" s="296"/>
      <c r="F48" s="295" t="s">
        <v>114</v>
      </c>
      <c r="G48" s="281">
        <f t="shared" si="2"/>
        <v>0</v>
      </c>
      <c r="H48" s="286"/>
      <c r="I48" s="286"/>
      <c r="J48" s="286"/>
      <c r="K48" s="286"/>
      <c r="L48" s="281">
        <f t="shared" si="3"/>
        <v>0</v>
      </c>
      <c r="M48" s="286"/>
      <c r="N48" s="286"/>
      <c r="O48" s="286"/>
      <c r="P48" s="286"/>
      <c r="Q48" s="281">
        <f t="shared" si="4"/>
        <v>0</v>
      </c>
      <c r="R48" s="286"/>
      <c r="S48" s="286"/>
      <c r="T48" s="286"/>
      <c r="U48" s="286"/>
      <c r="V48" s="281" t="str">
        <f t="shared" si="8"/>
        <v/>
      </c>
      <c r="W48" s="281" t="str">
        <f t="shared" si="9"/>
        <v/>
      </c>
      <c r="X48" s="281" t="str">
        <f t="shared" si="10"/>
        <v/>
      </c>
      <c r="Y48" s="281" t="str">
        <f t="shared" si="5"/>
        <v/>
      </c>
      <c r="Z48" s="281" t="str">
        <f t="shared" si="6"/>
        <v/>
      </c>
      <c r="AA48" s="281" t="str">
        <f t="shared" si="7"/>
        <v/>
      </c>
    </row>
    <row r="49" spans="1:27">
      <c r="A49" s="248" t="str">
        <f t="shared" si="1"/>
        <v>房屋-一般租赁-其他房屋租赁</v>
      </c>
      <c r="B49" s="268"/>
      <c r="C49" s="269"/>
      <c r="D49" s="275"/>
      <c r="E49" s="297"/>
      <c r="F49" s="298" t="s">
        <v>115</v>
      </c>
      <c r="G49" s="281">
        <f t="shared" si="2"/>
        <v>0</v>
      </c>
      <c r="H49" s="286"/>
      <c r="I49" s="286"/>
      <c r="J49" s="286"/>
      <c r="K49" s="286"/>
      <c r="L49" s="281">
        <f t="shared" si="3"/>
        <v>0</v>
      </c>
      <c r="M49" s="286"/>
      <c r="N49" s="286"/>
      <c r="O49" s="286"/>
      <c r="P49" s="286"/>
      <c r="Q49" s="281">
        <f t="shared" si="4"/>
        <v>0</v>
      </c>
      <c r="R49" s="286"/>
      <c r="S49" s="286"/>
      <c r="T49" s="286"/>
      <c r="U49" s="286"/>
      <c r="V49" s="281" t="str">
        <f t="shared" si="8"/>
        <v/>
      </c>
      <c r="W49" s="281" t="str">
        <f t="shared" si="9"/>
        <v/>
      </c>
      <c r="X49" s="281" t="str">
        <f t="shared" si="10"/>
        <v/>
      </c>
      <c r="Y49" s="281" t="str">
        <f t="shared" si="5"/>
        <v/>
      </c>
      <c r="Z49" s="281" t="str">
        <f t="shared" si="6"/>
        <v/>
      </c>
      <c r="AA49" s="281" t="str">
        <f t="shared" si="7"/>
        <v/>
      </c>
    </row>
    <row r="50" spans="1:27">
      <c r="A50" s="248" t="str">
        <f t="shared" si="1"/>
        <v>房屋-短期或低价值租赁-营业办公用房租赁房屋-短期或低价值租赁</v>
      </c>
      <c r="B50" s="268"/>
      <c r="C50" s="269"/>
      <c r="D50" s="275"/>
      <c r="E50" s="294" t="s">
        <v>116</v>
      </c>
      <c r="F50" s="295" t="s">
        <v>117</v>
      </c>
      <c r="G50" s="281">
        <f t="shared" si="2"/>
        <v>0</v>
      </c>
      <c r="H50" s="286"/>
      <c r="I50" s="286"/>
      <c r="J50" s="286"/>
      <c r="K50" s="286"/>
      <c r="L50" s="281">
        <f t="shared" si="3"/>
        <v>0</v>
      </c>
      <c r="M50" s="286"/>
      <c r="N50" s="286"/>
      <c r="O50" s="286"/>
      <c r="P50" s="286"/>
      <c r="Q50" s="281">
        <f t="shared" si="4"/>
        <v>0</v>
      </c>
      <c r="R50" s="286"/>
      <c r="S50" s="286"/>
      <c r="T50" s="286"/>
      <c r="U50" s="286"/>
      <c r="V50" s="281" t="str">
        <f t="shared" si="8"/>
        <v/>
      </c>
      <c r="W50" s="281" t="str">
        <f t="shared" si="9"/>
        <v/>
      </c>
      <c r="X50" s="281" t="str">
        <f t="shared" si="10"/>
        <v/>
      </c>
      <c r="Y50" s="281" t="str">
        <f t="shared" si="5"/>
        <v/>
      </c>
      <c r="Z50" s="281" t="str">
        <f t="shared" si="6"/>
        <v/>
      </c>
      <c r="AA50" s="281" t="str">
        <f t="shared" si="7"/>
        <v/>
      </c>
    </row>
    <row r="51" spans="1:27">
      <c r="A51" s="248" t="str">
        <f t="shared" si="1"/>
        <v>房屋-短期或低价值租赁-车位租赁费</v>
      </c>
      <c r="B51" s="268"/>
      <c r="C51" s="269"/>
      <c r="D51" s="275"/>
      <c r="E51" s="296"/>
      <c r="F51" s="295" t="s">
        <v>118</v>
      </c>
      <c r="G51" s="281">
        <f t="shared" si="2"/>
        <v>0</v>
      </c>
      <c r="H51" s="286"/>
      <c r="I51" s="286"/>
      <c r="J51" s="286"/>
      <c r="K51" s="286"/>
      <c r="L51" s="281">
        <f t="shared" si="3"/>
        <v>0</v>
      </c>
      <c r="M51" s="286"/>
      <c r="N51" s="286"/>
      <c r="O51" s="286"/>
      <c r="P51" s="286"/>
      <c r="Q51" s="281">
        <f t="shared" si="4"/>
        <v>0</v>
      </c>
      <c r="R51" s="286"/>
      <c r="S51" s="286"/>
      <c r="T51" s="286"/>
      <c r="U51" s="286"/>
      <c r="V51" s="281" t="str">
        <f t="shared" si="8"/>
        <v/>
      </c>
      <c r="W51" s="281" t="str">
        <f t="shared" si="9"/>
        <v/>
      </c>
      <c r="X51" s="281" t="str">
        <f t="shared" si="10"/>
        <v/>
      </c>
      <c r="Y51" s="281" t="str">
        <f t="shared" si="5"/>
        <v/>
      </c>
      <c r="Z51" s="281" t="str">
        <f t="shared" si="6"/>
        <v/>
      </c>
      <c r="AA51" s="281" t="str">
        <f t="shared" si="7"/>
        <v/>
      </c>
    </row>
    <row r="52" spans="1:27">
      <c r="A52" s="248" t="str">
        <f t="shared" si="1"/>
        <v>房屋-短期或低价值租赁-其他房屋租赁</v>
      </c>
      <c r="B52" s="268"/>
      <c r="C52" s="269"/>
      <c r="D52" s="276"/>
      <c r="E52" s="297"/>
      <c r="F52" s="298" t="s">
        <v>119</v>
      </c>
      <c r="G52" s="281">
        <f t="shared" si="2"/>
        <v>0</v>
      </c>
      <c r="H52" s="286"/>
      <c r="I52" s="286"/>
      <c r="J52" s="286"/>
      <c r="K52" s="286"/>
      <c r="L52" s="281">
        <f t="shared" si="3"/>
        <v>0</v>
      </c>
      <c r="M52" s="286"/>
      <c r="N52" s="286"/>
      <c r="O52" s="286"/>
      <c r="P52" s="286"/>
      <c r="Q52" s="281">
        <f t="shared" si="4"/>
        <v>0</v>
      </c>
      <c r="R52" s="286"/>
      <c r="S52" s="286"/>
      <c r="T52" s="286"/>
      <c r="U52" s="286"/>
      <c r="V52" s="281" t="str">
        <f t="shared" si="8"/>
        <v/>
      </c>
      <c r="W52" s="281" t="str">
        <f t="shared" si="9"/>
        <v/>
      </c>
      <c r="X52" s="281" t="str">
        <f t="shared" si="10"/>
        <v/>
      </c>
      <c r="Y52" s="281" t="str">
        <f t="shared" si="5"/>
        <v/>
      </c>
      <c r="Z52" s="281" t="str">
        <f t="shared" si="6"/>
        <v/>
      </c>
      <c r="AA52" s="281" t="str">
        <f t="shared" si="7"/>
        <v/>
      </c>
    </row>
    <row r="53" spans="1:27">
      <c r="A53" s="248" t="str">
        <f t="shared" si="1"/>
        <v>水费日常运行费</v>
      </c>
      <c r="B53" s="268"/>
      <c r="C53" s="269"/>
      <c r="D53" s="274" t="s">
        <v>120</v>
      </c>
      <c r="E53" s="291" t="s">
        <v>121</v>
      </c>
      <c r="F53" s="292"/>
      <c r="G53" s="281">
        <f t="shared" si="2"/>
        <v>0</v>
      </c>
      <c r="H53" s="286"/>
      <c r="I53" s="286"/>
      <c r="J53" s="286"/>
      <c r="K53" s="286"/>
      <c r="L53" s="281">
        <f t="shared" si="3"/>
        <v>0</v>
      </c>
      <c r="M53" s="286"/>
      <c r="N53" s="286"/>
      <c r="O53" s="286"/>
      <c r="P53" s="286"/>
      <c r="Q53" s="281">
        <f t="shared" si="4"/>
        <v>0</v>
      </c>
      <c r="R53" s="286"/>
      <c r="S53" s="286"/>
      <c r="T53" s="286"/>
      <c r="U53" s="286"/>
      <c r="V53" s="281" t="str">
        <f t="shared" si="8"/>
        <v/>
      </c>
      <c r="W53" s="281" t="str">
        <f t="shared" si="9"/>
        <v/>
      </c>
      <c r="X53" s="281" t="str">
        <f t="shared" si="10"/>
        <v/>
      </c>
      <c r="Y53" s="281" t="str">
        <f t="shared" si="5"/>
        <v/>
      </c>
      <c r="Z53" s="281" t="str">
        <f t="shared" si="6"/>
        <v/>
      </c>
      <c r="AA53" s="281" t="str">
        <f t="shared" si="7"/>
        <v/>
      </c>
    </row>
    <row r="54" spans="1:27">
      <c r="A54" s="248" t="str">
        <f t="shared" si="1"/>
        <v>电费</v>
      </c>
      <c r="B54" s="268"/>
      <c r="C54" s="269"/>
      <c r="D54" s="275"/>
      <c r="E54" s="291" t="s">
        <v>123</v>
      </c>
      <c r="F54" s="292"/>
      <c r="G54" s="281">
        <f t="shared" si="2"/>
        <v>0</v>
      </c>
      <c r="H54" s="286"/>
      <c r="I54" s="286"/>
      <c r="J54" s="286"/>
      <c r="K54" s="286"/>
      <c r="L54" s="281">
        <f t="shared" si="3"/>
        <v>0</v>
      </c>
      <c r="M54" s="286"/>
      <c r="N54" s="286"/>
      <c r="O54" s="286"/>
      <c r="P54" s="286"/>
      <c r="Q54" s="281">
        <f t="shared" si="4"/>
        <v>0</v>
      </c>
      <c r="R54" s="286"/>
      <c r="S54" s="286"/>
      <c r="T54" s="286"/>
      <c r="U54" s="286"/>
      <c r="V54" s="281" t="str">
        <f t="shared" si="8"/>
        <v/>
      </c>
      <c r="W54" s="281" t="str">
        <f t="shared" si="9"/>
        <v/>
      </c>
      <c r="X54" s="281" t="str">
        <f t="shared" si="10"/>
        <v/>
      </c>
      <c r="Y54" s="281" t="str">
        <f t="shared" si="5"/>
        <v/>
      </c>
      <c r="Z54" s="281" t="str">
        <f t="shared" si="6"/>
        <v/>
      </c>
      <c r="AA54" s="281" t="str">
        <f t="shared" si="7"/>
        <v/>
      </c>
    </row>
    <row r="55" spans="1:27">
      <c r="A55" s="248" t="str">
        <f t="shared" si="1"/>
        <v>燃气费</v>
      </c>
      <c r="B55" s="268"/>
      <c r="C55" s="269"/>
      <c r="D55" s="275"/>
      <c r="E55" s="278" t="s">
        <v>124</v>
      </c>
      <c r="F55" s="292"/>
      <c r="G55" s="281">
        <f t="shared" si="2"/>
        <v>0</v>
      </c>
      <c r="H55" s="286"/>
      <c r="I55" s="286"/>
      <c r="J55" s="286"/>
      <c r="K55" s="286"/>
      <c r="L55" s="281">
        <f t="shared" si="3"/>
        <v>0</v>
      </c>
      <c r="M55" s="286"/>
      <c r="N55" s="286"/>
      <c r="O55" s="286"/>
      <c r="P55" s="286"/>
      <c r="Q55" s="281">
        <f t="shared" si="4"/>
        <v>0</v>
      </c>
      <c r="R55" s="286"/>
      <c r="S55" s="286"/>
      <c r="T55" s="286"/>
      <c r="U55" s="286"/>
      <c r="V55" s="281" t="str">
        <f t="shared" si="8"/>
        <v/>
      </c>
      <c r="W55" s="281" t="str">
        <f t="shared" si="9"/>
        <v/>
      </c>
      <c r="X55" s="281" t="str">
        <f t="shared" si="10"/>
        <v/>
      </c>
      <c r="Y55" s="281" t="str">
        <f t="shared" si="5"/>
        <v/>
      </c>
      <c r="Z55" s="281" t="str">
        <f t="shared" si="6"/>
        <v/>
      </c>
      <c r="AA55" s="281" t="str">
        <f t="shared" si="7"/>
        <v/>
      </c>
    </row>
    <row r="56" spans="1:27">
      <c r="A56" s="248" t="str">
        <f t="shared" si="1"/>
        <v>房屋保险费</v>
      </c>
      <c r="B56" s="268"/>
      <c r="C56" s="269"/>
      <c r="D56" s="275"/>
      <c r="E56" s="278" t="s">
        <v>125</v>
      </c>
      <c r="F56" s="292"/>
      <c r="G56" s="281">
        <f t="shared" si="2"/>
        <v>0</v>
      </c>
      <c r="H56" s="286"/>
      <c r="I56" s="286"/>
      <c r="J56" s="286"/>
      <c r="K56" s="286"/>
      <c r="L56" s="281">
        <f t="shared" si="3"/>
        <v>0</v>
      </c>
      <c r="M56" s="286"/>
      <c r="N56" s="286"/>
      <c r="O56" s="286"/>
      <c r="P56" s="286"/>
      <c r="Q56" s="281">
        <f t="shared" si="4"/>
        <v>0</v>
      </c>
      <c r="R56" s="286"/>
      <c r="S56" s="286"/>
      <c r="T56" s="286"/>
      <c r="U56" s="286"/>
      <c r="V56" s="281" t="str">
        <f t="shared" si="8"/>
        <v/>
      </c>
      <c r="W56" s="281" t="str">
        <f t="shared" si="9"/>
        <v/>
      </c>
      <c r="X56" s="281" t="str">
        <f t="shared" si="10"/>
        <v/>
      </c>
      <c r="Y56" s="281" t="str">
        <f t="shared" si="5"/>
        <v/>
      </c>
      <c r="Z56" s="281" t="str">
        <f t="shared" si="6"/>
        <v/>
      </c>
      <c r="AA56" s="281" t="str">
        <f t="shared" si="7"/>
        <v/>
      </c>
    </row>
    <row r="57" spans="1:27">
      <c r="A57" s="248" t="str">
        <f t="shared" si="1"/>
        <v>绿化费</v>
      </c>
      <c r="B57" s="268"/>
      <c r="C57" s="269"/>
      <c r="D57" s="275"/>
      <c r="E57" s="291" t="s">
        <v>127</v>
      </c>
      <c r="F57" s="292"/>
      <c r="G57" s="281">
        <f t="shared" si="2"/>
        <v>0</v>
      </c>
      <c r="H57" s="286"/>
      <c r="I57" s="286"/>
      <c r="J57" s="286"/>
      <c r="K57" s="286"/>
      <c r="L57" s="281">
        <f t="shared" si="3"/>
        <v>0</v>
      </c>
      <c r="M57" s="286"/>
      <c r="N57" s="286"/>
      <c r="O57" s="286"/>
      <c r="P57" s="286"/>
      <c r="Q57" s="281">
        <f t="shared" si="4"/>
        <v>0</v>
      </c>
      <c r="R57" s="286"/>
      <c r="S57" s="286"/>
      <c r="T57" s="286"/>
      <c r="U57" s="286"/>
      <c r="V57" s="281" t="str">
        <f t="shared" si="8"/>
        <v/>
      </c>
      <c r="W57" s="281" t="str">
        <f t="shared" si="9"/>
        <v/>
      </c>
      <c r="X57" s="281" t="str">
        <f t="shared" si="10"/>
        <v/>
      </c>
      <c r="Y57" s="281" t="str">
        <f t="shared" si="5"/>
        <v/>
      </c>
      <c r="Z57" s="281" t="str">
        <f t="shared" si="6"/>
        <v/>
      </c>
      <c r="AA57" s="281" t="str">
        <f t="shared" si="7"/>
        <v/>
      </c>
    </row>
    <row r="58" spans="1:27">
      <c r="A58" s="248" t="str">
        <f t="shared" si="1"/>
        <v>取暖降温费</v>
      </c>
      <c r="B58" s="268"/>
      <c r="C58" s="269"/>
      <c r="D58" s="275"/>
      <c r="E58" s="292" t="s">
        <v>129</v>
      </c>
      <c r="F58" s="292"/>
      <c r="G58" s="281">
        <f t="shared" si="2"/>
        <v>0</v>
      </c>
      <c r="H58" s="286"/>
      <c r="I58" s="286"/>
      <c r="J58" s="286"/>
      <c r="K58" s="286"/>
      <c r="L58" s="281">
        <f t="shared" si="3"/>
        <v>0</v>
      </c>
      <c r="M58" s="286"/>
      <c r="N58" s="286"/>
      <c r="O58" s="286"/>
      <c r="P58" s="286"/>
      <c r="Q58" s="281">
        <f t="shared" si="4"/>
        <v>0</v>
      </c>
      <c r="R58" s="286"/>
      <c r="S58" s="286"/>
      <c r="T58" s="286"/>
      <c r="U58" s="286"/>
      <c r="V58" s="281" t="str">
        <f t="shared" si="8"/>
        <v/>
      </c>
      <c r="W58" s="281" t="str">
        <f t="shared" si="9"/>
        <v/>
      </c>
      <c r="X58" s="281" t="str">
        <f t="shared" si="10"/>
        <v/>
      </c>
      <c r="Y58" s="281" t="str">
        <f t="shared" si="5"/>
        <v/>
      </c>
      <c r="Z58" s="281" t="str">
        <f t="shared" si="6"/>
        <v/>
      </c>
      <c r="AA58" s="281" t="str">
        <f t="shared" si="7"/>
        <v/>
      </c>
    </row>
    <row r="59" spans="1:27">
      <c r="A59" s="248" t="str">
        <f t="shared" si="1"/>
        <v>物业管理费项目小计</v>
      </c>
      <c r="B59" s="268"/>
      <c r="C59" s="269"/>
      <c r="D59" s="275"/>
      <c r="E59" s="292" t="s">
        <v>130</v>
      </c>
      <c r="F59" s="292"/>
      <c r="G59" s="281">
        <f t="shared" si="2"/>
        <v>0</v>
      </c>
      <c r="H59" s="286"/>
      <c r="I59" s="286"/>
      <c r="J59" s="286"/>
      <c r="K59" s="286"/>
      <c r="L59" s="281">
        <f t="shared" si="3"/>
        <v>0</v>
      </c>
      <c r="M59" s="286"/>
      <c r="N59" s="286"/>
      <c r="O59" s="286"/>
      <c r="P59" s="286"/>
      <c r="Q59" s="281">
        <f t="shared" si="4"/>
        <v>0</v>
      </c>
      <c r="R59" s="286"/>
      <c r="S59" s="286"/>
      <c r="T59" s="286"/>
      <c r="U59" s="286"/>
      <c r="V59" s="281" t="str">
        <f t="shared" si="8"/>
        <v/>
      </c>
      <c r="W59" s="281" t="str">
        <f t="shared" si="9"/>
        <v/>
      </c>
      <c r="X59" s="281" t="str">
        <f t="shared" si="10"/>
        <v/>
      </c>
      <c r="Y59" s="281" t="str">
        <f t="shared" si="5"/>
        <v/>
      </c>
      <c r="Z59" s="281" t="str">
        <f t="shared" si="6"/>
        <v/>
      </c>
      <c r="AA59" s="281" t="str">
        <f t="shared" si="7"/>
        <v/>
      </c>
    </row>
    <row r="60" spans="1:27">
      <c r="A60" s="248" t="str">
        <f t="shared" si="1"/>
        <v>安全防卫费</v>
      </c>
      <c r="B60" s="268"/>
      <c r="C60" s="269"/>
      <c r="D60" s="276"/>
      <c r="E60" s="299" t="s">
        <v>132</v>
      </c>
      <c r="F60" s="292"/>
      <c r="G60" s="281">
        <f t="shared" si="2"/>
        <v>0</v>
      </c>
      <c r="H60" s="286"/>
      <c r="I60" s="286"/>
      <c r="J60" s="286"/>
      <c r="K60" s="286"/>
      <c r="L60" s="281">
        <f t="shared" si="3"/>
        <v>0</v>
      </c>
      <c r="M60" s="286"/>
      <c r="N60" s="286"/>
      <c r="O60" s="286"/>
      <c r="P60" s="286"/>
      <c r="Q60" s="281">
        <f t="shared" si="4"/>
        <v>0</v>
      </c>
      <c r="R60" s="286"/>
      <c r="S60" s="286"/>
      <c r="T60" s="286"/>
      <c r="U60" s="286"/>
      <c r="V60" s="281" t="str">
        <f t="shared" si="8"/>
        <v/>
      </c>
      <c r="W60" s="281" t="str">
        <f t="shared" si="9"/>
        <v/>
      </c>
      <c r="X60" s="281" t="str">
        <f t="shared" si="10"/>
        <v/>
      </c>
      <c r="Y60" s="281" t="str">
        <f t="shared" si="5"/>
        <v/>
      </c>
      <c r="Z60" s="281" t="str">
        <f t="shared" si="6"/>
        <v/>
      </c>
      <c r="AA60" s="281" t="str">
        <f t="shared" si="7"/>
        <v/>
      </c>
    </row>
    <row r="61" spans="1:27">
      <c r="A61" s="248" t="str">
        <f t="shared" si="1"/>
        <v>无形资产摊销-土地使用权</v>
      </c>
      <c r="B61" s="268"/>
      <c r="C61" s="269"/>
      <c r="D61" s="273" t="s">
        <v>133</v>
      </c>
      <c r="E61" s="278"/>
      <c r="F61" s="292"/>
      <c r="G61" s="281">
        <f t="shared" si="2"/>
        <v>0</v>
      </c>
      <c r="H61" s="286"/>
      <c r="I61" s="286"/>
      <c r="J61" s="286"/>
      <c r="K61" s="286"/>
      <c r="L61" s="281">
        <f t="shared" si="3"/>
        <v>0</v>
      </c>
      <c r="M61" s="286"/>
      <c r="N61" s="286"/>
      <c r="O61" s="286"/>
      <c r="P61" s="286"/>
      <c r="Q61" s="281">
        <f t="shared" si="4"/>
        <v>0</v>
      </c>
      <c r="R61" s="286"/>
      <c r="S61" s="286"/>
      <c r="T61" s="286"/>
      <c r="U61" s="286"/>
      <c r="V61" s="281" t="str">
        <f t="shared" si="8"/>
        <v/>
      </c>
      <c r="W61" s="281" t="str">
        <f t="shared" si="9"/>
        <v/>
      </c>
      <c r="X61" s="281" t="str">
        <f t="shared" si="10"/>
        <v/>
      </c>
      <c r="Y61" s="281" t="str">
        <f t="shared" si="5"/>
        <v/>
      </c>
      <c r="Z61" s="281" t="str">
        <f t="shared" si="6"/>
        <v/>
      </c>
      <c r="AA61" s="281" t="str">
        <f t="shared" si="7"/>
        <v/>
      </c>
    </row>
    <row r="62" spans="1:27">
      <c r="A62" s="248" t="str">
        <f t="shared" si="1"/>
        <v>车辆类项目小计车辆类项目小计</v>
      </c>
      <c r="B62" s="268"/>
      <c r="C62" s="265" t="s">
        <v>134</v>
      </c>
      <c r="D62" s="277" t="s">
        <v>134</v>
      </c>
      <c r="E62" s="277"/>
      <c r="F62" s="277"/>
      <c r="G62" s="281">
        <f t="shared" si="2"/>
        <v>0</v>
      </c>
      <c r="H62" s="281">
        <f>SUM(H63:H89)-H69-H78-H89</f>
        <v>0</v>
      </c>
      <c r="I62" s="302" t="s">
        <v>54</v>
      </c>
      <c r="J62" s="281">
        <f>SUM(J63:J89)-J69-J78-J89</f>
        <v>0</v>
      </c>
      <c r="K62" s="302" t="s">
        <v>54</v>
      </c>
      <c r="L62" s="281">
        <f t="shared" si="3"/>
        <v>0</v>
      </c>
      <c r="M62" s="281">
        <f>SUM(M63:M89)-M69-M78-M89</f>
        <v>0</v>
      </c>
      <c r="N62" s="302" t="s">
        <v>54</v>
      </c>
      <c r="O62" s="281">
        <f>SUM(O63:O89)-O69-O78-O89</f>
        <v>0</v>
      </c>
      <c r="P62" s="302" t="s">
        <v>54</v>
      </c>
      <c r="Q62" s="281">
        <f t="shared" si="4"/>
        <v>0</v>
      </c>
      <c r="R62" s="281">
        <f>SUM(R63:R89)-R69-R78-R89</f>
        <v>0</v>
      </c>
      <c r="S62" s="302" t="s">
        <v>54</v>
      </c>
      <c r="T62" s="281">
        <f>SUM(T63:T89)-T69-T78-T89</f>
        <v>0</v>
      </c>
      <c r="U62" s="302" t="s">
        <v>54</v>
      </c>
      <c r="V62" s="281" t="str">
        <f t="shared" si="8"/>
        <v/>
      </c>
      <c r="W62" s="281" t="str">
        <f t="shared" si="9"/>
        <v/>
      </c>
      <c r="X62" s="281" t="str">
        <f t="shared" si="10"/>
        <v/>
      </c>
      <c r="Y62" s="281" t="str">
        <f t="shared" si="5"/>
        <v/>
      </c>
      <c r="Z62" s="281" t="str">
        <f t="shared" si="6"/>
        <v/>
      </c>
      <c r="AA62" s="281" t="str">
        <f t="shared" si="7"/>
        <v/>
      </c>
    </row>
    <row r="63" spans="1:27">
      <c r="A63" s="248" t="str">
        <f t="shared" si="1"/>
        <v>公务用车-折旧公务用车项目小计</v>
      </c>
      <c r="B63" s="268"/>
      <c r="C63" s="268"/>
      <c r="D63" s="278" t="s">
        <v>135</v>
      </c>
      <c r="E63" s="278" t="s">
        <v>136</v>
      </c>
      <c r="F63" s="292"/>
      <c r="G63" s="281">
        <f t="shared" si="2"/>
        <v>0</v>
      </c>
      <c r="H63" s="286"/>
      <c r="I63" s="286"/>
      <c r="J63" s="286"/>
      <c r="K63" s="286"/>
      <c r="L63" s="281">
        <f t="shared" si="3"/>
        <v>0</v>
      </c>
      <c r="M63" s="286"/>
      <c r="N63" s="286"/>
      <c r="O63" s="286"/>
      <c r="P63" s="286"/>
      <c r="Q63" s="281">
        <f t="shared" si="4"/>
        <v>0</v>
      </c>
      <c r="R63" s="286"/>
      <c r="S63" s="286"/>
      <c r="T63" s="286"/>
      <c r="U63" s="286"/>
      <c r="V63" s="281" t="str">
        <f t="shared" si="8"/>
        <v/>
      </c>
      <c r="W63" s="281" t="str">
        <f t="shared" si="9"/>
        <v/>
      </c>
      <c r="X63" s="281" t="str">
        <f t="shared" si="10"/>
        <v/>
      </c>
      <c r="Y63" s="281" t="str">
        <f t="shared" si="5"/>
        <v/>
      </c>
      <c r="Z63" s="281" t="str">
        <f t="shared" si="6"/>
        <v/>
      </c>
      <c r="AA63" s="281" t="str">
        <f t="shared" si="7"/>
        <v/>
      </c>
    </row>
    <row r="64" spans="1:27">
      <c r="A64" s="248" t="str">
        <f t="shared" si="1"/>
        <v>公务用车-油费公务用车项目小计</v>
      </c>
      <c r="B64" s="268"/>
      <c r="C64" s="268"/>
      <c r="D64" s="278" t="s">
        <v>135</v>
      </c>
      <c r="E64" s="278" t="s">
        <v>138</v>
      </c>
      <c r="F64" s="292"/>
      <c r="G64" s="281">
        <f t="shared" si="2"/>
        <v>0</v>
      </c>
      <c r="H64" s="286"/>
      <c r="I64" s="286"/>
      <c r="J64" s="286"/>
      <c r="K64" s="286"/>
      <c r="L64" s="281">
        <f t="shared" si="3"/>
        <v>0</v>
      </c>
      <c r="M64" s="286"/>
      <c r="N64" s="286"/>
      <c r="O64" s="286"/>
      <c r="P64" s="286"/>
      <c r="Q64" s="281">
        <f t="shared" si="4"/>
        <v>0</v>
      </c>
      <c r="R64" s="286"/>
      <c r="S64" s="286"/>
      <c r="T64" s="286"/>
      <c r="U64" s="286"/>
      <c r="V64" s="281" t="str">
        <f t="shared" si="8"/>
        <v/>
      </c>
      <c r="W64" s="281" t="str">
        <f t="shared" si="9"/>
        <v/>
      </c>
      <c r="X64" s="281" t="str">
        <f t="shared" si="10"/>
        <v/>
      </c>
      <c r="Y64" s="281" t="str">
        <f t="shared" si="5"/>
        <v/>
      </c>
      <c r="Z64" s="281" t="str">
        <f t="shared" si="6"/>
        <v/>
      </c>
      <c r="AA64" s="281" t="str">
        <f t="shared" si="7"/>
        <v/>
      </c>
    </row>
    <row r="65" spans="1:27">
      <c r="A65" s="248" t="str">
        <f t="shared" si="1"/>
        <v>公务用车-路桥、停车费及其他公务用车项目小计</v>
      </c>
      <c r="B65" s="268"/>
      <c r="C65" s="268"/>
      <c r="D65" s="278" t="s">
        <v>135</v>
      </c>
      <c r="E65" s="278" t="s">
        <v>140</v>
      </c>
      <c r="F65" s="278"/>
      <c r="G65" s="281">
        <f t="shared" si="2"/>
        <v>0</v>
      </c>
      <c r="H65" s="286"/>
      <c r="I65" s="286"/>
      <c r="J65" s="286"/>
      <c r="K65" s="286"/>
      <c r="L65" s="281">
        <f t="shared" si="3"/>
        <v>0</v>
      </c>
      <c r="M65" s="286"/>
      <c r="N65" s="286"/>
      <c r="O65" s="286"/>
      <c r="P65" s="286"/>
      <c r="Q65" s="281">
        <f t="shared" si="4"/>
        <v>0</v>
      </c>
      <c r="R65" s="286"/>
      <c r="S65" s="286"/>
      <c r="T65" s="286"/>
      <c r="U65" s="286"/>
      <c r="V65" s="281" t="str">
        <f t="shared" si="8"/>
        <v/>
      </c>
      <c r="W65" s="281" t="str">
        <f t="shared" si="9"/>
        <v/>
      </c>
      <c r="X65" s="281" t="str">
        <f t="shared" si="10"/>
        <v/>
      </c>
      <c r="Y65" s="281" t="str">
        <f t="shared" si="5"/>
        <v/>
      </c>
      <c r="Z65" s="281" t="str">
        <f t="shared" si="6"/>
        <v/>
      </c>
      <c r="AA65" s="281" t="str">
        <f t="shared" si="7"/>
        <v/>
      </c>
    </row>
    <row r="66" spans="1:27">
      <c r="A66" s="248" t="str">
        <f t="shared" si="1"/>
        <v>公务用车-修理费公务用车项目小计</v>
      </c>
      <c r="B66" s="268"/>
      <c r="C66" s="268"/>
      <c r="D66" s="278" t="s">
        <v>135</v>
      </c>
      <c r="E66" s="291" t="s">
        <v>142</v>
      </c>
      <c r="F66" s="292"/>
      <c r="G66" s="281">
        <f t="shared" si="2"/>
        <v>0</v>
      </c>
      <c r="H66" s="286"/>
      <c r="I66" s="286"/>
      <c r="J66" s="286"/>
      <c r="K66" s="286"/>
      <c r="L66" s="281">
        <f t="shared" si="3"/>
        <v>0</v>
      </c>
      <c r="M66" s="286"/>
      <c r="N66" s="286"/>
      <c r="O66" s="286"/>
      <c r="P66" s="286"/>
      <c r="Q66" s="281">
        <f t="shared" si="4"/>
        <v>0</v>
      </c>
      <c r="R66" s="286"/>
      <c r="S66" s="286"/>
      <c r="T66" s="286"/>
      <c r="U66" s="286"/>
      <c r="V66" s="281" t="str">
        <f t="shared" si="8"/>
        <v/>
      </c>
      <c r="W66" s="281" t="str">
        <f t="shared" si="9"/>
        <v/>
      </c>
      <c r="X66" s="281" t="str">
        <f t="shared" si="10"/>
        <v/>
      </c>
      <c r="Y66" s="281" t="str">
        <f t="shared" si="5"/>
        <v/>
      </c>
      <c r="Z66" s="281" t="str">
        <f t="shared" si="6"/>
        <v/>
      </c>
      <c r="AA66" s="281" t="str">
        <f t="shared" si="7"/>
        <v/>
      </c>
    </row>
    <row r="67" spans="1:27">
      <c r="A67" s="248" t="str">
        <f t="shared" si="1"/>
        <v>公务用车-年检费公务用车项目小计</v>
      </c>
      <c r="B67" s="268"/>
      <c r="C67" s="268"/>
      <c r="D67" s="278" t="s">
        <v>135</v>
      </c>
      <c r="E67" s="278" t="s">
        <v>144</v>
      </c>
      <c r="F67" s="278"/>
      <c r="G67" s="281">
        <f t="shared" si="2"/>
        <v>0</v>
      </c>
      <c r="H67" s="286"/>
      <c r="I67" s="286"/>
      <c r="J67" s="286"/>
      <c r="K67" s="286"/>
      <c r="L67" s="281">
        <f t="shared" ref="L67:L80" si="11">M67+O67</f>
        <v>0</v>
      </c>
      <c r="M67" s="286"/>
      <c r="N67" s="286"/>
      <c r="O67" s="286"/>
      <c r="P67" s="286"/>
      <c r="Q67" s="281">
        <f t="shared" ref="Q67:Q80" si="12">R67+T67</f>
        <v>0</v>
      </c>
      <c r="R67" s="286"/>
      <c r="S67" s="286"/>
      <c r="T67" s="286"/>
      <c r="U67" s="286"/>
      <c r="V67" s="281" t="str">
        <f t="shared" si="8"/>
        <v/>
      </c>
      <c r="W67" s="281" t="str">
        <f t="shared" si="9"/>
        <v/>
      </c>
      <c r="X67" s="281" t="str">
        <f t="shared" si="10"/>
        <v/>
      </c>
      <c r="Y67" s="281" t="str">
        <f t="shared" si="5"/>
        <v/>
      </c>
      <c r="Z67" s="281" t="str">
        <f t="shared" si="6"/>
        <v/>
      </c>
      <c r="AA67" s="281" t="str">
        <f t="shared" si="7"/>
        <v/>
      </c>
    </row>
    <row r="68" spans="1:27">
      <c r="A68" s="248" t="str">
        <f t="shared" si="1"/>
        <v>公务用车-保险费公务用车项目小计</v>
      </c>
      <c r="B68" s="268"/>
      <c r="C68" s="268"/>
      <c r="D68" s="278" t="s">
        <v>135</v>
      </c>
      <c r="E68" s="278" t="s">
        <v>145</v>
      </c>
      <c r="F68" s="292"/>
      <c r="G68" s="281">
        <f t="shared" si="2"/>
        <v>0</v>
      </c>
      <c r="H68" s="286"/>
      <c r="I68" s="286"/>
      <c r="J68" s="286"/>
      <c r="K68" s="286"/>
      <c r="L68" s="281">
        <f t="shared" si="11"/>
        <v>0</v>
      </c>
      <c r="M68" s="286"/>
      <c r="N68" s="286"/>
      <c r="O68" s="286"/>
      <c r="P68" s="286"/>
      <c r="Q68" s="281">
        <f t="shared" si="12"/>
        <v>0</v>
      </c>
      <c r="R68" s="286"/>
      <c r="S68" s="286"/>
      <c r="T68" s="286"/>
      <c r="U68" s="286"/>
      <c r="V68" s="281" t="str">
        <f t="shared" si="8"/>
        <v/>
      </c>
      <c r="W68" s="281" t="str">
        <f t="shared" si="9"/>
        <v/>
      </c>
      <c r="X68" s="281" t="str">
        <f t="shared" si="10"/>
        <v/>
      </c>
      <c r="Y68" s="281" t="str">
        <f t="shared" si="5"/>
        <v/>
      </c>
      <c r="Z68" s="281" t="str">
        <f t="shared" si="6"/>
        <v/>
      </c>
      <c r="AA68" s="281" t="str">
        <f t="shared" si="7"/>
        <v/>
      </c>
    </row>
    <row r="69" spans="1:27">
      <c r="A69" s="248" t="str">
        <f t="shared" si="1"/>
        <v>公务用车-车船税公务用车项目小计</v>
      </c>
      <c r="B69" s="268"/>
      <c r="C69" s="268"/>
      <c r="D69" s="278" t="s">
        <v>135</v>
      </c>
      <c r="E69" s="278" t="s">
        <v>146</v>
      </c>
      <c r="F69" s="292"/>
      <c r="G69" s="281">
        <f t="shared" si="2"/>
        <v>0</v>
      </c>
      <c r="H69" s="286"/>
      <c r="I69" s="286"/>
      <c r="J69" s="286"/>
      <c r="K69" s="286"/>
      <c r="L69" s="281">
        <f t="shared" si="11"/>
        <v>0</v>
      </c>
      <c r="M69" s="286"/>
      <c r="N69" s="286"/>
      <c r="O69" s="286"/>
      <c r="P69" s="286"/>
      <c r="Q69" s="281">
        <f t="shared" si="12"/>
        <v>0</v>
      </c>
      <c r="R69" s="286"/>
      <c r="S69" s="286"/>
      <c r="T69" s="286"/>
      <c r="U69" s="286"/>
      <c r="V69" s="281" t="str">
        <f t="shared" si="8"/>
        <v/>
      </c>
      <c r="W69" s="281" t="str">
        <f t="shared" si="9"/>
        <v/>
      </c>
      <c r="X69" s="281" t="str">
        <f t="shared" si="10"/>
        <v/>
      </c>
      <c r="Y69" s="281" t="str">
        <f t="shared" si="5"/>
        <v/>
      </c>
      <c r="Z69" s="281" t="str">
        <f t="shared" si="6"/>
        <v/>
      </c>
      <c r="AA69" s="281" t="str">
        <f t="shared" si="7"/>
        <v/>
      </c>
    </row>
    <row r="70" spans="1:27">
      <c r="A70" s="248" t="str">
        <f t="shared" ref="A70:A133" si="13">F70&amp;E70&amp;D70&amp;C70</f>
        <v>理赔服务用车-折旧理赔服务用车项目小计</v>
      </c>
      <c r="B70" s="268"/>
      <c r="C70" s="268"/>
      <c r="D70" s="278" t="s">
        <v>147</v>
      </c>
      <c r="E70" s="278" t="s">
        <v>148</v>
      </c>
      <c r="F70" s="292"/>
      <c r="G70" s="281">
        <f t="shared" ref="G70:G133" si="14">H70+J70</f>
        <v>0</v>
      </c>
      <c r="H70" s="286"/>
      <c r="I70" s="286"/>
      <c r="J70" s="286"/>
      <c r="K70" s="286"/>
      <c r="L70" s="281">
        <f t="shared" si="11"/>
        <v>0</v>
      </c>
      <c r="M70" s="286"/>
      <c r="N70" s="286"/>
      <c r="O70" s="286"/>
      <c r="P70" s="286"/>
      <c r="Q70" s="281">
        <f t="shared" si="12"/>
        <v>0</v>
      </c>
      <c r="R70" s="286"/>
      <c r="S70" s="286"/>
      <c r="T70" s="286"/>
      <c r="U70" s="286"/>
      <c r="V70" s="281" t="str">
        <f t="shared" si="8"/>
        <v/>
      </c>
      <c r="W70" s="281" t="str">
        <f t="shared" si="9"/>
        <v/>
      </c>
      <c r="X70" s="281" t="str">
        <f t="shared" si="10"/>
        <v/>
      </c>
      <c r="Y70" s="281" t="str">
        <f t="shared" ref="Y70:Y133" si="15">IFERROR(G70/Q70-1,"")</f>
        <v/>
      </c>
      <c r="Z70" s="281" t="str">
        <f t="shared" ref="Z70:Z133" si="16">IFERROR(H70/R70-1,"")</f>
        <v/>
      </c>
      <c r="AA70" s="281" t="str">
        <f t="shared" ref="AA70:AA133" si="17">IFERROR(J70/T70-1,"")</f>
        <v/>
      </c>
    </row>
    <row r="71" spans="1:27">
      <c r="A71" s="248" t="str">
        <f t="shared" si="13"/>
        <v>理赔服务用车-一般租赁理赔服务用车项目小计</v>
      </c>
      <c r="B71" s="268"/>
      <c r="C71" s="268"/>
      <c r="D71" s="278" t="s">
        <v>147</v>
      </c>
      <c r="E71" s="320" t="s">
        <v>149</v>
      </c>
      <c r="F71" s="295"/>
      <c r="G71" s="281">
        <f t="shared" si="14"/>
        <v>0</v>
      </c>
      <c r="H71" s="286"/>
      <c r="I71" s="286"/>
      <c r="J71" s="286"/>
      <c r="K71" s="286"/>
      <c r="L71" s="281">
        <f t="shared" si="11"/>
        <v>0</v>
      </c>
      <c r="M71" s="286"/>
      <c r="N71" s="286"/>
      <c r="O71" s="286"/>
      <c r="P71" s="286"/>
      <c r="Q71" s="281">
        <f t="shared" si="12"/>
        <v>0</v>
      </c>
      <c r="R71" s="286"/>
      <c r="S71" s="286"/>
      <c r="T71" s="286"/>
      <c r="U71" s="286"/>
      <c r="V71" s="281" t="str">
        <f t="shared" si="8"/>
        <v/>
      </c>
      <c r="W71" s="281" t="str">
        <f t="shared" si="9"/>
        <v/>
      </c>
      <c r="X71" s="281" t="str">
        <f t="shared" si="10"/>
        <v/>
      </c>
      <c r="Y71" s="281" t="str">
        <f t="shared" si="15"/>
        <v/>
      </c>
      <c r="Z71" s="281" t="str">
        <f t="shared" si="16"/>
        <v/>
      </c>
      <c r="AA71" s="281" t="str">
        <f t="shared" si="17"/>
        <v/>
      </c>
    </row>
    <row r="72" spans="1:27">
      <c r="A72" s="248" t="str">
        <f t="shared" si="13"/>
        <v>理赔服务用车-短期或低价值租赁理赔服务用车项目小计</v>
      </c>
      <c r="B72" s="268"/>
      <c r="C72" s="268"/>
      <c r="D72" s="278" t="s">
        <v>147</v>
      </c>
      <c r="E72" s="320" t="s">
        <v>151</v>
      </c>
      <c r="F72" s="292"/>
      <c r="G72" s="281">
        <f t="shared" si="14"/>
        <v>0</v>
      </c>
      <c r="H72" s="286"/>
      <c r="I72" s="286"/>
      <c r="J72" s="286"/>
      <c r="K72" s="286"/>
      <c r="L72" s="281">
        <f t="shared" si="11"/>
        <v>0</v>
      </c>
      <c r="M72" s="286"/>
      <c r="N72" s="286"/>
      <c r="O72" s="286"/>
      <c r="P72" s="286"/>
      <c r="Q72" s="281">
        <f t="shared" si="12"/>
        <v>0</v>
      </c>
      <c r="R72" s="286"/>
      <c r="S72" s="286"/>
      <c r="T72" s="286"/>
      <c r="U72" s="286"/>
      <c r="V72" s="281" t="str">
        <f t="shared" si="8"/>
        <v/>
      </c>
      <c r="W72" s="281" t="str">
        <f t="shared" si="9"/>
        <v/>
      </c>
      <c r="X72" s="281" t="str">
        <f t="shared" si="10"/>
        <v/>
      </c>
      <c r="Y72" s="281" t="str">
        <f t="shared" si="15"/>
        <v/>
      </c>
      <c r="Z72" s="281" t="str">
        <f t="shared" si="16"/>
        <v/>
      </c>
      <c r="AA72" s="281" t="str">
        <f t="shared" si="17"/>
        <v/>
      </c>
    </row>
    <row r="73" spans="1:27">
      <c r="A73" s="248" t="str">
        <f t="shared" si="13"/>
        <v>理赔服务用车-油费理赔服务用车项目小计</v>
      </c>
      <c r="B73" s="268"/>
      <c r="C73" s="268"/>
      <c r="D73" s="305" t="s">
        <v>147</v>
      </c>
      <c r="E73" s="278" t="s">
        <v>152</v>
      </c>
      <c r="F73" s="292"/>
      <c r="G73" s="281">
        <f t="shared" si="14"/>
        <v>0</v>
      </c>
      <c r="H73" s="286"/>
      <c r="I73" s="286"/>
      <c r="J73" s="286"/>
      <c r="K73" s="286"/>
      <c r="L73" s="281">
        <f t="shared" si="11"/>
        <v>0</v>
      </c>
      <c r="M73" s="286"/>
      <c r="N73" s="286"/>
      <c r="O73" s="286"/>
      <c r="P73" s="286"/>
      <c r="Q73" s="281">
        <f t="shared" si="12"/>
        <v>0</v>
      </c>
      <c r="R73" s="286"/>
      <c r="S73" s="286"/>
      <c r="T73" s="286"/>
      <c r="U73" s="286"/>
      <c r="V73" s="281" t="str">
        <f t="shared" ref="V73:V136" si="18">IFERROR(G73/L73-1,"")</f>
        <v/>
      </c>
      <c r="W73" s="281" t="str">
        <f t="shared" ref="W73:W136" si="19">IFERROR(H73/M73-1,"")</f>
        <v/>
      </c>
      <c r="X73" s="281" t="str">
        <f t="shared" ref="X73:X136" si="20">IFERROR(J73/O73-1,"")</f>
        <v/>
      </c>
      <c r="Y73" s="281" t="str">
        <f t="shared" si="15"/>
        <v/>
      </c>
      <c r="Z73" s="281" t="str">
        <f t="shared" si="16"/>
        <v/>
      </c>
      <c r="AA73" s="281" t="str">
        <f t="shared" si="17"/>
        <v/>
      </c>
    </row>
    <row r="74" spans="1:27">
      <c r="A74" s="248" t="str">
        <f t="shared" si="13"/>
        <v>理赔服务用车-路桥、停车费及其他理赔服务用车项目小计</v>
      </c>
      <c r="B74" s="268"/>
      <c r="C74" s="268"/>
      <c r="D74" s="305" t="s">
        <v>147</v>
      </c>
      <c r="E74" s="278" t="s">
        <v>153</v>
      </c>
      <c r="F74" s="292"/>
      <c r="G74" s="281">
        <f t="shared" si="14"/>
        <v>0</v>
      </c>
      <c r="H74" s="286"/>
      <c r="I74" s="286"/>
      <c r="J74" s="286"/>
      <c r="K74" s="286"/>
      <c r="L74" s="281">
        <f t="shared" si="11"/>
        <v>0</v>
      </c>
      <c r="M74" s="286"/>
      <c r="N74" s="286"/>
      <c r="O74" s="286"/>
      <c r="P74" s="286"/>
      <c r="Q74" s="281">
        <f t="shared" si="12"/>
        <v>0</v>
      </c>
      <c r="R74" s="286"/>
      <c r="S74" s="286"/>
      <c r="T74" s="286"/>
      <c r="U74" s="286"/>
      <c r="V74" s="281" t="str">
        <f t="shared" si="18"/>
        <v/>
      </c>
      <c r="W74" s="281" t="str">
        <f t="shared" si="19"/>
        <v/>
      </c>
      <c r="X74" s="281" t="str">
        <f t="shared" si="20"/>
        <v/>
      </c>
      <c r="Y74" s="281" t="str">
        <f t="shared" si="15"/>
        <v/>
      </c>
      <c r="Z74" s="281" t="str">
        <f t="shared" si="16"/>
        <v/>
      </c>
      <c r="AA74" s="281" t="str">
        <f t="shared" si="17"/>
        <v/>
      </c>
    </row>
    <row r="75" spans="1:27">
      <c r="A75" s="248" t="str">
        <f t="shared" si="13"/>
        <v>理赔服务用车-修理费理赔服务用车项目小计</v>
      </c>
      <c r="B75" s="268"/>
      <c r="C75" s="268"/>
      <c r="D75" s="278" t="s">
        <v>147</v>
      </c>
      <c r="E75" s="291" t="s">
        <v>154</v>
      </c>
      <c r="F75" s="292"/>
      <c r="G75" s="281">
        <f t="shared" si="14"/>
        <v>0</v>
      </c>
      <c r="H75" s="286"/>
      <c r="I75" s="286"/>
      <c r="J75" s="286"/>
      <c r="K75" s="286"/>
      <c r="L75" s="281">
        <f t="shared" si="11"/>
        <v>0</v>
      </c>
      <c r="M75" s="286"/>
      <c r="N75" s="286"/>
      <c r="O75" s="286"/>
      <c r="P75" s="286"/>
      <c r="Q75" s="281">
        <f t="shared" si="12"/>
        <v>0</v>
      </c>
      <c r="R75" s="286"/>
      <c r="S75" s="286"/>
      <c r="T75" s="286"/>
      <c r="U75" s="286"/>
      <c r="V75" s="281" t="str">
        <f t="shared" si="18"/>
        <v/>
      </c>
      <c r="W75" s="281" t="str">
        <f t="shared" si="19"/>
        <v/>
      </c>
      <c r="X75" s="281" t="str">
        <f t="shared" si="20"/>
        <v/>
      </c>
      <c r="Y75" s="281" t="str">
        <f t="shared" si="15"/>
        <v/>
      </c>
      <c r="Z75" s="281" t="str">
        <f t="shared" si="16"/>
        <v/>
      </c>
      <c r="AA75" s="281" t="str">
        <f t="shared" si="17"/>
        <v/>
      </c>
    </row>
    <row r="76" spans="1:27">
      <c r="A76" s="248" t="str">
        <f t="shared" si="13"/>
        <v>理赔服务用车-年检费理赔服务用车项目小计</v>
      </c>
      <c r="B76" s="268"/>
      <c r="C76" s="268"/>
      <c r="D76" s="305" t="s">
        <v>147</v>
      </c>
      <c r="E76" s="278" t="s">
        <v>155</v>
      </c>
      <c r="F76" s="292"/>
      <c r="G76" s="281">
        <f t="shared" si="14"/>
        <v>0</v>
      </c>
      <c r="H76" s="286"/>
      <c r="I76" s="286"/>
      <c r="J76" s="286"/>
      <c r="K76" s="286"/>
      <c r="L76" s="281">
        <f t="shared" si="11"/>
        <v>0</v>
      </c>
      <c r="M76" s="286"/>
      <c r="N76" s="286"/>
      <c r="O76" s="286"/>
      <c r="P76" s="286"/>
      <c r="Q76" s="281">
        <f t="shared" si="12"/>
        <v>0</v>
      </c>
      <c r="R76" s="286"/>
      <c r="S76" s="286"/>
      <c r="T76" s="286"/>
      <c r="U76" s="286"/>
      <c r="V76" s="281" t="str">
        <f t="shared" si="18"/>
        <v/>
      </c>
      <c r="W76" s="281" t="str">
        <f t="shared" si="19"/>
        <v/>
      </c>
      <c r="X76" s="281" t="str">
        <f t="shared" si="20"/>
        <v/>
      </c>
      <c r="Y76" s="281" t="str">
        <f t="shared" si="15"/>
        <v/>
      </c>
      <c r="Z76" s="281" t="str">
        <f t="shared" si="16"/>
        <v/>
      </c>
      <c r="AA76" s="281" t="str">
        <f t="shared" si="17"/>
        <v/>
      </c>
    </row>
    <row r="77" spans="1:27">
      <c r="A77" s="248" t="str">
        <f t="shared" si="13"/>
        <v>理赔服务用车-保险费理赔服务用车项目小计</v>
      </c>
      <c r="B77" s="268"/>
      <c r="C77" s="268"/>
      <c r="D77" s="278" t="s">
        <v>147</v>
      </c>
      <c r="E77" s="278" t="s">
        <v>156</v>
      </c>
      <c r="F77" s="292"/>
      <c r="G77" s="281">
        <f t="shared" si="14"/>
        <v>0</v>
      </c>
      <c r="H77" s="286"/>
      <c r="I77" s="286"/>
      <c r="J77" s="286"/>
      <c r="K77" s="286"/>
      <c r="L77" s="281">
        <f t="shared" si="11"/>
        <v>0</v>
      </c>
      <c r="M77" s="286"/>
      <c r="N77" s="286"/>
      <c r="O77" s="286"/>
      <c r="P77" s="286"/>
      <c r="Q77" s="281">
        <f t="shared" si="12"/>
        <v>0</v>
      </c>
      <c r="R77" s="286"/>
      <c r="S77" s="286"/>
      <c r="T77" s="286"/>
      <c r="U77" s="286"/>
      <c r="V77" s="281" t="str">
        <f t="shared" si="18"/>
        <v/>
      </c>
      <c r="W77" s="281" t="str">
        <f t="shared" si="19"/>
        <v/>
      </c>
      <c r="X77" s="281" t="str">
        <f t="shared" si="20"/>
        <v/>
      </c>
      <c r="Y77" s="281" t="str">
        <f t="shared" si="15"/>
        <v/>
      </c>
      <c r="Z77" s="281" t="str">
        <f t="shared" si="16"/>
        <v/>
      </c>
      <c r="AA77" s="281" t="str">
        <f t="shared" si="17"/>
        <v/>
      </c>
    </row>
    <row r="78" spans="1:27">
      <c r="A78" s="248" t="str">
        <f t="shared" si="13"/>
        <v>理赔服务用车-车船税理赔服务用车项目小计</v>
      </c>
      <c r="B78" s="268"/>
      <c r="C78" s="268"/>
      <c r="D78" s="278" t="s">
        <v>147</v>
      </c>
      <c r="E78" s="278" t="s">
        <v>157</v>
      </c>
      <c r="F78" s="278"/>
      <c r="G78" s="281">
        <f t="shared" si="14"/>
        <v>0</v>
      </c>
      <c r="H78" s="286"/>
      <c r="I78" s="286"/>
      <c r="J78" s="286"/>
      <c r="K78" s="286"/>
      <c r="L78" s="281">
        <f t="shared" si="11"/>
        <v>0</v>
      </c>
      <c r="M78" s="286"/>
      <c r="N78" s="286"/>
      <c r="O78" s="286"/>
      <c r="P78" s="286"/>
      <c r="Q78" s="281">
        <f t="shared" si="12"/>
        <v>0</v>
      </c>
      <c r="R78" s="286"/>
      <c r="S78" s="286"/>
      <c r="T78" s="286"/>
      <c r="U78" s="286"/>
      <c r="V78" s="281" t="str">
        <f t="shared" si="18"/>
        <v/>
      </c>
      <c r="W78" s="281" t="str">
        <f t="shared" si="19"/>
        <v/>
      </c>
      <c r="X78" s="281" t="str">
        <f t="shared" si="20"/>
        <v/>
      </c>
      <c r="Y78" s="281" t="str">
        <f t="shared" si="15"/>
        <v/>
      </c>
      <c r="Z78" s="281" t="str">
        <f t="shared" si="16"/>
        <v/>
      </c>
      <c r="AA78" s="281" t="str">
        <f t="shared" si="17"/>
        <v/>
      </c>
    </row>
    <row r="79" spans="1:27">
      <c r="A79" s="248" t="str">
        <f t="shared" si="13"/>
        <v>临时用车--一般租赁临时用车项目小计</v>
      </c>
      <c r="B79" s="268"/>
      <c r="C79" s="268"/>
      <c r="D79" s="278" t="s">
        <v>158</v>
      </c>
      <c r="E79" s="320" t="s">
        <v>159</v>
      </c>
      <c r="F79" s="320"/>
      <c r="G79" s="281">
        <f t="shared" si="14"/>
        <v>0</v>
      </c>
      <c r="H79" s="286"/>
      <c r="I79" s="286"/>
      <c r="J79" s="286"/>
      <c r="K79" s="286"/>
      <c r="L79" s="281">
        <f t="shared" si="11"/>
        <v>0</v>
      </c>
      <c r="M79" s="286"/>
      <c r="N79" s="286"/>
      <c r="O79" s="286"/>
      <c r="P79" s="286"/>
      <c r="Q79" s="281">
        <f t="shared" si="12"/>
        <v>0</v>
      </c>
      <c r="R79" s="286"/>
      <c r="S79" s="286"/>
      <c r="T79" s="286"/>
      <c r="U79" s="286"/>
      <c r="V79" s="281" t="str">
        <f t="shared" si="18"/>
        <v/>
      </c>
      <c r="W79" s="281" t="str">
        <f t="shared" si="19"/>
        <v/>
      </c>
      <c r="X79" s="281" t="str">
        <f t="shared" si="20"/>
        <v/>
      </c>
      <c r="Y79" s="281" t="str">
        <f t="shared" si="15"/>
        <v/>
      </c>
      <c r="Z79" s="281" t="str">
        <f t="shared" si="16"/>
        <v/>
      </c>
      <c r="AA79" s="281" t="str">
        <f t="shared" si="17"/>
        <v/>
      </c>
    </row>
    <row r="80" spans="1:27">
      <c r="A80" s="248" t="str">
        <f t="shared" si="13"/>
        <v>临时用车--短期或低价值租赁临时用车项目小计</v>
      </c>
      <c r="B80" s="268"/>
      <c r="C80" s="268"/>
      <c r="D80" s="278" t="s">
        <v>158</v>
      </c>
      <c r="E80" s="320" t="s">
        <v>160</v>
      </c>
      <c r="F80" s="292"/>
      <c r="G80" s="281">
        <f t="shared" si="14"/>
        <v>0</v>
      </c>
      <c r="H80" s="286"/>
      <c r="I80" s="286"/>
      <c r="J80" s="286"/>
      <c r="K80" s="286"/>
      <c r="L80" s="281">
        <f t="shared" si="11"/>
        <v>0</v>
      </c>
      <c r="M80" s="286"/>
      <c r="N80" s="286"/>
      <c r="O80" s="286"/>
      <c r="P80" s="286"/>
      <c r="Q80" s="281">
        <f t="shared" si="12"/>
        <v>0</v>
      </c>
      <c r="R80" s="286"/>
      <c r="S80" s="286"/>
      <c r="T80" s="286"/>
      <c r="U80" s="286"/>
      <c r="V80" s="281" t="str">
        <f t="shared" si="18"/>
        <v/>
      </c>
      <c r="W80" s="281" t="str">
        <f t="shared" si="19"/>
        <v/>
      </c>
      <c r="X80" s="281" t="str">
        <f t="shared" si="20"/>
        <v/>
      </c>
      <c r="Y80" s="281" t="str">
        <f t="shared" si="15"/>
        <v/>
      </c>
      <c r="Z80" s="281" t="str">
        <f t="shared" si="16"/>
        <v/>
      </c>
      <c r="AA80" s="281" t="str">
        <f t="shared" si="17"/>
        <v/>
      </c>
    </row>
    <row r="81" spans="1:27">
      <c r="A81" s="248" t="str">
        <f t="shared" si="13"/>
        <v>临时用车-车辆油费临时用车项目小计</v>
      </c>
      <c r="B81" s="268"/>
      <c r="C81" s="268"/>
      <c r="D81" s="305" t="s">
        <v>158</v>
      </c>
      <c r="E81" s="278" t="s">
        <v>161</v>
      </c>
      <c r="F81" s="292"/>
      <c r="G81" s="281">
        <f t="shared" si="14"/>
        <v>0</v>
      </c>
      <c r="H81" s="286"/>
      <c r="I81" s="286"/>
      <c r="J81" s="286"/>
      <c r="K81" s="286"/>
      <c r="L81" s="281">
        <f t="shared" ref="L81:L87" si="21">M81+O81</f>
        <v>0</v>
      </c>
      <c r="M81" s="286"/>
      <c r="N81" s="286"/>
      <c r="O81" s="286"/>
      <c r="P81" s="286"/>
      <c r="Q81" s="281">
        <f t="shared" ref="Q81:Q87" si="22">R81+T81</f>
        <v>0</v>
      </c>
      <c r="R81" s="286"/>
      <c r="S81" s="286"/>
      <c r="T81" s="286"/>
      <c r="U81" s="286"/>
      <c r="V81" s="281" t="str">
        <f t="shared" si="18"/>
        <v/>
      </c>
      <c r="W81" s="281" t="str">
        <f t="shared" si="19"/>
        <v/>
      </c>
      <c r="X81" s="281" t="str">
        <f t="shared" si="20"/>
        <v/>
      </c>
      <c r="Y81" s="281" t="str">
        <f t="shared" si="15"/>
        <v/>
      </c>
      <c r="Z81" s="281" t="str">
        <f t="shared" si="16"/>
        <v/>
      </c>
      <c r="AA81" s="281" t="str">
        <f t="shared" si="17"/>
        <v/>
      </c>
    </row>
    <row r="82" spans="1:27">
      <c r="A82" s="248" t="str">
        <f t="shared" si="13"/>
        <v>临时用车-车辆路桥、停车费及其他临时用车项目小计</v>
      </c>
      <c r="B82" s="268"/>
      <c r="C82" s="268"/>
      <c r="D82" s="305" t="s">
        <v>158</v>
      </c>
      <c r="E82" s="278" t="s">
        <v>162</v>
      </c>
      <c r="F82" s="292"/>
      <c r="G82" s="281">
        <f t="shared" si="14"/>
        <v>0</v>
      </c>
      <c r="H82" s="286"/>
      <c r="I82" s="286"/>
      <c r="J82" s="286"/>
      <c r="K82" s="286"/>
      <c r="L82" s="281">
        <f t="shared" si="21"/>
        <v>0</v>
      </c>
      <c r="M82" s="286"/>
      <c r="N82" s="286"/>
      <c r="O82" s="286"/>
      <c r="P82" s="286"/>
      <c r="Q82" s="281">
        <f t="shared" si="22"/>
        <v>0</v>
      </c>
      <c r="R82" s="286"/>
      <c r="S82" s="286"/>
      <c r="T82" s="286"/>
      <c r="U82" s="286"/>
      <c r="V82" s="281" t="str">
        <f t="shared" si="18"/>
        <v/>
      </c>
      <c r="W82" s="281" t="str">
        <f t="shared" si="19"/>
        <v/>
      </c>
      <c r="X82" s="281" t="str">
        <f t="shared" si="20"/>
        <v/>
      </c>
      <c r="Y82" s="281" t="str">
        <f t="shared" si="15"/>
        <v/>
      </c>
      <c r="Z82" s="281" t="str">
        <f t="shared" si="16"/>
        <v/>
      </c>
      <c r="AA82" s="281" t="str">
        <f t="shared" si="17"/>
        <v/>
      </c>
    </row>
    <row r="83" spans="1:27">
      <c r="A83" s="248" t="str">
        <f t="shared" si="13"/>
        <v>临时用车-车辆修理费临时用车项目小计</v>
      </c>
      <c r="B83" s="268"/>
      <c r="C83" s="268"/>
      <c r="D83" s="278" t="s">
        <v>158</v>
      </c>
      <c r="E83" s="291" t="s">
        <v>163</v>
      </c>
      <c r="F83" s="292"/>
      <c r="G83" s="281">
        <f t="shared" si="14"/>
        <v>0</v>
      </c>
      <c r="H83" s="286"/>
      <c r="I83" s="286"/>
      <c r="J83" s="286"/>
      <c r="K83" s="286"/>
      <c r="L83" s="281">
        <f t="shared" si="21"/>
        <v>0</v>
      </c>
      <c r="M83" s="286"/>
      <c r="N83" s="286"/>
      <c r="O83" s="286"/>
      <c r="P83" s="286"/>
      <c r="Q83" s="281">
        <f t="shared" si="22"/>
        <v>0</v>
      </c>
      <c r="R83" s="286"/>
      <c r="S83" s="286"/>
      <c r="T83" s="286"/>
      <c r="U83" s="286"/>
      <c r="V83" s="281" t="str">
        <f t="shared" si="18"/>
        <v/>
      </c>
      <c r="W83" s="281" t="str">
        <f t="shared" si="19"/>
        <v/>
      </c>
      <c r="X83" s="281" t="str">
        <f t="shared" si="20"/>
        <v/>
      </c>
      <c r="Y83" s="281" t="str">
        <f t="shared" si="15"/>
        <v/>
      </c>
      <c r="Z83" s="281" t="str">
        <f t="shared" si="16"/>
        <v/>
      </c>
      <c r="AA83" s="281" t="str">
        <f t="shared" si="17"/>
        <v/>
      </c>
    </row>
    <row r="84" spans="1:27">
      <c r="A84" s="248" t="str">
        <f t="shared" si="13"/>
        <v>三农服务车-油费三农服务车项目小计</v>
      </c>
      <c r="B84" s="268"/>
      <c r="C84" s="268"/>
      <c r="D84" s="305" t="s">
        <v>164</v>
      </c>
      <c r="E84" s="278" t="s">
        <v>165</v>
      </c>
      <c r="F84" s="292"/>
      <c r="G84" s="281">
        <f t="shared" si="14"/>
        <v>0</v>
      </c>
      <c r="H84" s="286"/>
      <c r="I84" s="286"/>
      <c r="J84" s="286"/>
      <c r="K84" s="286"/>
      <c r="L84" s="281">
        <f t="shared" si="21"/>
        <v>0</v>
      </c>
      <c r="M84" s="286"/>
      <c r="N84" s="286"/>
      <c r="O84" s="286"/>
      <c r="P84" s="286"/>
      <c r="Q84" s="281">
        <f t="shared" si="22"/>
        <v>0</v>
      </c>
      <c r="R84" s="286"/>
      <c r="S84" s="286"/>
      <c r="T84" s="286"/>
      <c r="U84" s="286"/>
      <c r="V84" s="281" t="str">
        <f t="shared" si="18"/>
        <v/>
      </c>
      <c r="W84" s="281" t="str">
        <f t="shared" si="19"/>
        <v/>
      </c>
      <c r="X84" s="281" t="str">
        <f t="shared" si="20"/>
        <v/>
      </c>
      <c r="Y84" s="281" t="str">
        <f t="shared" si="15"/>
        <v/>
      </c>
      <c r="Z84" s="281" t="str">
        <f t="shared" si="16"/>
        <v/>
      </c>
      <c r="AA84" s="281" t="str">
        <f t="shared" si="17"/>
        <v/>
      </c>
    </row>
    <row r="85" spans="1:27">
      <c r="A85" s="248" t="str">
        <f t="shared" si="13"/>
        <v>三农服务车-路桥、停车费及其他三农服务车项目小计</v>
      </c>
      <c r="B85" s="268"/>
      <c r="C85" s="268"/>
      <c r="D85" s="305" t="s">
        <v>164</v>
      </c>
      <c r="E85" s="278" t="s">
        <v>166</v>
      </c>
      <c r="F85" s="292"/>
      <c r="G85" s="281">
        <f t="shared" si="14"/>
        <v>0</v>
      </c>
      <c r="H85" s="286"/>
      <c r="I85" s="286"/>
      <c r="J85" s="286"/>
      <c r="K85" s="286"/>
      <c r="L85" s="281">
        <f t="shared" si="21"/>
        <v>0</v>
      </c>
      <c r="M85" s="286"/>
      <c r="N85" s="286"/>
      <c r="O85" s="286"/>
      <c r="P85" s="286"/>
      <c r="Q85" s="281">
        <f t="shared" si="22"/>
        <v>0</v>
      </c>
      <c r="R85" s="286"/>
      <c r="S85" s="286"/>
      <c r="T85" s="286"/>
      <c r="U85" s="286"/>
      <c r="V85" s="281" t="str">
        <f t="shared" si="18"/>
        <v/>
      </c>
      <c r="W85" s="281" t="str">
        <f t="shared" si="19"/>
        <v/>
      </c>
      <c r="X85" s="281" t="str">
        <f t="shared" si="20"/>
        <v/>
      </c>
      <c r="Y85" s="281" t="str">
        <f t="shared" si="15"/>
        <v/>
      </c>
      <c r="Z85" s="281" t="str">
        <f t="shared" si="16"/>
        <v/>
      </c>
      <c r="AA85" s="281" t="str">
        <f t="shared" si="17"/>
        <v/>
      </c>
    </row>
    <row r="86" spans="1:27">
      <c r="A86" s="248" t="str">
        <f t="shared" si="13"/>
        <v>三农服务车-修理费三农服务车项目小计</v>
      </c>
      <c r="B86" s="268"/>
      <c r="C86" s="268"/>
      <c r="D86" s="278" t="s">
        <v>164</v>
      </c>
      <c r="E86" s="291" t="s">
        <v>167</v>
      </c>
      <c r="F86" s="292"/>
      <c r="G86" s="281">
        <f t="shared" si="14"/>
        <v>0</v>
      </c>
      <c r="H86" s="286"/>
      <c r="I86" s="286"/>
      <c r="J86" s="286"/>
      <c r="K86" s="286"/>
      <c r="L86" s="281">
        <f t="shared" si="21"/>
        <v>0</v>
      </c>
      <c r="M86" s="286"/>
      <c r="N86" s="286"/>
      <c r="O86" s="286"/>
      <c r="P86" s="286"/>
      <c r="Q86" s="281">
        <f t="shared" si="22"/>
        <v>0</v>
      </c>
      <c r="R86" s="286"/>
      <c r="S86" s="286"/>
      <c r="T86" s="286"/>
      <c r="U86" s="286"/>
      <c r="V86" s="281" t="str">
        <f t="shared" si="18"/>
        <v/>
      </c>
      <c r="W86" s="281" t="str">
        <f t="shared" si="19"/>
        <v/>
      </c>
      <c r="X86" s="281" t="str">
        <f t="shared" si="20"/>
        <v/>
      </c>
      <c r="Y86" s="281" t="str">
        <f t="shared" si="15"/>
        <v/>
      </c>
      <c r="Z86" s="281" t="str">
        <f t="shared" si="16"/>
        <v/>
      </c>
      <c r="AA86" s="281" t="str">
        <f t="shared" si="17"/>
        <v/>
      </c>
    </row>
    <row r="87" spans="1:27">
      <c r="A87" s="248" t="str">
        <f t="shared" si="13"/>
        <v>三农服务车-年检费三农服务车项目小计</v>
      </c>
      <c r="B87" s="268"/>
      <c r="C87" s="268"/>
      <c r="D87" s="305" t="s">
        <v>164</v>
      </c>
      <c r="E87" s="278" t="s">
        <v>168</v>
      </c>
      <c r="F87" s="292"/>
      <c r="G87" s="281">
        <f t="shared" si="14"/>
        <v>0</v>
      </c>
      <c r="H87" s="286"/>
      <c r="I87" s="286"/>
      <c r="J87" s="286"/>
      <c r="K87" s="286"/>
      <c r="L87" s="281">
        <f t="shared" si="21"/>
        <v>0</v>
      </c>
      <c r="M87" s="286"/>
      <c r="N87" s="286"/>
      <c r="O87" s="286"/>
      <c r="P87" s="286"/>
      <c r="Q87" s="281">
        <f t="shared" si="22"/>
        <v>0</v>
      </c>
      <c r="R87" s="286"/>
      <c r="S87" s="286"/>
      <c r="T87" s="286"/>
      <c r="U87" s="286"/>
      <c r="V87" s="281" t="str">
        <f t="shared" si="18"/>
        <v/>
      </c>
      <c r="W87" s="281" t="str">
        <f t="shared" si="19"/>
        <v/>
      </c>
      <c r="X87" s="281" t="str">
        <f t="shared" si="20"/>
        <v/>
      </c>
      <c r="Y87" s="281" t="str">
        <f t="shared" si="15"/>
        <v/>
      </c>
      <c r="Z87" s="281" t="str">
        <f t="shared" si="16"/>
        <v/>
      </c>
      <c r="AA87" s="281" t="str">
        <f t="shared" si="17"/>
        <v/>
      </c>
    </row>
    <row r="88" spans="1:27">
      <c r="A88" s="248" t="str">
        <f t="shared" si="13"/>
        <v>三农服务车-保险费三农服务车项目小计</v>
      </c>
      <c r="B88" s="268"/>
      <c r="C88" s="268"/>
      <c r="D88" s="278" t="s">
        <v>164</v>
      </c>
      <c r="E88" s="278" t="s">
        <v>169</v>
      </c>
      <c r="F88" s="292"/>
      <c r="G88" s="281">
        <f t="shared" si="14"/>
        <v>0</v>
      </c>
      <c r="H88" s="286"/>
      <c r="I88" s="286"/>
      <c r="J88" s="286"/>
      <c r="K88" s="286"/>
      <c r="L88" s="281">
        <f t="shared" ref="L88:L151" si="23">M88+O88</f>
        <v>0</v>
      </c>
      <c r="M88" s="286"/>
      <c r="N88" s="286"/>
      <c r="O88" s="286"/>
      <c r="P88" s="286"/>
      <c r="Q88" s="281">
        <f t="shared" ref="Q88:Q151" si="24">R88+T88</f>
        <v>0</v>
      </c>
      <c r="R88" s="286"/>
      <c r="S88" s="286"/>
      <c r="T88" s="286"/>
      <c r="U88" s="286"/>
      <c r="V88" s="281" t="str">
        <f t="shared" si="18"/>
        <v/>
      </c>
      <c r="W88" s="281" t="str">
        <f t="shared" si="19"/>
        <v/>
      </c>
      <c r="X88" s="281" t="str">
        <f t="shared" si="20"/>
        <v/>
      </c>
      <c r="Y88" s="281" t="str">
        <f t="shared" si="15"/>
        <v/>
      </c>
      <c r="Z88" s="281" t="str">
        <f t="shared" si="16"/>
        <v/>
      </c>
      <c r="AA88" s="281" t="str">
        <f t="shared" si="17"/>
        <v/>
      </c>
    </row>
    <row r="89" spans="1:27">
      <c r="A89" s="248" t="str">
        <f t="shared" si="13"/>
        <v>三农服务车-车船税三农服务车项目小计</v>
      </c>
      <c r="B89" s="268"/>
      <c r="C89" s="306"/>
      <c r="D89" s="278" t="s">
        <v>164</v>
      </c>
      <c r="E89" s="278" t="s">
        <v>170</v>
      </c>
      <c r="F89" s="292"/>
      <c r="G89" s="281">
        <f t="shared" si="14"/>
        <v>0</v>
      </c>
      <c r="H89" s="286"/>
      <c r="I89" s="286"/>
      <c r="J89" s="286"/>
      <c r="K89" s="286"/>
      <c r="L89" s="281">
        <f t="shared" si="23"/>
        <v>0</v>
      </c>
      <c r="M89" s="286"/>
      <c r="N89" s="286"/>
      <c r="O89" s="286"/>
      <c r="P89" s="286"/>
      <c r="Q89" s="281">
        <f t="shared" si="24"/>
        <v>0</v>
      </c>
      <c r="R89" s="286"/>
      <c r="S89" s="286"/>
      <c r="T89" s="286"/>
      <c r="U89" s="286"/>
      <c r="V89" s="281" t="str">
        <f t="shared" si="18"/>
        <v/>
      </c>
      <c r="W89" s="281" t="str">
        <f t="shared" si="19"/>
        <v/>
      </c>
      <c r="X89" s="281" t="str">
        <f t="shared" si="20"/>
        <v/>
      </c>
      <c r="Y89" s="281" t="str">
        <f t="shared" si="15"/>
        <v/>
      </c>
      <c r="Z89" s="281" t="str">
        <f t="shared" si="16"/>
        <v/>
      </c>
      <c r="AA89" s="281" t="str">
        <f t="shared" si="17"/>
        <v/>
      </c>
    </row>
    <row r="90" spans="1:27">
      <c r="A90" s="248" t="str">
        <f t="shared" si="13"/>
        <v>电子设备类项目小计电子设备类项目小计</v>
      </c>
      <c r="B90" s="268"/>
      <c r="C90" s="265" t="s">
        <v>171</v>
      </c>
      <c r="D90" s="277" t="s">
        <v>171</v>
      </c>
      <c r="E90" s="277"/>
      <c r="F90" s="277"/>
      <c r="G90" s="281">
        <f t="shared" si="14"/>
        <v>3.25</v>
      </c>
      <c r="H90" s="281">
        <f>SUM(H91:H103)</f>
        <v>3</v>
      </c>
      <c r="I90" s="302" t="s">
        <v>54</v>
      </c>
      <c r="J90" s="281">
        <f>SUM(J91:J103)</f>
        <v>0.25</v>
      </c>
      <c r="K90" s="302" t="s">
        <v>54</v>
      </c>
      <c r="L90" s="281">
        <f t="shared" si="23"/>
        <v>0.25</v>
      </c>
      <c r="M90" s="281">
        <f>SUM(M91:M103)</f>
        <v>0</v>
      </c>
      <c r="N90" s="302" t="s">
        <v>54</v>
      </c>
      <c r="O90" s="281">
        <f>SUM(O91:O103)</f>
        <v>0.25</v>
      </c>
      <c r="P90" s="302" t="s">
        <v>54</v>
      </c>
      <c r="Q90" s="281">
        <f t="shared" si="24"/>
        <v>1.34</v>
      </c>
      <c r="R90" s="281">
        <f>SUM(R91:R103)</f>
        <v>0.02</v>
      </c>
      <c r="S90" s="302" t="s">
        <v>54</v>
      </c>
      <c r="T90" s="281">
        <f>SUM(T91:T103)</f>
        <v>1.32</v>
      </c>
      <c r="U90" s="302" t="s">
        <v>54</v>
      </c>
      <c r="V90" s="281">
        <f t="shared" si="18"/>
        <v>12</v>
      </c>
      <c r="W90" s="281" t="str">
        <f t="shared" si="19"/>
        <v/>
      </c>
      <c r="X90" s="281">
        <f t="shared" si="20"/>
        <v>0</v>
      </c>
      <c r="Y90" s="281">
        <f t="shared" si="15"/>
        <v>1.42537313432836</v>
      </c>
      <c r="Z90" s="281">
        <f t="shared" si="16"/>
        <v>149</v>
      </c>
      <c r="AA90" s="281">
        <f t="shared" si="17"/>
        <v>-0.810606060606061</v>
      </c>
    </row>
    <row r="91" spans="1:27">
      <c r="A91" s="248" t="str">
        <f t="shared" si="13"/>
        <v>电子设备折旧</v>
      </c>
      <c r="B91" s="268"/>
      <c r="C91" s="268"/>
      <c r="D91" s="278" t="s">
        <v>172</v>
      </c>
      <c r="E91" s="278"/>
      <c r="F91" s="292"/>
      <c r="G91" s="281">
        <f t="shared" si="14"/>
        <v>0</v>
      </c>
      <c r="H91" s="286"/>
      <c r="I91" s="286"/>
      <c r="J91" s="286"/>
      <c r="K91" s="286"/>
      <c r="L91" s="281">
        <f t="shared" si="23"/>
        <v>0</v>
      </c>
      <c r="M91" s="286"/>
      <c r="N91" s="286"/>
      <c r="O91" s="286"/>
      <c r="P91" s="286"/>
      <c r="Q91" s="281">
        <f t="shared" si="24"/>
        <v>0</v>
      </c>
      <c r="R91" s="286"/>
      <c r="S91" s="286"/>
      <c r="T91" s="286"/>
      <c r="U91" s="286"/>
      <c r="V91" s="281" t="str">
        <f t="shared" si="18"/>
        <v/>
      </c>
      <c r="W91" s="281" t="str">
        <f t="shared" si="19"/>
        <v/>
      </c>
      <c r="X91" s="281" t="str">
        <f t="shared" si="20"/>
        <v/>
      </c>
      <c r="Y91" s="281" t="str">
        <f t="shared" si="15"/>
        <v/>
      </c>
      <c r="Z91" s="281" t="str">
        <f t="shared" si="16"/>
        <v/>
      </c>
      <c r="AA91" s="281" t="str">
        <f t="shared" si="17"/>
        <v/>
      </c>
    </row>
    <row r="92" spans="1:27">
      <c r="A92" s="248" t="str">
        <f t="shared" si="13"/>
        <v>无形资产摊销-软件系统</v>
      </c>
      <c r="B92" s="268"/>
      <c r="C92" s="268"/>
      <c r="D92" s="278" t="s">
        <v>174</v>
      </c>
      <c r="E92" s="278"/>
      <c r="F92" s="292"/>
      <c r="G92" s="281">
        <f t="shared" si="14"/>
        <v>0</v>
      </c>
      <c r="H92" s="286"/>
      <c r="I92" s="286"/>
      <c r="J92" s="286"/>
      <c r="K92" s="286"/>
      <c r="L92" s="281">
        <f t="shared" si="23"/>
        <v>0</v>
      </c>
      <c r="M92" s="286"/>
      <c r="N92" s="286"/>
      <c r="O92" s="286"/>
      <c r="P92" s="286"/>
      <c r="Q92" s="281">
        <f t="shared" si="24"/>
        <v>0</v>
      </c>
      <c r="R92" s="286"/>
      <c r="S92" s="286"/>
      <c r="T92" s="286"/>
      <c r="U92" s="286"/>
      <c r="V92" s="281" t="str">
        <f t="shared" si="18"/>
        <v/>
      </c>
      <c r="W92" s="281" t="str">
        <f t="shared" si="19"/>
        <v/>
      </c>
      <c r="X92" s="281" t="str">
        <f t="shared" si="20"/>
        <v/>
      </c>
      <c r="Y92" s="281" t="str">
        <f t="shared" si="15"/>
        <v/>
      </c>
      <c r="Z92" s="281" t="str">
        <f t="shared" si="16"/>
        <v/>
      </c>
      <c r="AA92" s="281" t="str">
        <f t="shared" si="17"/>
        <v/>
      </c>
    </row>
    <row r="93" spans="1:27">
      <c r="A93" s="248" t="str">
        <f t="shared" si="13"/>
        <v>电子设备保险费</v>
      </c>
      <c r="B93" s="268"/>
      <c r="C93" s="268"/>
      <c r="D93" s="291" t="s">
        <v>175</v>
      </c>
      <c r="E93" s="278"/>
      <c r="F93" s="292"/>
      <c r="G93" s="281">
        <f t="shared" si="14"/>
        <v>0</v>
      </c>
      <c r="H93" s="286"/>
      <c r="I93" s="286"/>
      <c r="J93" s="286"/>
      <c r="K93" s="286"/>
      <c r="L93" s="281">
        <f t="shared" si="23"/>
        <v>0</v>
      </c>
      <c r="M93" s="286"/>
      <c r="N93" s="286"/>
      <c r="O93" s="286"/>
      <c r="P93" s="286"/>
      <c r="Q93" s="281">
        <f t="shared" si="24"/>
        <v>0</v>
      </c>
      <c r="R93" s="286"/>
      <c r="S93" s="286"/>
      <c r="T93" s="286"/>
      <c r="U93" s="286"/>
      <c r="V93" s="281" t="str">
        <f t="shared" si="18"/>
        <v/>
      </c>
      <c r="W93" s="281" t="str">
        <f t="shared" si="19"/>
        <v/>
      </c>
      <c r="X93" s="281" t="str">
        <f t="shared" si="20"/>
        <v/>
      </c>
      <c r="Y93" s="281" t="str">
        <f t="shared" si="15"/>
        <v/>
      </c>
      <c r="Z93" s="281" t="str">
        <f t="shared" si="16"/>
        <v/>
      </c>
      <c r="AA93" s="281" t="str">
        <f t="shared" si="17"/>
        <v/>
      </c>
    </row>
    <row r="94" spans="1:27">
      <c r="A94" s="248" t="str">
        <f t="shared" si="13"/>
        <v>电子设备维修费</v>
      </c>
      <c r="B94" s="268"/>
      <c r="C94" s="268"/>
      <c r="D94" s="291" t="s">
        <v>177</v>
      </c>
      <c r="E94" s="278"/>
      <c r="F94" s="292"/>
      <c r="G94" s="281">
        <f t="shared" si="14"/>
        <v>0</v>
      </c>
      <c r="H94" s="286"/>
      <c r="I94" s="286"/>
      <c r="J94" s="286"/>
      <c r="K94" s="286"/>
      <c r="L94" s="281">
        <f t="shared" si="23"/>
        <v>0</v>
      </c>
      <c r="M94" s="286"/>
      <c r="N94" s="286"/>
      <c r="O94" s="286"/>
      <c r="P94" s="286"/>
      <c r="Q94" s="281">
        <f t="shared" si="24"/>
        <v>0</v>
      </c>
      <c r="R94" s="286"/>
      <c r="S94" s="286"/>
      <c r="T94" s="286"/>
      <c r="U94" s="286"/>
      <c r="V94" s="281" t="str">
        <f t="shared" si="18"/>
        <v/>
      </c>
      <c r="W94" s="281" t="str">
        <f t="shared" si="19"/>
        <v/>
      </c>
      <c r="X94" s="281" t="str">
        <f t="shared" si="20"/>
        <v/>
      </c>
      <c r="Y94" s="281" t="str">
        <f t="shared" si="15"/>
        <v/>
      </c>
      <c r="Z94" s="281" t="str">
        <f t="shared" si="16"/>
        <v/>
      </c>
      <c r="AA94" s="281" t="str">
        <f t="shared" si="17"/>
        <v/>
      </c>
    </row>
    <row r="95" spans="1:27">
      <c r="A95" s="248" t="str">
        <f t="shared" si="13"/>
        <v>电子耗材-办公或生产终端的配件电子耗材项目小计电子设备运转费项目小计</v>
      </c>
      <c r="B95" s="268"/>
      <c r="C95" s="268"/>
      <c r="D95" s="307" t="s">
        <v>178</v>
      </c>
      <c r="E95" s="307" t="s">
        <v>179</v>
      </c>
      <c r="F95" s="321" t="s">
        <v>180</v>
      </c>
      <c r="G95" s="281">
        <f t="shared" si="14"/>
        <v>0</v>
      </c>
      <c r="H95" s="286"/>
      <c r="I95" s="286"/>
      <c r="J95" s="286"/>
      <c r="K95" s="286"/>
      <c r="L95" s="281">
        <f t="shared" si="23"/>
        <v>0</v>
      </c>
      <c r="M95" s="286"/>
      <c r="N95" s="286"/>
      <c r="O95" s="286"/>
      <c r="P95" s="286"/>
      <c r="Q95" s="281">
        <f t="shared" si="24"/>
        <v>0</v>
      </c>
      <c r="R95" s="286"/>
      <c r="S95" s="286"/>
      <c r="T95" s="286"/>
      <c r="U95" s="286"/>
      <c r="V95" s="281" t="str">
        <f t="shared" si="18"/>
        <v/>
      </c>
      <c r="W95" s="281" t="str">
        <f t="shared" si="19"/>
        <v/>
      </c>
      <c r="X95" s="281" t="str">
        <f t="shared" si="20"/>
        <v/>
      </c>
      <c r="Y95" s="281" t="str">
        <f t="shared" si="15"/>
        <v/>
      </c>
      <c r="Z95" s="281" t="str">
        <f t="shared" si="16"/>
        <v/>
      </c>
      <c r="AA95" s="281" t="str">
        <f t="shared" si="17"/>
        <v/>
      </c>
    </row>
    <row r="96" spans="1:27">
      <c r="A96" s="248" t="str">
        <f t="shared" si="13"/>
        <v>电子耗材-打印纸</v>
      </c>
      <c r="B96" s="268"/>
      <c r="C96" s="268"/>
      <c r="D96" s="308"/>
      <c r="E96" s="308"/>
      <c r="F96" s="321" t="s">
        <v>182</v>
      </c>
      <c r="G96" s="281">
        <f t="shared" si="14"/>
        <v>0</v>
      </c>
      <c r="H96" s="286"/>
      <c r="I96" s="286"/>
      <c r="J96" s="286"/>
      <c r="K96" s="286"/>
      <c r="L96" s="281">
        <f t="shared" si="23"/>
        <v>0</v>
      </c>
      <c r="M96" s="286"/>
      <c r="N96" s="286"/>
      <c r="O96" s="286"/>
      <c r="P96" s="286"/>
      <c r="Q96" s="281">
        <f t="shared" si="24"/>
        <v>0</v>
      </c>
      <c r="R96" s="286"/>
      <c r="S96" s="286"/>
      <c r="T96" s="286"/>
      <c r="U96" s="286"/>
      <c r="V96" s="281" t="str">
        <f t="shared" si="18"/>
        <v/>
      </c>
      <c r="W96" s="281" t="str">
        <f t="shared" si="19"/>
        <v/>
      </c>
      <c r="X96" s="281" t="str">
        <f t="shared" si="20"/>
        <v/>
      </c>
      <c r="Y96" s="281" t="str">
        <f t="shared" si="15"/>
        <v/>
      </c>
      <c r="Z96" s="281" t="str">
        <f t="shared" si="16"/>
        <v/>
      </c>
      <c r="AA96" s="281" t="str">
        <f t="shared" si="17"/>
        <v/>
      </c>
    </row>
    <row r="97" ht="80" spans="1:27">
      <c r="A97" s="248" t="str">
        <f t="shared" si="13"/>
        <v>电子耗材-硒鼓、墨盒、粉仓、色带及小额电子设备（VRCLicense、VRCUkey)</v>
      </c>
      <c r="B97" s="268"/>
      <c r="C97" s="268"/>
      <c r="D97" s="308"/>
      <c r="E97" s="309"/>
      <c r="F97" s="322" t="s">
        <v>183</v>
      </c>
      <c r="G97" s="281">
        <f t="shared" si="14"/>
        <v>0</v>
      </c>
      <c r="H97" s="286"/>
      <c r="I97" s="286"/>
      <c r="J97" s="286"/>
      <c r="K97" s="286"/>
      <c r="L97" s="281">
        <f t="shared" si="23"/>
        <v>0</v>
      </c>
      <c r="M97" s="286"/>
      <c r="N97" s="286"/>
      <c r="O97" s="286"/>
      <c r="P97" s="286"/>
      <c r="Q97" s="281">
        <f t="shared" si="24"/>
        <v>0</v>
      </c>
      <c r="R97" s="286"/>
      <c r="S97" s="286"/>
      <c r="T97" s="286"/>
      <c r="U97" s="286"/>
      <c r="V97" s="281" t="str">
        <f t="shared" si="18"/>
        <v/>
      </c>
      <c r="W97" s="281" t="str">
        <f t="shared" si="19"/>
        <v/>
      </c>
      <c r="X97" s="281" t="str">
        <f t="shared" si="20"/>
        <v/>
      </c>
      <c r="Y97" s="281" t="str">
        <f t="shared" si="15"/>
        <v/>
      </c>
      <c r="Z97" s="281" t="str">
        <f t="shared" si="16"/>
        <v/>
      </c>
      <c r="AA97" s="281" t="str">
        <f t="shared" si="17"/>
        <v/>
      </c>
    </row>
    <row r="98" ht="40" spans="1:27">
      <c r="A98" s="248" t="str">
        <f t="shared" si="13"/>
        <v>硬件设备维护项目小计</v>
      </c>
      <c r="B98" s="268"/>
      <c r="C98" s="268"/>
      <c r="D98" s="308"/>
      <c r="E98" s="323" t="s">
        <v>184</v>
      </c>
      <c r="F98" s="321"/>
      <c r="G98" s="281">
        <f t="shared" si="14"/>
        <v>0</v>
      </c>
      <c r="H98" s="286"/>
      <c r="I98" s="286"/>
      <c r="J98" s="286"/>
      <c r="K98" s="286"/>
      <c r="L98" s="281">
        <f t="shared" si="23"/>
        <v>0</v>
      </c>
      <c r="M98" s="286"/>
      <c r="N98" s="286"/>
      <c r="O98" s="286"/>
      <c r="P98" s="286"/>
      <c r="Q98" s="281">
        <f t="shared" si="24"/>
        <v>1.09</v>
      </c>
      <c r="R98" s="286"/>
      <c r="S98" s="286"/>
      <c r="T98" s="325">
        <v>1.09</v>
      </c>
      <c r="U98" s="326" t="s">
        <v>301</v>
      </c>
      <c r="V98" s="281" t="str">
        <f t="shared" si="18"/>
        <v/>
      </c>
      <c r="W98" s="281" t="str">
        <f t="shared" si="19"/>
        <v/>
      </c>
      <c r="X98" s="281" t="str">
        <f t="shared" si="20"/>
        <v/>
      </c>
      <c r="Y98" s="281">
        <f t="shared" si="15"/>
        <v>-1</v>
      </c>
      <c r="Z98" s="281" t="str">
        <f t="shared" si="16"/>
        <v/>
      </c>
      <c r="AA98" s="281">
        <f t="shared" si="17"/>
        <v>-1</v>
      </c>
    </row>
    <row r="99" ht="27" spans="1:27">
      <c r="A99" s="248" t="str">
        <f t="shared" si="13"/>
        <v>软件维护项目小计</v>
      </c>
      <c r="B99" s="268"/>
      <c r="C99" s="268"/>
      <c r="D99" s="308"/>
      <c r="E99" s="323" t="s">
        <v>186</v>
      </c>
      <c r="F99" s="321"/>
      <c r="G99" s="281">
        <f t="shared" si="14"/>
        <v>3.25</v>
      </c>
      <c r="H99" s="286">
        <v>3</v>
      </c>
      <c r="I99" s="286" t="s">
        <v>302</v>
      </c>
      <c r="J99" s="325">
        <v>0.25</v>
      </c>
      <c r="K99" s="325" t="s">
        <v>303</v>
      </c>
      <c r="L99" s="281">
        <f t="shared" si="23"/>
        <v>0.25</v>
      </c>
      <c r="M99" s="286"/>
      <c r="N99" s="286"/>
      <c r="O99" s="325">
        <v>0.25</v>
      </c>
      <c r="P99" s="325" t="s">
        <v>303</v>
      </c>
      <c r="Q99" s="281">
        <f t="shared" si="24"/>
        <v>0.25</v>
      </c>
      <c r="R99" s="286">
        <v>0.02</v>
      </c>
      <c r="S99" s="286" t="s">
        <v>304</v>
      </c>
      <c r="T99" s="325">
        <v>0.23</v>
      </c>
      <c r="U99" s="326" t="s">
        <v>305</v>
      </c>
      <c r="V99" s="281">
        <f t="shared" si="18"/>
        <v>12</v>
      </c>
      <c r="W99" s="281" t="str">
        <f t="shared" si="19"/>
        <v/>
      </c>
      <c r="X99" s="281">
        <f t="shared" si="20"/>
        <v>0</v>
      </c>
      <c r="Y99" s="281">
        <f t="shared" si="15"/>
        <v>12</v>
      </c>
      <c r="Z99" s="281">
        <f t="shared" si="16"/>
        <v>149</v>
      </c>
      <c r="AA99" s="281">
        <f t="shared" si="17"/>
        <v>0.0869565217391304</v>
      </c>
    </row>
    <row r="100" spans="1:27">
      <c r="A100" s="248" t="str">
        <f t="shared" si="13"/>
        <v>电子设备租赁1-机房租赁-一般租赁电子设备租赁费项目小计</v>
      </c>
      <c r="B100" s="268"/>
      <c r="C100" s="268"/>
      <c r="D100" s="307" t="s">
        <v>187</v>
      </c>
      <c r="E100" s="310" t="s">
        <v>188</v>
      </c>
      <c r="F100" s="292"/>
      <c r="G100" s="281">
        <f t="shared" si="14"/>
        <v>0</v>
      </c>
      <c r="H100" s="286"/>
      <c r="I100" s="286"/>
      <c r="J100" s="286"/>
      <c r="K100" s="286"/>
      <c r="L100" s="281">
        <f t="shared" si="23"/>
        <v>0</v>
      </c>
      <c r="M100" s="286"/>
      <c r="N100" s="286"/>
      <c r="O100" s="286"/>
      <c r="P100" s="286"/>
      <c r="Q100" s="281">
        <f t="shared" si="24"/>
        <v>0</v>
      </c>
      <c r="R100" s="286"/>
      <c r="S100" s="286"/>
      <c r="T100" s="286"/>
      <c r="U100" s="286"/>
      <c r="V100" s="281" t="str">
        <f t="shared" si="18"/>
        <v/>
      </c>
      <c r="W100" s="281" t="str">
        <f t="shared" si="19"/>
        <v/>
      </c>
      <c r="X100" s="281" t="str">
        <f t="shared" si="20"/>
        <v/>
      </c>
      <c r="Y100" s="281" t="str">
        <f t="shared" si="15"/>
        <v/>
      </c>
      <c r="Z100" s="281" t="str">
        <f t="shared" si="16"/>
        <v/>
      </c>
      <c r="AA100" s="281" t="str">
        <f t="shared" si="17"/>
        <v/>
      </c>
    </row>
    <row r="101" spans="1:27">
      <c r="A101" s="248" t="str">
        <f t="shared" si="13"/>
        <v>电子设备租赁2-设备租赁-一般租赁</v>
      </c>
      <c r="B101" s="268"/>
      <c r="C101" s="268"/>
      <c r="D101" s="308"/>
      <c r="E101" s="310" t="s">
        <v>189</v>
      </c>
      <c r="F101" s="292"/>
      <c r="G101" s="281">
        <f t="shared" si="14"/>
        <v>0</v>
      </c>
      <c r="H101" s="286"/>
      <c r="I101" s="286"/>
      <c r="J101" s="286"/>
      <c r="K101" s="286"/>
      <c r="L101" s="281">
        <f t="shared" si="23"/>
        <v>0</v>
      </c>
      <c r="M101" s="286"/>
      <c r="N101" s="286"/>
      <c r="O101" s="286"/>
      <c r="P101" s="286"/>
      <c r="Q101" s="281">
        <f t="shared" si="24"/>
        <v>0</v>
      </c>
      <c r="R101" s="286"/>
      <c r="S101" s="286"/>
      <c r="T101" s="286"/>
      <c r="U101" s="286"/>
      <c r="V101" s="281" t="str">
        <f t="shared" si="18"/>
        <v/>
      </c>
      <c r="W101" s="281" t="str">
        <f t="shared" si="19"/>
        <v/>
      </c>
      <c r="X101" s="281" t="str">
        <f t="shared" si="20"/>
        <v/>
      </c>
      <c r="Y101" s="281" t="str">
        <f t="shared" si="15"/>
        <v/>
      </c>
      <c r="Z101" s="281" t="str">
        <f t="shared" si="16"/>
        <v/>
      </c>
      <c r="AA101" s="281" t="str">
        <f t="shared" si="17"/>
        <v/>
      </c>
    </row>
    <row r="102" spans="1:27">
      <c r="A102" s="248" t="str">
        <f t="shared" si="13"/>
        <v>电子设备租赁1-机房租赁-短期或低价值租赁</v>
      </c>
      <c r="B102" s="268"/>
      <c r="C102" s="268"/>
      <c r="D102" s="308"/>
      <c r="E102" s="310" t="s">
        <v>190</v>
      </c>
      <c r="F102" s="292"/>
      <c r="G102" s="281">
        <f t="shared" si="14"/>
        <v>0</v>
      </c>
      <c r="H102" s="286"/>
      <c r="I102" s="286"/>
      <c r="J102" s="286"/>
      <c r="K102" s="286"/>
      <c r="L102" s="281">
        <f t="shared" si="23"/>
        <v>0</v>
      </c>
      <c r="M102" s="286"/>
      <c r="N102" s="286"/>
      <c r="O102" s="286"/>
      <c r="P102" s="286"/>
      <c r="Q102" s="281">
        <f t="shared" si="24"/>
        <v>0</v>
      </c>
      <c r="R102" s="286"/>
      <c r="S102" s="286"/>
      <c r="T102" s="286"/>
      <c r="U102" s="286"/>
      <c r="V102" s="281" t="str">
        <f t="shared" si="18"/>
        <v/>
      </c>
      <c r="W102" s="281" t="str">
        <f t="shared" si="19"/>
        <v/>
      </c>
      <c r="X102" s="281" t="str">
        <f t="shared" si="20"/>
        <v/>
      </c>
      <c r="Y102" s="281" t="str">
        <f t="shared" si="15"/>
        <v/>
      </c>
      <c r="Z102" s="281" t="str">
        <f t="shared" si="16"/>
        <v/>
      </c>
      <c r="AA102" s="281" t="str">
        <f t="shared" si="17"/>
        <v/>
      </c>
    </row>
    <row r="103" spans="1:27">
      <c r="A103" s="248" t="str">
        <f t="shared" si="13"/>
        <v>电子设备租赁2-设备租赁-短期或低价值租赁</v>
      </c>
      <c r="B103" s="268"/>
      <c r="C103" s="306"/>
      <c r="D103" s="309"/>
      <c r="E103" s="310" t="s">
        <v>191</v>
      </c>
      <c r="F103" s="292"/>
      <c r="G103" s="281">
        <f t="shared" si="14"/>
        <v>0</v>
      </c>
      <c r="H103" s="286"/>
      <c r="I103" s="286"/>
      <c r="J103" s="286"/>
      <c r="K103" s="286"/>
      <c r="L103" s="281">
        <f t="shared" si="23"/>
        <v>0</v>
      </c>
      <c r="M103" s="286"/>
      <c r="N103" s="286"/>
      <c r="O103" s="286"/>
      <c r="P103" s="286"/>
      <c r="Q103" s="281">
        <f t="shared" si="24"/>
        <v>0</v>
      </c>
      <c r="R103" s="286"/>
      <c r="S103" s="286"/>
      <c r="T103" s="286"/>
      <c r="U103" s="286"/>
      <c r="V103" s="281" t="str">
        <f t="shared" si="18"/>
        <v/>
      </c>
      <c r="W103" s="281" t="str">
        <f t="shared" si="19"/>
        <v/>
      </c>
      <c r="X103" s="281" t="str">
        <f t="shared" si="20"/>
        <v/>
      </c>
      <c r="Y103" s="281" t="str">
        <f t="shared" si="15"/>
        <v/>
      </c>
      <c r="Z103" s="281" t="str">
        <f t="shared" si="16"/>
        <v/>
      </c>
      <c r="AA103" s="281" t="str">
        <f t="shared" si="17"/>
        <v/>
      </c>
    </row>
    <row r="104" spans="1:27">
      <c r="A104" s="248" t="str">
        <f t="shared" si="13"/>
        <v>其他资产类（除房产、车辆、电子设备）项目小计其他资产类（除房产、车辆、电子设备）项目小计</v>
      </c>
      <c r="B104" s="268"/>
      <c r="C104" s="265" t="s">
        <v>192</v>
      </c>
      <c r="D104" s="277" t="s">
        <v>192</v>
      </c>
      <c r="E104" s="277"/>
      <c r="F104" s="277"/>
      <c r="G104" s="281">
        <f t="shared" si="14"/>
        <v>0</v>
      </c>
      <c r="H104" s="281">
        <f>SUM(H105:H112)</f>
        <v>0</v>
      </c>
      <c r="I104" s="302" t="s">
        <v>54</v>
      </c>
      <c r="J104" s="281">
        <f>SUM(J105:J112)</f>
        <v>0</v>
      </c>
      <c r="K104" s="302" t="s">
        <v>54</v>
      </c>
      <c r="L104" s="281">
        <f t="shared" si="23"/>
        <v>0</v>
      </c>
      <c r="M104" s="281">
        <f>SUM(M105:M112)</f>
        <v>0</v>
      </c>
      <c r="N104" s="302" t="s">
        <v>54</v>
      </c>
      <c r="O104" s="281">
        <f>SUM(O105:O112)</f>
        <v>0</v>
      </c>
      <c r="P104" s="302" t="s">
        <v>54</v>
      </c>
      <c r="Q104" s="281">
        <f t="shared" si="24"/>
        <v>0</v>
      </c>
      <c r="R104" s="281">
        <f>SUM(R105:R112)</f>
        <v>0</v>
      </c>
      <c r="S104" s="302" t="s">
        <v>54</v>
      </c>
      <c r="T104" s="281">
        <f>SUM(T105:T112)</f>
        <v>0</v>
      </c>
      <c r="U104" s="302" t="s">
        <v>54</v>
      </c>
      <c r="V104" s="281" t="str">
        <f t="shared" si="18"/>
        <v/>
      </c>
      <c r="W104" s="281" t="str">
        <f t="shared" si="19"/>
        <v/>
      </c>
      <c r="X104" s="281" t="str">
        <f t="shared" si="20"/>
        <v/>
      </c>
      <c r="Y104" s="281" t="str">
        <f t="shared" si="15"/>
        <v/>
      </c>
      <c r="Z104" s="281" t="str">
        <f t="shared" si="16"/>
        <v/>
      </c>
      <c r="AA104" s="281" t="str">
        <f t="shared" si="17"/>
        <v/>
      </c>
    </row>
    <row r="105" spans="1:27">
      <c r="A105" s="248" t="str">
        <f t="shared" si="13"/>
        <v>低值易耗品其他资产折旧及摊销项目小计</v>
      </c>
      <c r="B105" s="268"/>
      <c r="C105" s="268"/>
      <c r="D105" s="278" t="s">
        <v>193</v>
      </c>
      <c r="E105" s="278" t="s">
        <v>194</v>
      </c>
      <c r="F105" s="292"/>
      <c r="G105" s="281">
        <f t="shared" si="14"/>
        <v>0</v>
      </c>
      <c r="H105" s="286"/>
      <c r="I105" s="286"/>
      <c r="J105" s="286"/>
      <c r="K105" s="286"/>
      <c r="L105" s="281">
        <f t="shared" si="23"/>
        <v>0</v>
      </c>
      <c r="M105" s="286"/>
      <c r="N105" s="286"/>
      <c r="O105" s="286"/>
      <c r="P105" s="286"/>
      <c r="Q105" s="281">
        <f t="shared" si="24"/>
        <v>0</v>
      </c>
      <c r="R105" s="286"/>
      <c r="S105" s="286"/>
      <c r="T105" s="286"/>
      <c r="U105" s="286"/>
      <c r="V105" s="281" t="str">
        <f t="shared" si="18"/>
        <v/>
      </c>
      <c r="W105" s="281" t="str">
        <f t="shared" si="19"/>
        <v/>
      </c>
      <c r="X105" s="281" t="str">
        <f t="shared" si="20"/>
        <v/>
      </c>
      <c r="Y105" s="281" t="str">
        <f t="shared" si="15"/>
        <v/>
      </c>
      <c r="Z105" s="281" t="str">
        <f t="shared" si="16"/>
        <v/>
      </c>
      <c r="AA105" s="281" t="str">
        <f t="shared" si="17"/>
        <v/>
      </c>
    </row>
    <row r="106" spans="1:27">
      <c r="A106" s="248" t="str">
        <f t="shared" si="13"/>
        <v>其他资产折旧</v>
      </c>
      <c r="B106" s="268"/>
      <c r="C106" s="268"/>
      <c r="D106" s="278"/>
      <c r="E106" s="278" t="s">
        <v>196</v>
      </c>
      <c r="F106" s="292"/>
      <c r="G106" s="281">
        <f t="shared" si="14"/>
        <v>0</v>
      </c>
      <c r="H106" s="286"/>
      <c r="I106" s="286"/>
      <c r="J106" s="286"/>
      <c r="K106" s="286"/>
      <c r="L106" s="281">
        <f t="shared" si="23"/>
        <v>0</v>
      </c>
      <c r="M106" s="286"/>
      <c r="N106" s="286"/>
      <c r="O106" s="286"/>
      <c r="P106" s="286"/>
      <c r="Q106" s="281">
        <f t="shared" si="24"/>
        <v>0</v>
      </c>
      <c r="R106" s="286"/>
      <c r="S106" s="286"/>
      <c r="T106" s="286"/>
      <c r="U106" s="286"/>
      <c r="V106" s="281" t="str">
        <f t="shared" si="18"/>
        <v/>
      </c>
      <c r="W106" s="281" t="str">
        <f t="shared" si="19"/>
        <v/>
      </c>
      <c r="X106" s="281" t="str">
        <f t="shared" si="20"/>
        <v/>
      </c>
      <c r="Y106" s="281" t="str">
        <f t="shared" si="15"/>
        <v/>
      </c>
      <c r="Z106" s="281" t="str">
        <f t="shared" si="16"/>
        <v/>
      </c>
      <c r="AA106" s="281" t="str">
        <f t="shared" si="17"/>
        <v/>
      </c>
    </row>
    <row r="107" spans="1:27">
      <c r="A107" s="248" t="str">
        <f t="shared" si="13"/>
        <v>其他资产摊销</v>
      </c>
      <c r="B107" s="268"/>
      <c r="C107" s="268"/>
      <c r="D107" s="278"/>
      <c r="E107" s="278" t="s">
        <v>197</v>
      </c>
      <c r="F107" s="292"/>
      <c r="G107" s="281">
        <f t="shared" si="14"/>
        <v>0</v>
      </c>
      <c r="H107" s="286"/>
      <c r="I107" s="286"/>
      <c r="J107" s="286"/>
      <c r="K107" s="286"/>
      <c r="L107" s="281">
        <f t="shared" si="23"/>
        <v>0</v>
      </c>
      <c r="M107" s="286"/>
      <c r="N107" s="286"/>
      <c r="O107" s="286"/>
      <c r="P107" s="286"/>
      <c r="Q107" s="281">
        <f t="shared" si="24"/>
        <v>0</v>
      </c>
      <c r="R107" s="286"/>
      <c r="S107" s="286"/>
      <c r="T107" s="286"/>
      <c r="U107" s="286"/>
      <c r="V107" s="281" t="str">
        <f t="shared" si="18"/>
        <v/>
      </c>
      <c r="W107" s="281" t="str">
        <f t="shared" si="19"/>
        <v/>
      </c>
      <c r="X107" s="281" t="str">
        <f t="shared" si="20"/>
        <v/>
      </c>
      <c r="Y107" s="281" t="str">
        <f t="shared" si="15"/>
        <v/>
      </c>
      <c r="Z107" s="281" t="str">
        <f t="shared" si="16"/>
        <v/>
      </c>
      <c r="AA107" s="281" t="str">
        <f t="shared" si="17"/>
        <v/>
      </c>
    </row>
    <row r="108" spans="1:27">
      <c r="A108" s="248" t="str">
        <f t="shared" si="13"/>
        <v>无形资产摊销-其他无形资产</v>
      </c>
      <c r="B108" s="268"/>
      <c r="C108" s="268"/>
      <c r="D108" s="278"/>
      <c r="E108" s="278" t="s">
        <v>198</v>
      </c>
      <c r="F108" s="292"/>
      <c r="G108" s="281">
        <f t="shared" si="14"/>
        <v>0</v>
      </c>
      <c r="H108" s="286"/>
      <c r="I108" s="286"/>
      <c r="J108" s="286"/>
      <c r="K108" s="286"/>
      <c r="L108" s="281">
        <f t="shared" si="23"/>
        <v>0</v>
      </c>
      <c r="M108" s="286"/>
      <c r="N108" s="286"/>
      <c r="O108" s="286"/>
      <c r="P108" s="286"/>
      <c r="Q108" s="281">
        <f t="shared" si="24"/>
        <v>0</v>
      </c>
      <c r="R108" s="286"/>
      <c r="S108" s="286"/>
      <c r="T108" s="286"/>
      <c r="U108" s="286"/>
      <c r="V108" s="281" t="str">
        <f t="shared" si="18"/>
        <v/>
      </c>
      <c r="W108" s="281" t="str">
        <f t="shared" si="19"/>
        <v/>
      </c>
      <c r="X108" s="281" t="str">
        <f t="shared" si="20"/>
        <v/>
      </c>
      <c r="Y108" s="281" t="str">
        <f t="shared" si="15"/>
        <v/>
      </c>
      <c r="Z108" s="281" t="str">
        <f t="shared" si="16"/>
        <v/>
      </c>
      <c r="AA108" s="281" t="str">
        <f t="shared" si="17"/>
        <v/>
      </c>
    </row>
    <row r="109" spans="1:27">
      <c r="A109" s="248" t="str">
        <f t="shared" si="13"/>
        <v>其他资产保险费</v>
      </c>
      <c r="B109" s="268"/>
      <c r="C109" s="268"/>
      <c r="D109" s="278" t="s">
        <v>199</v>
      </c>
      <c r="E109" s="278"/>
      <c r="F109" s="292"/>
      <c r="G109" s="281">
        <f t="shared" si="14"/>
        <v>0</v>
      </c>
      <c r="H109" s="286"/>
      <c r="I109" s="286"/>
      <c r="J109" s="286"/>
      <c r="K109" s="286"/>
      <c r="L109" s="281">
        <f t="shared" si="23"/>
        <v>0</v>
      </c>
      <c r="M109" s="286"/>
      <c r="N109" s="286"/>
      <c r="O109" s="286"/>
      <c r="P109" s="286"/>
      <c r="Q109" s="281">
        <f t="shared" si="24"/>
        <v>0</v>
      </c>
      <c r="R109" s="286"/>
      <c r="S109" s="286"/>
      <c r="T109" s="286"/>
      <c r="U109" s="286"/>
      <c r="V109" s="281" t="str">
        <f t="shared" si="18"/>
        <v/>
      </c>
      <c r="W109" s="281" t="str">
        <f t="shared" si="19"/>
        <v/>
      </c>
      <c r="X109" s="281" t="str">
        <f t="shared" si="20"/>
        <v/>
      </c>
      <c r="Y109" s="281" t="str">
        <f t="shared" si="15"/>
        <v/>
      </c>
      <c r="Z109" s="281" t="str">
        <f t="shared" si="16"/>
        <v/>
      </c>
      <c r="AA109" s="281" t="str">
        <f t="shared" si="17"/>
        <v/>
      </c>
    </row>
    <row r="110" spans="1:27">
      <c r="A110" s="248" t="str">
        <f t="shared" si="13"/>
        <v>其他资产维修费</v>
      </c>
      <c r="B110" s="268"/>
      <c r="C110" s="268"/>
      <c r="D110" s="291" t="s">
        <v>201</v>
      </c>
      <c r="E110" s="291"/>
      <c r="F110" s="278"/>
      <c r="G110" s="281">
        <f t="shared" si="14"/>
        <v>0</v>
      </c>
      <c r="H110" s="286"/>
      <c r="I110" s="286"/>
      <c r="J110" s="286"/>
      <c r="K110" s="286"/>
      <c r="L110" s="281">
        <f t="shared" si="23"/>
        <v>0</v>
      </c>
      <c r="M110" s="286"/>
      <c r="N110" s="286"/>
      <c r="O110" s="286"/>
      <c r="P110" s="286"/>
      <c r="Q110" s="281">
        <f t="shared" si="24"/>
        <v>0</v>
      </c>
      <c r="R110" s="286"/>
      <c r="S110" s="286"/>
      <c r="T110" s="286"/>
      <c r="U110" s="286"/>
      <c r="V110" s="281" t="str">
        <f t="shared" si="18"/>
        <v/>
      </c>
      <c r="W110" s="281" t="str">
        <f t="shared" si="19"/>
        <v/>
      </c>
      <c r="X110" s="281" t="str">
        <f t="shared" si="20"/>
        <v/>
      </c>
      <c r="Y110" s="281" t="str">
        <f t="shared" si="15"/>
        <v/>
      </c>
      <c r="Z110" s="281" t="str">
        <f t="shared" si="16"/>
        <v/>
      </c>
      <c r="AA110" s="281" t="str">
        <f t="shared" si="17"/>
        <v/>
      </c>
    </row>
    <row r="111" spans="1:27">
      <c r="A111" s="248" t="str">
        <f t="shared" si="13"/>
        <v>其他资产租赁费-一般租赁</v>
      </c>
      <c r="B111" s="268"/>
      <c r="C111" s="268"/>
      <c r="D111" s="310" t="s">
        <v>202</v>
      </c>
      <c r="E111" s="310"/>
      <c r="F111" s="278"/>
      <c r="G111" s="281">
        <f t="shared" si="14"/>
        <v>0</v>
      </c>
      <c r="H111" s="286"/>
      <c r="I111" s="286"/>
      <c r="J111" s="286"/>
      <c r="K111" s="286"/>
      <c r="L111" s="281">
        <f t="shared" si="23"/>
        <v>0</v>
      </c>
      <c r="M111" s="286"/>
      <c r="N111" s="286"/>
      <c r="O111" s="286"/>
      <c r="P111" s="286"/>
      <c r="Q111" s="281">
        <f t="shared" si="24"/>
        <v>0</v>
      </c>
      <c r="R111" s="286"/>
      <c r="S111" s="286"/>
      <c r="T111" s="286"/>
      <c r="U111" s="286"/>
      <c r="V111" s="281" t="str">
        <f t="shared" si="18"/>
        <v/>
      </c>
      <c r="W111" s="281" t="str">
        <f t="shared" si="19"/>
        <v/>
      </c>
      <c r="X111" s="281" t="str">
        <f t="shared" si="20"/>
        <v/>
      </c>
      <c r="Y111" s="281" t="str">
        <f t="shared" si="15"/>
        <v/>
      </c>
      <c r="Z111" s="281" t="str">
        <f t="shared" si="16"/>
        <v/>
      </c>
      <c r="AA111" s="281" t="str">
        <f t="shared" si="17"/>
        <v/>
      </c>
    </row>
    <row r="112" spans="1:27">
      <c r="A112" s="248" t="str">
        <f t="shared" si="13"/>
        <v>其他资产租赁费-短期或低价值租赁</v>
      </c>
      <c r="B112" s="306"/>
      <c r="C112" s="306"/>
      <c r="D112" s="310" t="s">
        <v>203</v>
      </c>
      <c r="E112" s="310"/>
      <c r="F112" s="278"/>
      <c r="G112" s="281">
        <f t="shared" si="14"/>
        <v>0</v>
      </c>
      <c r="H112" s="286"/>
      <c r="I112" s="286"/>
      <c r="J112" s="286"/>
      <c r="K112" s="286"/>
      <c r="L112" s="281">
        <f t="shared" si="23"/>
        <v>0</v>
      </c>
      <c r="M112" s="286"/>
      <c r="N112" s="286"/>
      <c r="O112" s="286"/>
      <c r="P112" s="286"/>
      <c r="Q112" s="281">
        <f t="shared" si="24"/>
        <v>0</v>
      </c>
      <c r="R112" s="286"/>
      <c r="S112" s="286"/>
      <c r="T112" s="286"/>
      <c r="U112" s="286"/>
      <c r="V112" s="281" t="str">
        <f t="shared" si="18"/>
        <v/>
      </c>
      <c r="W112" s="281" t="str">
        <f t="shared" si="19"/>
        <v/>
      </c>
      <c r="X112" s="281" t="str">
        <f t="shared" si="20"/>
        <v/>
      </c>
      <c r="Y112" s="281" t="str">
        <f t="shared" si="15"/>
        <v/>
      </c>
      <c r="Z112" s="281" t="str">
        <f t="shared" si="16"/>
        <v/>
      </c>
      <c r="AA112" s="281" t="str">
        <f t="shared" si="17"/>
        <v/>
      </c>
    </row>
    <row r="113" spans="1:27">
      <c r="A113" s="248" t="str">
        <f t="shared" si="13"/>
        <v>业务相关类项目合计</v>
      </c>
      <c r="B113" s="311" t="s">
        <v>204</v>
      </c>
      <c r="C113" s="312" t="s">
        <v>204</v>
      </c>
      <c r="D113" s="312"/>
      <c r="E113" s="312"/>
      <c r="F113" s="312"/>
      <c r="G113" s="281">
        <f t="shared" si="14"/>
        <v>0</v>
      </c>
      <c r="H113" s="281">
        <f>SUM(H114:H129)</f>
        <v>0</v>
      </c>
      <c r="I113" s="302" t="s">
        <v>54</v>
      </c>
      <c r="J113" s="281">
        <f>SUM(J114:J129)</f>
        <v>0</v>
      </c>
      <c r="K113" s="302" t="s">
        <v>54</v>
      </c>
      <c r="L113" s="281">
        <f t="shared" si="23"/>
        <v>0</v>
      </c>
      <c r="M113" s="281">
        <f>SUM(M114:M129)</f>
        <v>0</v>
      </c>
      <c r="N113" s="302" t="s">
        <v>54</v>
      </c>
      <c r="O113" s="281">
        <f>SUM(O114:O129)</f>
        <v>0</v>
      </c>
      <c r="P113" s="302" t="s">
        <v>54</v>
      </c>
      <c r="Q113" s="281">
        <f t="shared" si="24"/>
        <v>0</v>
      </c>
      <c r="R113" s="281">
        <f>SUM(R114:R129)</f>
        <v>0</v>
      </c>
      <c r="S113" s="302" t="s">
        <v>54</v>
      </c>
      <c r="T113" s="281">
        <f>SUM(T114:T129)</f>
        <v>0</v>
      </c>
      <c r="U113" s="302" t="s">
        <v>54</v>
      </c>
      <c r="V113" s="281" t="str">
        <f t="shared" si="18"/>
        <v/>
      </c>
      <c r="W113" s="281" t="str">
        <f t="shared" si="19"/>
        <v/>
      </c>
      <c r="X113" s="281" t="str">
        <f t="shared" si="20"/>
        <v/>
      </c>
      <c r="Y113" s="281" t="str">
        <f t="shared" si="15"/>
        <v/>
      </c>
      <c r="Z113" s="281" t="str">
        <f t="shared" si="16"/>
        <v/>
      </c>
      <c r="AA113" s="281" t="str">
        <f t="shared" si="17"/>
        <v/>
      </c>
    </row>
    <row r="114" spans="1:27">
      <c r="A114" s="248" t="str">
        <f t="shared" si="13"/>
        <v>防预费用项目小计</v>
      </c>
      <c r="B114" s="252"/>
      <c r="C114" s="261" t="s">
        <v>205</v>
      </c>
      <c r="D114" s="261"/>
      <c r="E114" s="261"/>
      <c r="F114" s="285"/>
      <c r="G114" s="281">
        <f t="shared" si="14"/>
        <v>0</v>
      </c>
      <c r="H114" s="286"/>
      <c r="I114" s="286"/>
      <c r="J114" s="286"/>
      <c r="K114" s="286"/>
      <c r="L114" s="281">
        <f t="shared" si="23"/>
        <v>0</v>
      </c>
      <c r="M114" s="286"/>
      <c r="N114" s="286"/>
      <c r="O114" s="286"/>
      <c r="P114" s="286"/>
      <c r="Q114" s="281">
        <f t="shared" si="24"/>
        <v>0</v>
      </c>
      <c r="R114" s="286"/>
      <c r="S114" s="286"/>
      <c r="T114" s="286"/>
      <c r="U114" s="286"/>
      <c r="V114" s="281" t="str">
        <f t="shared" si="18"/>
        <v/>
      </c>
      <c r="W114" s="281" t="str">
        <f t="shared" si="19"/>
        <v/>
      </c>
      <c r="X114" s="281" t="str">
        <f t="shared" si="20"/>
        <v/>
      </c>
      <c r="Y114" s="281" t="str">
        <f t="shared" si="15"/>
        <v/>
      </c>
      <c r="Z114" s="281" t="str">
        <f t="shared" si="16"/>
        <v/>
      </c>
      <c r="AA114" s="281" t="str">
        <f t="shared" si="17"/>
        <v/>
      </c>
    </row>
    <row r="115" spans="1:27">
      <c r="A115" s="248" t="str">
        <f t="shared" si="13"/>
        <v>报刊杂志广告广告费项目小计</v>
      </c>
      <c r="B115" s="252"/>
      <c r="C115" s="257" t="s">
        <v>207</v>
      </c>
      <c r="D115" s="256" t="s">
        <v>208</v>
      </c>
      <c r="E115" s="261"/>
      <c r="F115" s="285"/>
      <c r="G115" s="281">
        <f t="shared" si="14"/>
        <v>0</v>
      </c>
      <c r="H115" s="286"/>
      <c r="I115" s="286"/>
      <c r="J115" s="286"/>
      <c r="K115" s="286"/>
      <c r="L115" s="281">
        <f t="shared" si="23"/>
        <v>0</v>
      </c>
      <c r="M115" s="286"/>
      <c r="N115" s="286"/>
      <c r="O115" s="286"/>
      <c r="P115" s="286"/>
      <c r="Q115" s="281">
        <f t="shared" si="24"/>
        <v>0</v>
      </c>
      <c r="R115" s="286"/>
      <c r="S115" s="286"/>
      <c r="T115" s="286"/>
      <c r="U115" s="286"/>
      <c r="V115" s="281" t="str">
        <f t="shared" si="18"/>
        <v/>
      </c>
      <c r="W115" s="281" t="str">
        <f t="shared" si="19"/>
        <v/>
      </c>
      <c r="X115" s="281" t="str">
        <f t="shared" si="20"/>
        <v/>
      </c>
      <c r="Y115" s="281" t="str">
        <f t="shared" si="15"/>
        <v/>
      </c>
      <c r="Z115" s="281" t="str">
        <f t="shared" si="16"/>
        <v/>
      </c>
      <c r="AA115" s="281" t="str">
        <f t="shared" si="17"/>
        <v/>
      </c>
    </row>
    <row r="116" spans="1:27">
      <c r="A116" s="248" t="str">
        <f t="shared" si="13"/>
        <v>广播电视广告</v>
      </c>
      <c r="B116" s="252"/>
      <c r="C116" s="313"/>
      <c r="D116" s="256" t="s">
        <v>210</v>
      </c>
      <c r="E116" s="261"/>
      <c r="F116" s="285"/>
      <c r="G116" s="281">
        <f t="shared" si="14"/>
        <v>0</v>
      </c>
      <c r="H116" s="286"/>
      <c r="I116" s="286"/>
      <c r="J116" s="286"/>
      <c r="K116" s="286"/>
      <c r="L116" s="281">
        <f t="shared" si="23"/>
        <v>0</v>
      </c>
      <c r="M116" s="286"/>
      <c r="N116" s="286"/>
      <c r="O116" s="286"/>
      <c r="P116" s="286"/>
      <c r="Q116" s="281">
        <f t="shared" si="24"/>
        <v>0</v>
      </c>
      <c r="R116" s="286"/>
      <c r="S116" s="286"/>
      <c r="T116" s="286"/>
      <c r="U116" s="286"/>
      <c r="V116" s="281" t="str">
        <f t="shared" si="18"/>
        <v/>
      </c>
      <c r="W116" s="281" t="str">
        <f t="shared" si="19"/>
        <v/>
      </c>
      <c r="X116" s="281" t="str">
        <f t="shared" si="20"/>
        <v/>
      </c>
      <c r="Y116" s="281" t="str">
        <f t="shared" si="15"/>
        <v/>
      </c>
      <c r="Z116" s="281" t="str">
        <f t="shared" si="16"/>
        <v/>
      </c>
      <c r="AA116" s="281" t="str">
        <f t="shared" si="17"/>
        <v/>
      </c>
    </row>
    <row r="117" spans="1:27">
      <c r="A117" s="248" t="str">
        <f t="shared" si="13"/>
        <v>其他广告事项</v>
      </c>
      <c r="B117" s="252"/>
      <c r="C117" s="258"/>
      <c r="D117" s="256" t="s">
        <v>211</v>
      </c>
      <c r="E117" s="261"/>
      <c r="F117" s="285"/>
      <c r="G117" s="281">
        <f t="shared" si="14"/>
        <v>0</v>
      </c>
      <c r="H117" s="286"/>
      <c r="I117" s="286"/>
      <c r="J117" s="286"/>
      <c r="K117" s="286"/>
      <c r="L117" s="281">
        <f t="shared" si="23"/>
        <v>0</v>
      </c>
      <c r="M117" s="286"/>
      <c r="N117" s="286"/>
      <c r="O117" s="286"/>
      <c r="P117" s="286"/>
      <c r="Q117" s="281">
        <f t="shared" si="24"/>
        <v>0</v>
      </c>
      <c r="R117" s="286"/>
      <c r="S117" s="286"/>
      <c r="T117" s="286"/>
      <c r="U117" s="286"/>
      <c r="V117" s="281" t="str">
        <f t="shared" si="18"/>
        <v/>
      </c>
      <c r="W117" s="281" t="str">
        <f t="shared" si="19"/>
        <v/>
      </c>
      <c r="X117" s="281" t="str">
        <f t="shared" si="20"/>
        <v/>
      </c>
      <c r="Y117" s="281" t="str">
        <f t="shared" si="15"/>
        <v/>
      </c>
      <c r="Z117" s="281" t="str">
        <f t="shared" si="16"/>
        <v/>
      </c>
      <c r="AA117" s="281" t="str">
        <f t="shared" si="17"/>
        <v/>
      </c>
    </row>
    <row r="118" spans="1:27">
      <c r="A118" s="248" t="str">
        <f t="shared" si="13"/>
        <v>客户互动类项目客户服务费项目小计</v>
      </c>
      <c r="B118" s="252"/>
      <c r="C118" s="314" t="s">
        <v>212</v>
      </c>
      <c r="D118" s="287" t="s">
        <v>213</v>
      </c>
      <c r="E118" s="261"/>
      <c r="F118" s="285"/>
      <c r="G118" s="281">
        <f t="shared" si="14"/>
        <v>0</v>
      </c>
      <c r="H118" s="286"/>
      <c r="I118" s="286"/>
      <c r="J118" s="286"/>
      <c r="K118" s="286"/>
      <c r="L118" s="281">
        <f t="shared" si="23"/>
        <v>0</v>
      </c>
      <c r="M118" s="286"/>
      <c r="N118" s="286"/>
      <c r="O118" s="286"/>
      <c r="P118" s="286"/>
      <c r="Q118" s="281">
        <f t="shared" si="24"/>
        <v>0</v>
      </c>
      <c r="R118" s="286"/>
      <c r="S118" s="286"/>
      <c r="T118" s="286"/>
      <c r="U118" s="286"/>
      <c r="V118" s="281" t="str">
        <f t="shared" si="18"/>
        <v/>
      </c>
      <c r="W118" s="281" t="str">
        <f t="shared" si="19"/>
        <v/>
      </c>
      <c r="X118" s="281" t="str">
        <f t="shared" si="20"/>
        <v/>
      </c>
      <c r="Y118" s="281" t="str">
        <f t="shared" si="15"/>
        <v/>
      </c>
      <c r="Z118" s="281" t="str">
        <f t="shared" si="16"/>
        <v/>
      </c>
      <c r="AA118" s="281" t="str">
        <f t="shared" si="17"/>
        <v/>
      </c>
    </row>
    <row r="119" spans="1:27">
      <c r="A119" s="248" t="str">
        <f t="shared" si="13"/>
        <v>宣传礼品类项目</v>
      </c>
      <c r="B119" s="252"/>
      <c r="C119" s="315"/>
      <c r="D119" s="256" t="s">
        <v>215</v>
      </c>
      <c r="E119" s="261"/>
      <c r="F119" s="285"/>
      <c r="G119" s="281">
        <f t="shared" si="14"/>
        <v>0</v>
      </c>
      <c r="H119" s="286"/>
      <c r="I119" s="286"/>
      <c r="J119" s="286"/>
      <c r="K119" s="286"/>
      <c r="L119" s="281">
        <f t="shared" si="23"/>
        <v>0</v>
      </c>
      <c r="M119" s="286"/>
      <c r="N119" s="286"/>
      <c r="O119" s="286"/>
      <c r="P119" s="286"/>
      <c r="Q119" s="281">
        <f t="shared" si="24"/>
        <v>0</v>
      </c>
      <c r="R119" s="286"/>
      <c r="S119" s="286"/>
      <c r="T119" s="286"/>
      <c r="U119" s="286"/>
      <c r="V119" s="281" t="str">
        <f t="shared" si="18"/>
        <v/>
      </c>
      <c r="W119" s="281" t="str">
        <f t="shared" si="19"/>
        <v/>
      </c>
      <c r="X119" s="281" t="str">
        <f t="shared" si="20"/>
        <v/>
      </c>
      <c r="Y119" s="281" t="str">
        <f t="shared" si="15"/>
        <v/>
      </c>
      <c r="Z119" s="281" t="str">
        <f t="shared" si="16"/>
        <v/>
      </c>
      <c r="AA119" s="281" t="str">
        <f t="shared" si="17"/>
        <v/>
      </c>
    </row>
    <row r="120" spans="1:27">
      <c r="A120" s="248" t="str">
        <f t="shared" si="13"/>
        <v>咨询服务类项目</v>
      </c>
      <c r="B120" s="252"/>
      <c r="C120" s="316"/>
      <c r="D120" s="256" t="s">
        <v>216</v>
      </c>
      <c r="E120" s="261"/>
      <c r="F120" s="285"/>
      <c r="G120" s="281">
        <f t="shared" si="14"/>
        <v>0</v>
      </c>
      <c r="H120" s="286"/>
      <c r="I120" s="286"/>
      <c r="J120" s="286"/>
      <c r="K120" s="286"/>
      <c r="L120" s="281">
        <f t="shared" si="23"/>
        <v>0</v>
      </c>
      <c r="M120" s="286"/>
      <c r="N120" s="286"/>
      <c r="O120" s="286"/>
      <c r="P120" s="286"/>
      <c r="Q120" s="281">
        <f t="shared" si="24"/>
        <v>0</v>
      </c>
      <c r="R120" s="286"/>
      <c r="S120" s="286"/>
      <c r="T120" s="286"/>
      <c r="U120" s="286"/>
      <c r="V120" s="281" t="str">
        <f t="shared" si="18"/>
        <v/>
      </c>
      <c r="W120" s="281" t="str">
        <f t="shared" si="19"/>
        <v/>
      </c>
      <c r="X120" s="281" t="str">
        <f t="shared" si="20"/>
        <v/>
      </c>
      <c r="Y120" s="281" t="str">
        <f t="shared" si="15"/>
        <v/>
      </c>
      <c r="Z120" s="281" t="str">
        <f t="shared" si="16"/>
        <v/>
      </c>
      <c r="AA120" s="281" t="str">
        <f t="shared" si="17"/>
        <v/>
      </c>
    </row>
    <row r="121" spans="1:27">
      <c r="A121" s="248" t="str">
        <f t="shared" si="13"/>
        <v>宣传品业务宣传费项目小计</v>
      </c>
      <c r="B121" s="252"/>
      <c r="C121" s="257" t="s">
        <v>217</v>
      </c>
      <c r="D121" s="256" t="s">
        <v>218</v>
      </c>
      <c r="E121" s="261"/>
      <c r="F121" s="285"/>
      <c r="G121" s="281">
        <f t="shared" si="14"/>
        <v>0</v>
      </c>
      <c r="H121" s="286"/>
      <c r="I121" s="286"/>
      <c r="J121" s="286"/>
      <c r="K121" s="286"/>
      <c r="L121" s="281">
        <f t="shared" si="23"/>
        <v>0</v>
      </c>
      <c r="M121" s="286"/>
      <c r="N121" s="286"/>
      <c r="O121" s="286"/>
      <c r="P121" s="286"/>
      <c r="Q121" s="281">
        <f t="shared" si="24"/>
        <v>0</v>
      </c>
      <c r="R121" s="286"/>
      <c r="S121" s="286"/>
      <c r="T121" s="286"/>
      <c r="U121" s="286"/>
      <c r="V121" s="281" t="str">
        <f t="shared" si="18"/>
        <v/>
      </c>
      <c r="W121" s="281" t="str">
        <f t="shared" si="19"/>
        <v/>
      </c>
      <c r="X121" s="281" t="str">
        <f t="shared" si="20"/>
        <v/>
      </c>
      <c r="Y121" s="281" t="str">
        <f t="shared" si="15"/>
        <v/>
      </c>
      <c r="Z121" s="281" t="str">
        <f t="shared" si="16"/>
        <v/>
      </c>
      <c r="AA121" s="281" t="str">
        <f t="shared" si="17"/>
        <v/>
      </c>
    </row>
    <row r="122" spans="1:27">
      <c r="A122" s="248" t="str">
        <f t="shared" si="13"/>
        <v>宣传事项</v>
      </c>
      <c r="B122" s="252"/>
      <c r="C122" s="258"/>
      <c r="D122" s="256" t="s">
        <v>219</v>
      </c>
      <c r="E122" s="261"/>
      <c r="F122" s="285"/>
      <c r="G122" s="281">
        <f t="shared" si="14"/>
        <v>0</v>
      </c>
      <c r="H122" s="286"/>
      <c r="I122" s="286"/>
      <c r="J122" s="286"/>
      <c r="K122" s="286"/>
      <c r="L122" s="281">
        <f t="shared" si="23"/>
        <v>0</v>
      </c>
      <c r="M122" s="286"/>
      <c r="N122" s="286"/>
      <c r="O122" s="286"/>
      <c r="P122" s="286"/>
      <c r="Q122" s="281">
        <f t="shared" si="24"/>
        <v>0</v>
      </c>
      <c r="R122" s="286"/>
      <c r="S122" s="286"/>
      <c r="T122" s="286"/>
      <c r="U122" s="286"/>
      <c r="V122" s="281" t="str">
        <f t="shared" si="18"/>
        <v/>
      </c>
      <c r="W122" s="281" t="str">
        <f t="shared" si="19"/>
        <v/>
      </c>
      <c r="X122" s="281" t="str">
        <f t="shared" si="20"/>
        <v/>
      </c>
      <c r="Y122" s="281" t="str">
        <f t="shared" si="15"/>
        <v/>
      </c>
      <c r="Z122" s="281" t="str">
        <f t="shared" si="16"/>
        <v/>
      </c>
      <c r="AA122" s="281" t="str">
        <f t="shared" si="17"/>
        <v/>
      </c>
    </row>
    <row r="123" spans="1:27">
      <c r="A123" s="248" t="str">
        <f t="shared" si="13"/>
        <v>业务招待费用</v>
      </c>
      <c r="B123" s="252"/>
      <c r="C123" s="256" t="s">
        <v>220</v>
      </c>
      <c r="D123" s="261"/>
      <c r="E123" s="261"/>
      <c r="F123" s="285"/>
      <c r="G123" s="281">
        <f t="shared" si="14"/>
        <v>0</v>
      </c>
      <c r="H123" s="286"/>
      <c r="I123" s="286"/>
      <c r="J123" s="286"/>
      <c r="K123" s="286"/>
      <c r="L123" s="281">
        <f t="shared" si="23"/>
        <v>0</v>
      </c>
      <c r="M123" s="286"/>
      <c r="N123" s="286"/>
      <c r="O123" s="286"/>
      <c r="P123" s="286"/>
      <c r="Q123" s="281">
        <f t="shared" si="24"/>
        <v>0</v>
      </c>
      <c r="R123" s="286"/>
      <c r="S123" s="286"/>
      <c r="T123" s="286"/>
      <c r="U123" s="286"/>
      <c r="V123" s="281" t="str">
        <f t="shared" si="18"/>
        <v/>
      </c>
      <c r="W123" s="281" t="str">
        <f t="shared" si="19"/>
        <v/>
      </c>
      <c r="X123" s="281" t="str">
        <f t="shared" si="20"/>
        <v/>
      </c>
      <c r="Y123" s="281" t="str">
        <f t="shared" si="15"/>
        <v/>
      </c>
      <c r="Z123" s="281" t="str">
        <f t="shared" si="16"/>
        <v/>
      </c>
      <c r="AA123" s="281" t="str">
        <f t="shared" si="17"/>
        <v/>
      </c>
    </row>
    <row r="124" spans="1:27">
      <c r="A124" s="248" t="str">
        <f t="shared" si="13"/>
        <v>劳务费</v>
      </c>
      <c r="B124" s="252"/>
      <c r="C124" s="317" t="s">
        <v>222</v>
      </c>
      <c r="D124" s="317"/>
      <c r="E124" s="317"/>
      <c r="F124" s="324"/>
      <c r="G124" s="281">
        <f t="shared" si="14"/>
        <v>0</v>
      </c>
      <c r="H124" s="286"/>
      <c r="I124" s="286"/>
      <c r="J124" s="286"/>
      <c r="K124" s="286"/>
      <c r="L124" s="281">
        <f t="shared" si="23"/>
        <v>0</v>
      </c>
      <c r="M124" s="286"/>
      <c r="N124" s="286"/>
      <c r="O124" s="286"/>
      <c r="P124" s="286"/>
      <c r="Q124" s="281">
        <f t="shared" si="24"/>
        <v>0</v>
      </c>
      <c r="R124" s="286"/>
      <c r="S124" s="286"/>
      <c r="T124" s="286"/>
      <c r="U124" s="286"/>
      <c r="V124" s="281" t="str">
        <f t="shared" si="18"/>
        <v/>
      </c>
      <c r="W124" s="281" t="str">
        <f t="shared" si="19"/>
        <v/>
      </c>
      <c r="X124" s="281" t="str">
        <f t="shared" si="20"/>
        <v/>
      </c>
      <c r="Y124" s="281" t="str">
        <f t="shared" si="15"/>
        <v/>
      </c>
      <c r="Z124" s="281" t="str">
        <f t="shared" si="16"/>
        <v/>
      </c>
      <c r="AA124" s="281" t="str">
        <f t="shared" si="17"/>
        <v/>
      </c>
    </row>
    <row r="125" spans="1:27">
      <c r="A125" s="248" t="str">
        <f t="shared" si="13"/>
        <v>银行结算费-总公司结算银行结算费项目小计</v>
      </c>
      <c r="B125" s="252"/>
      <c r="C125" s="318" t="s">
        <v>223</v>
      </c>
      <c r="D125" s="260" t="s">
        <v>224</v>
      </c>
      <c r="E125" s="317"/>
      <c r="F125" s="324"/>
      <c r="G125" s="281">
        <f t="shared" si="14"/>
        <v>0</v>
      </c>
      <c r="H125" s="286"/>
      <c r="I125" s="286"/>
      <c r="J125" s="286"/>
      <c r="K125" s="286"/>
      <c r="L125" s="281">
        <f t="shared" si="23"/>
        <v>0</v>
      </c>
      <c r="M125" s="286"/>
      <c r="N125" s="286"/>
      <c r="O125" s="286"/>
      <c r="P125" s="286"/>
      <c r="Q125" s="281">
        <f t="shared" si="24"/>
        <v>0</v>
      </c>
      <c r="R125" s="286"/>
      <c r="S125" s="286"/>
      <c r="T125" s="286"/>
      <c r="U125" s="286"/>
      <c r="V125" s="281" t="str">
        <f t="shared" si="18"/>
        <v/>
      </c>
      <c r="W125" s="281" t="str">
        <f t="shared" si="19"/>
        <v/>
      </c>
      <c r="X125" s="281" t="str">
        <f t="shared" si="20"/>
        <v/>
      </c>
      <c r="Y125" s="281" t="str">
        <f t="shared" si="15"/>
        <v/>
      </c>
      <c r="Z125" s="281" t="str">
        <f t="shared" si="16"/>
        <v/>
      </c>
      <c r="AA125" s="281" t="str">
        <f t="shared" si="17"/>
        <v/>
      </c>
    </row>
    <row r="126" spans="1:27">
      <c r="A126" s="248" t="str">
        <f t="shared" si="13"/>
        <v>银行结算费-分公司结算</v>
      </c>
      <c r="B126" s="252"/>
      <c r="C126" s="319"/>
      <c r="D126" s="260" t="s">
        <v>226</v>
      </c>
      <c r="E126" s="317"/>
      <c r="F126" s="324"/>
      <c r="G126" s="281">
        <f t="shared" si="14"/>
        <v>0</v>
      </c>
      <c r="H126" s="286"/>
      <c r="I126" s="286"/>
      <c r="J126" s="286"/>
      <c r="K126" s="286"/>
      <c r="L126" s="281">
        <f t="shared" si="23"/>
        <v>0</v>
      </c>
      <c r="M126" s="286"/>
      <c r="N126" s="286"/>
      <c r="O126" s="286"/>
      <c r="P126" s="286"/>
      <c r="Q126" s="281">
        <f t="shared" si="24"/>
        <v>0</v>
      </c>
      <c r="R126" s="286"/>
      <c r="S126" s="286"/>
      <c r="T126" s="286"/>
      <c r="U126" s="286"/>
      <c r="V126" s="281" t="str">
        <f t="shared" si="18"/>
        <v/>
      </c>
      <c r="W126" s="281" t="str">
        <f t="shared" si="19"/>
        <v/>
      </c>
      <c r="X126" s="281" t="str">
        <f t="shared" si="20"/>
        <v/>
      </c>
      <c r="Y126" s="281" t="str">
        <f t="shared" si="15"/>
        <v/>
      </c>
      <c r="Z126" s="281" t="str">
        <f t="shared" si="16"/>
        <v/>
      </c>
      <c r="AA126" s="281" t="str">
        <f t="shared" si="17"/>
        <v/>
      </c>
    </row>
    <row r="127" spans="1:27">
      <c r="A127" s="248" t="str">
        <f t="shared" si="13"/>
        <v>软件开发费</v>
      </c>
      <c r="B127" s="252"/>
      <c r="C127" s="317" t="s">
        <v>227</v>
      </c>
      <c r="D127" s="317"/>
      <c r="E127" s="317"/>
      <c r="F127" s="317"/>
      <c r="G127" s="281">
        <f t="shared" si="14"/>
        <v>0</v>
      </c>
      <c r="H127" s="286"/>
      <c r="I127" s="286"/>
      <c r="J127" s="286"/>
      <c r="K127" s="286"/>
      <c r="L127" s="281">
        <f t="shared" si="23"/>
        <v>0</v>
      </c>
      <c r="M127" s="286"/>
      <c r="N127" s="286"/>
      <c r="O127" s="286"/>
      <c r="P127" s="286"/>
      <c r="Q127" s="281">
        <f t="shared" si="24"/>
        <v>0</v>
      </c>
      <c r="R127" s="286"/>
      <c r="S127" s="286"/>
      <c r="T127" s="286"/>
      <c r="U127" s="286"/>
      <c r="V127" s="281" t="str">
        <f t="shared" si="18"/>
        <v/>
      </c>
      <c r="W127" s="281" t="str">
        <f t="shared" si="19"/>
        <v/>
      </c>
      <c r="X127" s="281" t="str">
        <f t="shared" si="20"/>
        <v/>
      </c>
      <c r="Y127" s="281" t="str">
        <f t="shared" si="15"/>
        <v/>
      </c>
      <c r="Z127" s="281" t="str">
        <f t="shared" si="16"/>
        <v/>
      </c>
      <c r="AA127" s="281" t="str">
        <f t="shared" si="17"/>
        <v/>
      </c>
    </row>
    <row r="128" spans="1:27">
      <c r="A128" s="248" t="str">
        <f t="shared" si="13"/>
        <v>产品开发费</v>
      </c>
      <c r="B128" s="252"/>
      <c r="C128" s="317" t="s">
        <v>228</v>
      </c>
      <c r="D128" s="317"/>
      <c r="E128" s="317"/>
      <c r="F128" s="317"/>
      <c r="G128" s="281">
        <f t="shared" si="14"/>
        <v>0</v>
      </c>
      <c r="H128" s="286"/>
      <c r="I128" s="286"/>
      <c r="J128" s="286"/>
      <c r="K128" s="286"/>
      <c r="L128" s="281">
        <f t="shared" si="23"/>
        <v>0</v>
      </c>
      <c r="M128" s="286"/>
      <c r="N128" s="286"/>
      <c r="O128" s="286"/>
      <c r="P128" s="286"/>
      <c r="Q128" s="281">
        <f t="shared" si="24"/>
        <v>0</v>
      </c>
      <c r="R128" s="286"/>
      <c r="S128" s="286"/>
      <c r="T128" s="286"/>
      <c r="U128" s="286"/>
      <c r="V128" s="281" t="str">
        <f t="shared" si="18"/>
        <v/>
      </c>
      <c r="W128" s="281" t="str">
        <f t="shared" si="19"/>
        <v/>
      </c>
      <c r="X128" s="281" t="str">
        <f t="shared" si="20"/>
        <v/>
      </c>
      <c r="Y128" s="281" t="str">
        <f t="shared" si="15"/>
        <v/>
      </c>
      <c r="Z128" s="281" t="str">
        <f t="shared" si="16"/>
        <v/>
      </c>
      <c r="AA128" s="281" t="str">
        <f t="shared" si="17"/>
        <v/>
      </c>
    </row>
    <row r="129" spans="1:27">
      <c r="A129" s="248" t="str">
        <f t="shared" si="13"/>
        <v>技术转让费</v>
      </c>
      <c r="B129" s="264"/>
      <c r="C129" s="317" t="s">
        <v>229</v>
      </c>
      <c r="D129" s="317"/>
      <c r="E129" s="317"/>
      <c r="F129" s="317"/>
      <c r="G129" s="281">
        <f t="shared" si="14"/>
        <v>0</v>
      </c>
      <c r="H129" s="286"/>
      <c r="I129" s="286"/>
      <c r="J129" s="286"/>
      <c r="K129" s="286"/>
      <c r="L129" s="281">
        <f t="shared" si="23"/>
        <v>0</v>
      </c>
      <c r="M129" s="286"/>
      <c r="N129" s="286"/>
      <c r="O129" s="286"/>
      <c r="P129" s="286"/>
      <c r="Q129" s="281">
        <f t="shared" si="24"/>
        <v>0</v>
      </c>
      <c r="R129" s="286"/>
      <c r="S129" s="286"/>
      <c r="T129" s="286"/>
      <c r="U129" s="286"/>
      <c r="V129" s="281" t="str">
        <f t="shared" si="18"/>
        <v/>
      </c>
      <c r="W129" s="281" t="str">
        <f t="shared" si="19"/>
        <v/>
      </c>
      <c r="X129" s="281" t="str">
        <f t="shared" si="20"/>
        <v/>
      </c>
      <c r="Y129" s="281" t="str">
        <f t="shared" si="15"/>
        <v/>
      </c>
      <c r="Z129" s="281" t="str">
        <f t="shared" si="16"/>
        <v/>
      </c>
      <c r="AA129" s="281" t="str">
        <f t="shared" si="17"/>
        <v/>
      </c>
    </row>
    <row r="130" spans="1:27">
      <c r="A130" s="248" t="str">
        <f t="shared" si="13"/>
        <v>办公管理类项目合计</v>
      </c>
      <c r="B130" s="327" t="s">
        <v>230</v>
      </c>
      <c r="C130" s="328" t="s">
        <v>230</v>
      </c>
      <c r="D130" s="329"/>
      <c r="E130" s="329"/>
      <c r="F130" s="346"/>
      <c r="G130" s="281">
        <f t="shared" si="14"/>
        <v>25.76</v>
      </c>
      <c r="H130" s="281">
        <f>SUM(H131:H154)</f>
        <v>23.5</v>
      </c>
      <c r="I130" s="302" t="s">
        <v>54</v>
      </c>
      <c r="J130" s="281">
        <f>SUM(J131:J154)</f>
        <v>2.26</v>
      </c>
      <c r="K130" s="302" t="s">
        <v>54</v>
      </c>
      <c r="L130" s="281">
        <f t="shared" si="23"/>
        <v>5.76</v>
      </c>
      <c r="M130" s="281">
        <f>SUM(M131:M154)</f>
        <v>3.5</v>
      </c>
      <c r="N130" s="302" t="s">
        <v>54</v>
      </c>
      <c r="O130" s="281">
        <f>SUM(O131:O154)</f>
        <v>2.26</v>
      </c>
      <c r="P130" s="302" t="s">
        <v>54</v>
      </c>
      <c r="Q130" s="281">
        <f t="shared" si="24"/>
        <v>0</v>
      </c>
      <c r="R130" s="281">
        <f>SUM(R131:R154)</f>
        <v>0</v>
      </c>
      <c r="S130" s="302" t="s">
        <v>54</v>
      </c>
      <c r="T130" s="281">
        <f>SUM(T131:T154)</f>
        <v>0</v>
      </c>
      <c r="U130" s="302" t="s">
        <v>54</v>
      </c>
      <c r="V130" s="281">
        <f t="shared" si="18"/>
        <v>3.47222222222222</v>
      </c>
      <c r="W130" s="281">
        <f t="shared" si="19"/>
        <v>5.71428571428571</v>
      </c>
      <c r="X130" s="281">
        <f t="shared" si="20"/>
        <v>0</v>
      </c>
      <c r="Y130" s="281" t="str">
        <f t="shared" si="15"/>
        <v/>
      </c>
      <c r="Z130" s="281" t="str">
        <f t="shared" si="16"/>
        <v/>
      </c>
      <c r="AA130" s="281" t="str">
        <f t="shared" si="17"/>
        <v/>
      </c>
    </row>
    <row r="131" spans="1:27">
      <c r="A131" s="248" t="str">
        <f t="shared" si="13"/>
        <v>出访外事费用项目小计</v>
      </c>
      <c r="B131" s="330"/>
      <c r="C131" s="331" t="s">
        <v>231</v>
      </c>
      <c r="D131" s="332" t="s">
        <v>232</v>
      </c>
      <c r="E131" s="334"/>
      <c r="F131" s="347"/>
      <c r="G131" s="281">
        <f t="shared" si="14"/>
        <v>0</v>
      </c>
      <c r="H131" s="286"/>
      <c r="I131" s="286"/>
      <c r="J131" s="286"/>
      <c r="K131" s="286"/>
      <c r="L131" s="281">
        <f t="shared" si="23"/>
        <v>0</v>
      </c>
      <c r="M131" s="286"/>
      <c r="N131" s="286"/>
      <c r="O131" s="286"/>
      <c r="P131" s="286"/>
      <c r="Q131" s="281">
        <f t="shared" si="24"/>
        <v>0</v>
      </c>
      <c r="R131" s="286"/>
      <c r="S131" s="286"/>
      <c r="T131" s="286"/>
      <c r="U131" s="286"/>
      <c r="V131" s="281" t="str">
        <f t="shared" si="18"/>
        <v/>
      </c>
      <c r="W131" s="281" t="str">
        <f t="shared" si="19"/>
        <v/>
      </c>
      <c r="X131" s="281" t="str">
        <f t="shared" si="20"/>
        <v/>
      </c>
      <c r="Y131" s="281" t="str">
        <f t="shared" si="15"/>
        <v/>
      </c>
      <c r="Z131" s="281" t="str">
        <f t="shared" si="16"/>
        <v/>
      </c>
      <c r="AA131" s="281" t="str">
        <f t="shared" si="17"/>
        <v/>
      </c>
    </row>
    <row r="132" spans="1:27">
      <c r="A132" s="248" t="str">
        <f t="shared" si="13"/>
        <v>来访</v>
      </c>
      <c r="B132" s="330"/>
      <c r="C132" s="333"/>
      <c r="D132" s="332" t="s">
        <v>234</v>
      </c>
      <c r="E132" s="334"/>
      <c r="F132" s="347"/>
      <c r="G132" s="281">
        <f t="shared" si="14"/>
        <v>0</v>
      </c>
      <c r="H132" s="286"/>
      <c r="I132" s="286"/>
      <c r="J132" s="286"/>
      <c r="K132" s="286"/>
      <c r="L132" s="281">
        <f t="shared" si="23"/>
        <v>0</v>
      </c>
      <c r="M132" s="286"/>
      <c r="N132" s="286"/>
      <c r="O132" s="286"/>
      <c r="P132" s="286"/>
      <c r="Q132" s="281">
        <f t="shared" si="24"/>
        <v>0</v>
      </c>
      <c r="R132" s="286"/>
      <c r="S132" s="286"/>
      <c r="T132" s="286"/>
      <c r="U132" s="286"/>
      <c r="V132" s="281" t="str">
        <f t="shared" si="18"/>
        <v/>
      </c>
      <c r="W132" s="281" t="str">
        <f t="shared" si="19"/>
        <v/>
      </c>
      <c r="X132" s="281" t="str">
        <f t="shared" si="20"/>
        <v/>
      </c>
      <c r="Y132" s="281" t="str">
        <f t="shared" si="15"/>
        <v/>
      </c>
      <c r="Z132" s="281" t="str">
        <f t="shared" si="16"/>
        <v/>
      </c>
      <c r="AA132" s="281" t="str">
        <f t="shared" si="17"/>
        <v/>
      </c>
    </row>
    <row r="133" spans="1:27">
      <c r="A133" s="248" t="str">
        <f t="shared" si="13"/>
        <v>会议费</v>
      </c>
      <c r="B133" s="330"/>
      <c r="C133" s="332" t="s">
        <v>235</v>
      </c>
      <c r="D133" s="334"/>
      <c r="E133" s="334"/>
      <c r="F133" s="347"/>
      <c r="G133" s="281">
        <f t="shared" si="14"/>
        <v>0</v>
      </c>
      <c r="H133" s="286"/>
      <c r="I133" s="286"/>
      <c r="J133" s="286"/>
      <c r="K133" s="286"/>
      <c r="L133" s="281">
        <f t="shared" si="23"/>
        <v>0</v>
      </c>
      <c r="M133" s="286"/>
      <c r="N133" s="286"/>
      <c r="O133" s="286"/>
      <c r="P133" s="286"/>
      <c r="Q133" s="281">
        <f t="shared" si="24"/>
        <v>0</v>
      </c>
      <c r="R133" s="286"/>
      <c r="S133" s="286"/>
      <c r="T133" s="286"/>
      <c r="U133" s="286"/>
      <c r="V133" s="281" t="str">
        <f t="shared" si="18"/>
        <v/>
      </c>
      <c r="W133" s="281" t="str">
        <f t="shared" si="19"/>
        <v/>
      </c>
      <c r="X133" s="281" t="str">
        <f t="shared" si="20"/>
        <v/>
      </c>
      <c r="Y133" s="281" t="str">
        <f t="shared" si="15"/>
        <v/>
      </c>
      <c r="Z133" s="281" t="str">
        <f t="shared" si="16"/>
        <v/>
      </c>
      <c r="AA133" s="281" t="str">
        <f t="shared" si="17"/>
        <v/>
      </c>
    </row>
    <row r="134" spans="1:27">
      <c r="A134" s="248" t="str">
        <f t="shared" ref="A134:A170" si="25">F134&amp;E134&amp;D134&amp;C134</f>
        <v>差旅费</v>
      </c>
      <c r="B134" s="330"/>
      <c r="C134" s="334" t="s">
        <v>236</v>
      </c>
      <c r="D134" s="334"/>
      <c r="E134" s="334"/>
      <c r="F134" s="347"/>
      <c r="G134" s="281">
        <f t="shared" ref="G134:G171" si="26">H134+J134</f>
        <v>0</v>
      </c>
      <c r="H134" s="286"/>
      <c r="I134" s="286"/>
      <c r="J134" s="286"/>
      <c r="K134" s="286"/>
      <c r="L134" s="281">
        <f t="shared" si="23"/>
        <v>0</v>
      </c>
      <c r="M134" s="286"/>
      <c r="N134" s="286"/>
      <c r="O134" s="286"/>
      <c r="P134" s="286"/>
      <c r="Q134" s="281">
        <f t="shared" si="24"/>
        <v>0</v>
      </c>
      <c r="R134" s="286"/>
      <c r="S134" s="286"/>
      <c r="T134" s="286"/>
      <c r="U134" s="286"/>
      <c r="V134" s="281" t="str">
        <f t="shared" si="18"/>
        <v/>
      </c>
      <c r="W134" s="281" t="str">
        <f t="shared" si="19"/>
        <v/>
      </c>
      <c r="X134" s="281" t="str">
        <f t="shared" si="20"/>
        <v/>
      </c>
      <c r="Y134" s="281" t="str">
        <f t="shared" ref="Y134:Y171" si="27">IFERROR(G134/Q134-1,"")</f>
        <v/>
      </c>
      <c r="Z134" s="281" t="str">
        <f t="shared" ref="Z134:Z171" si="28">IFERROR(H134/R134-1,"")</f>
        <v/>
      </c>
      <c r="AA134" s="281" t="str">
        <f t="shared" ref="AA134:AA171" si="29">IFERROR(J134/T134-1,"")</f>
        <v/>
      </c>
    </row>
    <row r="135" spans="1:27">
      <c r="A135" s="248" t="str">
        <f t="shared" si="25"/>
        <v>境内培训项目小计内部培训费项目小计</v>
      </c>
      <c r="B135" s="330"/>
      <c r="C135" s="335" t="s">
        <v>237</v>
      </c>
      <c r="D135" s="336" t="s">
        <v>238</v>
      </c>
      <c r="E135" s="338"/>
      <c r="F135" s="348"/>
      <c r="G135" s="281">
        <f t="shared" si="26"/>
        <v>0</v>
      </c>
      <c r="H135" s="286"/>
      <c r="I135" s="286"/>
      <c r="J135" s="286"/>
      <c r="K135" s="286"/>
      <c r="L135" s="281">
        <f t="shared" si="23"/>
        <v>0</v>
      </c>
      <c r="M135" s="286"/>
      <c r="N135" s="286"/>
      <c r="O135" s="286"/>
      <c r="P135" s="286"/>
      <c r="Q135" s="281">
        <f t="shared" si="24"/>
        <v>0</v>
      </c>
      <c r="R135" s="286"/>
      <c r="S135" s="286"/>
      <c r="T135" s="286"/>
      <c r="U135" s="286"/>
      <c r="V135" s="281" t="str">
        <f t="shared" si="18"/>
        <v/>
      </c>
      <c r="W135" s="281" t="str">
        <f t="shared" si="19"/>
        <v/>
      </c>
      <c r="X135" s="281" t="str">
        <f t="shared" si="20"/>
        <v/>
      </c>
      <c r="Y135" s="281" t="str">
        <f t="shared" si="27"/>
        <v/>
      </c>
      <c r="Z135" s="281" t="str">
        <f t="shared" si="28"/>
        <v/>
      </c>
      <c r="AA135" s="281" t="str">
        <f t="shared" si="29"/>
        <v/>
      </c>
    </row>
    <row r="136" spans="1:27">
      <c r="A136" s="248" t="str">
        <f t="shared" si="25"/>
        <v>境外培训项目小计</v>
      </c>
      <c r="B136" s="330"/>
      <c r="C136" s="337"/>
      <c r="D136" s="338" t="s">
        <v>240</v>
      </c>
      <c r="E136" s="349"/>
      <c r="F136" s="348"/>
      <c r="G136" s="281">
        <f t="shared" si="26"/>
        <v>0</v>
      </c>
      <c r="H136" s="286"/>
      <c r="I136" s="286"/>
      <c r="J136" s="286"/>
      <c r="K136" s="286"/>
      <c r="L136" s="281">
        <f t="shared" si="23"/>
        <v>0</v>
      </c>
      <c r="M136" s="286"/>
      <c r="N136" s="286"/>
      <c r="O136" s="286"/>
      <c r="P136" s="286"/>
      <c r="Q136" s="281">
        <f t="shared" si="24"/>
        <v>0</v>
      </c>
      <c r="R136" s="286"/>
      <c r="S136" s="286"/>
      <c r="T136" s="286"/>
      <c r="U136" s="286"/>
      <c r="V136" s="281" t="str">
        <f t="shared" si="18"/>
        <v/>
      </c>
      <c r="W136" s="281" t="str">
        <f t="shared" si="19"/>
        <v/>
      </c>
      <c r="X136" s="281" t="str">
        <f t="shared" si="20"/>
        <v/>
      </c>
      <c r="Y136" s="281" t="str">
        <f t="shared" si="27"/>
        <v/>
      </c>
      <c r="Z136" s="281" t="str">
        <f t="shared" si="28"/>
        <v/>
      </c>
      <c r="AA136" s="281" t="str">
        <f t="shared" si="29"/>
        <v/>
      </c>
    </row>
    <row r="137" spans="1:27">
      <c r="A137" s="248" t="str">
        <f t="shared" si="25"/>
        <v>外部培训费项目小计</v>
      </c>
      <c r="B137" s="330"/>
      <c r="C137" s="335" t="s">
        <v>242</v>
      </c>
      <c r="D137" s="339"/>
      <c r="E137" s="338"/>
      <c r="F137" s="348"/>
      <c r="G137" s="281">
        <f t="shared" si="26"/>
        <v>0</v>
      </c>
      <c r="H137" s="286"/>
      <c r="I137" s="286"/>
      <c r="J137" s="286"/>
      <c r="K137" s="286"/>
      <c r="L137" s="281">
        <f t="shared" si="23"/>
        <v>0</v>
      </c>
      <c r="M137" s="286"/>
      <c r="N137" s="286"/>
      <c r="O137" s="286"/>
      <c r="P137" s="286"/>
      <c r="Q137" s="281">
        <f t="shared" si="24"/>
        <v>0</v>
      </c>
      <c r="R137" s="286"/>
      <c r="S137" s="286"/>
      <c r="T137" s="286"/>
      <c r="U137" s="286"/>
      <c r="V137" s="281" t="str">
        <f t="shared" ref="V137:V171" si="30">IFERROR(G137/L137-1,"")</f>
        <v/>
      </c>
      <c r="W137" s="281" t="str">
        <f t="shared" ref="W137:W171" si="31">IFERROR(H137/M137-1,"")</f>
        <v/>
      </c>
      <c r="X137" s="281" t="str">
        <f t="shared" ref="X137:X171" si="32">IFERROR(J137/O137-1,"")</f>
        <v/>
      </c>
      <c r="Y137" s="281" t="str">
        <f t="shared" si="27"/>
        <v/>
      </c>
      <c r="Z137" s="281" t="str">
        <f t="shared" si="28"/>
        <v/>
      </c>
      <c r="AA137" s="281" t="str">
        <f t="shared" si="29"/>
        <v/>
      </c>
    </row>
    <row r="138" spans="1:27">
      <c r="A138" s="248" t="str">
        <f t="shared" si="25"/>
        <v>固定电话支出通讯费项目小计邮电费项目小计</v>
      </c>
      <c r="B138" s="330"/>
      <c r="C138" s="331" t="s">
        <v>243</v>
      </c>
      <c r="D138" s="331" t="s">
        <v>244</v>
      </c>
      <c r="E138" s="350" t="s">
        <v>245</v>
      </c>
      <c r="F138" s="347"/>
      <c r="G138" s="281">
        <f t="shared" si="26"/>
        <v>0</v>
      </c>
      <c r="H138" s="286"/>
      <c r="I138" s="286"/>
      <c r="J138" s="286"/>
      <c r="K138" s="286"/>
      <c r="L138" s="281">
        <f t="shared" si="23"/>
        <v>0</v>
      </c>
      <c r="M138" s="286"/>
      <c r="N138" s="286"/>
      <c r="O138" s="286"/>
      <c r="P138" s="286"/>
      <c r="Q138" s="281">
        <f t="shared" si="24"/>
        <v>0</v>
      </c>
      <c r="R138" s="286"/>
      <c r="S138" s="286"/>
      <c r="T138" s="286"/>
      <c r="U138" s="286"/>
      <c r="V138" s="281" t="str">
        <f t="shared" si="30"/>
        <v/>
      </c>
      <c r="W138" s="281" t="str">
        <f t="shared" si="31"/>
        <v/>
      </c>
      <c r="X138" s="281" t="str">
        <f t="shared" si="32"/>
        <v/>
      </c>
      <c r="Y138" s="281" t="str">
        <f t="shared" si="27"/>
        <v/>
      </c>
      <c r="Z138" s="281" t="str">
        <f t="shared" si="28"/>
        <v/>
      </c>
      <c r="AA138" s="281" t="str">
        <f t="shared" si="29"/>
        <v/>
      </c>
    </row>
    <row r="139" spans="1:27">
      <c r="A139" s="248" t="str">
        <f t="shared" si="25"/>
        <v>移动电话支出</v>
      </c>
      <c r="B139" s="330"/>
      <c r="C139" s="340"/>
      <c r="D139" s="333"/>
      <c r="E139" s="350" t="s">
        <v>247</v>
      </c>
      <c r="F139" s="347"/>
      <c r="G139" s="281">
        <f t="shared" si="26"/>
        <v>2.26</v>
      </c>
      <c r="H139" s="286"/>
      <c r="I139" s="286"/>
      <c r="J139" s="325">
        <v>2.26</v>
      </c>
      <c r="K139" s="325" t="s">
        <v>306</v>
      </c>
      <c r="L139" s="281">
        <f t="shared" si="23"/>
        <v>2.26</v>
      </c>
      <c r="M139" s="286"/>
      <c r="N139" s="286"/>
      <c r="O139" s="325">
        <v>2.26</v>
      </c>
      <c r="P139" s="325" t="s">
        <v>306</v>
      </c>
      <c r="Q139" s="281">
        <f t="shared" si="24"/>
        <v>0</v>
      </c>
      <c r="R139" s="286"/>
      <c r="S139" s="286"/>
      <c r="T139" s="286"/>
      <c r="U139" s="286"/>
      <c r="V139" s="281">
        <f t="shared" si="30"/>
        <v>0</v>
      </c>
      <c r="W139" s="281" t="str">
        <f t="shared" si="31"/>
        <v/>
      </c>
      <c r="X139" s="281">
        <f t="shared" si="32"/>
        <v>0</v>
      </c>
      <c r="Y139" s="281" t="str">
        <f t="shared" si="27"/>
        <v/>
      </c>
      <c r="Z139" s="281" t="str">
        <f t="shared" si="28"/>
        <v/>
      </c>
      <c r="AA139" s="281" t="str">
        <f t="shared" si="29"/>
        <v/>
      </c>
    </row>
    <row r="140" spans="1:27">
      <c r="A140" s="248" t="str">
        <f t="shared" si="25"/>
        <v>邮寄费</v>
      </c>
      <c r="B140" s="330"/>
      <c r="C140" s="340"/>
      <c r="D140" s="332" t="s">
        <v>248</v>
      </c>
      <c r="E140" s="334"/>
      <c r="F140" s="347"/>
      <c r="G140" s="281">
        <f t="shared" si="26"/>
        <v>2.5</v>
      </c>
      <c r="H140" s="286">
        <v>2.5</v>
      </c>
      <c r="I140" s="286" t="s">
        <v>307</v>
      </c>
      <c r="J140" s="286"/>
      <c r="K140" s="286"/>
      <c r="L140" s="281">
        <f t="shared" si="23"/>
        <v>2.5</v>
      </c>
      <c r="M140" s="286">
        <v>2.5</v>
      </c>
      <c r="N140" s="286" t="s">
        <v>307</v>
      </c>
      <c r="O140" s="286"/>
      <c r="P140" s="286"/>
      <c r="Q140" s="281">
        <f t="shared" si="24"/>
        <v>0</v>
      </c>
      <c r="R140" s="286"/>
      <c r="S140" s="286"/>
      <c r="T140" s="286"/>
      <c r="U140" s="286"/>
      <c r="V140" s="281">
        <f t="shared" si="30"/>
        <v>0</v>
      </c>
      <c r="W140" s="281">
        <f t="shared" si="31"/>
        <v>0</v>
      </c>
      <c r="X140" s="281" t="str">
        <f t="shared" si="32"/>
        <v/>
      </c>
      <c r="Y140" s="281" t="str">
        <f t="shared" si="27"/>
        <v/>
      </c>
      <c r="Z140" s="281" t="str">
        <f t="shared" si="28"/>
        <v/>
      </c>
      <c r="AA140" s="281" t="str">
        <f t="shared" si="29"/>
        <v/>
      </c>
    </row>
    <row r="141" spans="1:27">
      <c r="A141" s="248" t="str">
        <f t="shared" si="25"/>
        <v>线路租赁</v>
      </c>
      <c r="B141" s="330"/>
      <c r="C141" s="340"/>
      <c r="D141" s="332" t="s">
        <v>250</v>
      </c>
      <c r="E141" s="334"/>
      <c r="F141" s="347"/>
      <c r="G141" s="281">
        <f t="shared" si="26"/>
        <v>20</v>
      </c>
      <c r="H141" s="286">
        <v>20</v>
      </c>
      <c r="I141" s="286" t="s">
        <v>308</v>
      </c>
      <c r="J141" s="286"/>
      <c r="K141" s="286"/>
      <c r="L141" s="281">
        <f t="shared" si="23"/>
        <v>0</v>
      </c>
      <c r="M141" s="286"/>
      <c r="N141" s="286"/>
      <c r="O141" s="286"/>
      <c r="P141" s="286"/>
      <c r="Q141" s="281">
        <f t="shared" si="24"/>
        <v>0</v>
      </c>
      <c r="R141" s="286"/>
      <c r="S141" s="286"/>
      <c r="T141" s="286"/>
      <c r="U141" s="286"/>
      <c r="V141" s="281" t="str">
        <f t="shared" si="30"/>
        <v/>
      </c>
      <c r="W141" s="281" t="str">
        <f t="shared" si="31"/>
        <v/>
      </c>
      <c r="X141" s="281" t="str">
        <f t="shared" si="32"/>
        <v/>
      </c>
      <c r="Y141" s="281" t="str">
        <f t="shared" si="27"/>
        <v/>
      </c>
      <c r="Z141" s="281" t="str">
        <f t="shared" si="28"/>
        <v/>
      </c>
      <c r="AA141" s="281" t="str">
        <f t="shared" si="29"/>
        <v/>
      </c>
    </row>
    <row r="142" spans="1:27">
      <c r="A142" s="248" t="str">
        <f t="shared" si="25"/>
        <v>其他邮电费</v>
      </c>
      <c r="B142" s="330"/>
      <c r="C142" s="333"/>
      <c r="D142" s="332" t="s">
        <v>251</v>
      </c>
      <c r="E142" s="334"/>
      <c r="F142" s="347"/>
      <c r="G142" s="281">
        <f t="shared" si="26"/>
        <v>0</v>
      </c>
      <c r="H142" s="286"/>
      <c r="I142" s="286"/>
      <c r="J142" s="286"/>
      <c r="K142" s="286"/>
      <c r="L142" s="281">
        <f t="shared" si="23"/>
        <v>0</v>
      </c>
      <c r="M142" s="286"/>
      <c r="N142" s="286"/>
      <c r="O142" s="286"/>
      <c r="P142" s="286"/>
      <c r="Q142" s="281">
        <f t="shared" si="24"/>
        <v>0</v>
      </c>
      <c r="R142" s="286"/>
      <c r="S142" s="286"/>
      <c r="T142" s="286"/>
      <c r="U142" s="286"/>
      <c r="V142" s="281" t="str">
        <f t="shared" si="30"/>
        <v/>
      </c>
      <c r="W142" s="281" t="str">
        <f t="shared" si="31"/>
        <v/>
      </c>
      <c r="X142" s="281" t="str">
        <f t="shared" si="32"/>
        <v/>
      </c>
      <c r="Y142" s="281" t="str">
        <f t="shared" si="27"/>
        <v/>
      </c>
      <c r="Z142" s="281" t="str">
        <f t="shared" si="28"/>
        <v/>
      </c>
      <c r="AA142" s="281" t="str">
        <f t="shared" si="29"/>
        <v/>
      </c>
    </row>
    <row r="143" spans="1:27">
      <c r="A143" s="248" t="str">
        <f t="shared" si="25"/>
        <v>单证印刷费项目小计</v>
      </c>
      <c r="B143" s="330"/>
      <c r="C143" s="331" t="s">
        <v>252</v>
      </c>
      <c r="D143" s="332" t="s">
        <v>253</v>
      </c>
      <c r="E143" s="334"/>
      <c r="F143" s="347"/>
      <c r="G143" s="281">
        <f t="shared" si="26"/>
        <v>0</v>
      </c>
      <c r="H143" s="286"/>
      <c r="I143" s="286"/>
      <c r="J143" s="286"/>
      <c r="K143" s="286"/>
      <c r="L143" s="281">
        <f t="shared" si="23"/>
        <v>0</v>
      </c>
      <c r="M143" s="286"/>
      <c r="N143" s="286"/>
      <c r="O143" s="286"/>
      <c r="P143" s="286"/>
      <c r="Q143" s="281">
        <f t="shared" si="24"/>
        <v>0</v>
      </c>
      <c r="R143" s="286"/>
      <c r="S143" s="286"/>
      <c r="T143" s="286"/>
      <c r="U143" s="286"/>
      <c r="V143" s="281" t="str">
        <f t="shared" si="30"/>
        <v/>
      </c>
      <c r="W143" s="281" t="str">
        <f t="shared" si="31"/>
        <v/>
      </c>
      <c r="X143" s="281" t="str">
        <f t="shared" si="32"/>
        <v/>
      </c>
      <c r="Y143" s="281" t="str">
        <f t="shared" si="27"/>
        <v/>
      </c>
      <c r="Z143" s="281" t="str">
        <f t="shared" si="28"/>
        <v/>
      </c>
      <c r="AA143" s="281" t="str">
        <f t="shared" si="29"/>
        <v/>
      </c>
    </row>
    <row r="144" spans="1:27">
      <c r="A144" s="248" t="str">
        <f t="shared" si="25"/>
        <v>名片</v>
      </c>
      <c r="B144" s="330"/>
      <c r="C144" s="340"/>
      <c r="D144" s="332" t="s">
        <v>255</v>
      </c>
      <c r="E144" s="334"/>
      <c r="F144" s="347"/>
      <c r="G144" s="281">
        <f t="shared" si="26"/>
        <v>0</v>
      </c>
      <c r="H144" s="286"/>
      <c r="I144" s="286"/>
      <c r="J144" s="286"/>
      <c r="K144" s="286"/>
      <c r="L144" s="281">
        <f t="shared" si="23"/>
        <v>0</v>
      </c>
      <c r="M144" s="286"/>
      <c r="N144" s="286"/>
      <c r="O144" s="286"/>
      <c r="P144" s="286"/>
      <c r="Q144" s="281">
        <f t="shared" si="24"/>
        <v>0</v>
      </c>
      <c r="R144" s="286"/>
      <c r="S144" s="286"/>
      <c r="T144" s="286"/>
      <c r="U144" s="286"/>
      <c r="V144" s="281" t="str">
        <f t="shared" si="30"/>
        <v/>
      </c>
      <c r="W144" s="281" t="str">
        <f t="shared" si="31"/>
        <v/>
      </c>
      <c r="X144" s="281" t="str">
        <f t="shared" si="32"/>
        <v/>
      </c>
      <c r="Y144" s="281" t="str">
        <f t="shared" si="27"/>
        <v/>
      </c>
      <c r="Z144" s="281" t="str">
        <f t="shared" si="28"/>
        <v/>
      </c>
      <c r="AA144" s="281" t="str">
        <f t="shared" si="29"/>
        <v/>
      </c>
    </row>
    <row r="145" spans="1:27">
      <c r="A145" s="248" t="str">
        <f t="shared" si="25"/>
        <v>文件</v>
      </c>
      <c r="B145" s="330"/>
      <c r="C145" s="340"/>
      <c r="D145" s="332" t="s">
        <v>256</v>
      </c>
      <c r="E145" s="334"/>
      <c r="F145" s="347"/>
      <c r="G145" s="281">
        <f t="shared" si="26"/>
        <v>0</v>
      </c>
      <c r="H145" s="286"/>
      <c r="I145" s="286"/>
      <c r="J145" s="286"/>
      <c r="K145" s="286"/>
      <c r="L145" s="281">
        <f t="shared" si="23"/>
        <v>0</v>
      </c>
      <c r="M145" s="286"/>
      <c r="N145" s="286"/>
      <c r="O145" s="286"/>
      <c r="P145" s="286"/>
      <c r="Q145" s="281">
        <f t="shared" si="24"/>
        <v>0</v>
      </c>
      <c r="R145" s="286"/>
      <c r="S145" s="286"/>
      <c r="T145" s="286"/>
      <c r="U145" s="286"/>
      <c r="V145" s="281" t="str">
        <f t="shared" si="30"/>
        <v/>
      </c>
      <c r="W145" s="281" t="str">
        <f t="shared" si="31"/>
        <v/>
      </c>
      <c r="X145" s="281" t="str">
        <f t="shared" si="32"/>
        <v/>
      </c>
      <c r="Y145" s="281" t="str">
        <f t="shared" si="27"/>
        <v/>
      </c>
      <c r="Z145" s="281" t="str">
        <f t="shared" si="28"/>
        <v/>
      </c>
      <c r="AA145" s="281" t="str">
        <f t="shared" si="29"/>
        <v/>
      </c>
    </row>
    <row r="146" spans="1:27">
      <c r="A146" s="248" t="str">
        <f t="shared" si="25"/>
        <v>其他印刷费</v>
      </c>
      <c r="B146" s="330"/>
      <c r="C146" s="333"/>
      <c r="D146" s="332" t="s">
        <v>257</v>
      </c>
      <c r="E146" s="334"/>
      <c r="F146" s="347"/>
      <c r="G146" s="281">
        <f t="shared" si="26"/>
        <v>0</v>
      </c>
      <c r="H146" s="286"/>
      <c r="I146" s="286"/>
      <c r="J146" s="286"/>
      <c r="K146" s="286"/>
      <c r="L146" s="281">
        <f t="shared" si="23"/>
        <v>0</v>
      </c>
      <c r="M146" s="286"/>
      <c r="N146" s="286"/>
      <c r="O146" s="286"/>
      <c r="P146" s="286"/>
      <c r="Q146" s="281">
        <f t="shared" si="24"/>
        <v>0</v>
      </c>
      <c r="R146" s="286"/>
      <c r="S146" s="286"/>
      <c r="T146" s="286"/>
      <c r="U146" s="286"/>
      <c r="V146" s="281" t="str">
        <f t="shared" si="30"/>
        <v/>
      </c>
      <c r="W146" s="281" t="str">
        <f t="shared" si="31"/>
        <v/>
      </c>
      <c r="X146" s="281" t="str">
        <f t="shared" si="32"/>
        <v/>
      </c>
      <c r="Y146" s="281" t="str">
        <f t="shared" si="27"/>
        <v/>
      </c>
      <c r="Z146" s="281" t="str">
        <f t="shared" si="28"/>
        <v/>
      </c>
      <c r="AA146" s="281" t="str">
        <f t="shared" si="29"/>
        <v/>
      </c>
    </row>
    <row r="147" spans="1:27">
      <c r="A147" s="248" t="str">
        <f t="shared" si="25"/>
        <v>营业办公用品公杂费项目小计</v>
      </c>
      <c r="B147" s="330"/>
      <c r="C147" s="331" t="s">
        <v>258</v>
      </c>
      <c r="D147" s="332" t="s">
        <v>259</v>
      </c>
      <c r="E147" s="334"/>
      <c r="F147" s="347"/>
      <c r="G147" s="281">
        <f t="shared" si="26"/>
        <v>0</v>
      </c>
      <c r="H147" s="286"/>
      <c r="I147" s="286"/>
      <c r="J147" s="286"/>
      <c r="K147" s="286"/>
      <c r="L147" s="281">
        <f t="shared" si="23"/>
        <v>0</v>
      </c>
      <c r="M147" s="286"/>
      <c r="N147" s="286"/>
      <c r="O147" s="286"/>
      <c r="P147" s="286"/>
      <c r="Q147" s="281">
        <f t="shared" si="24"/>
        <v>0</v>
      </c>
      <c r="R147" s="286"/>
      <c r="S147" s="286"/>
      <c r="T147" s="286"/>
      <c r="U147" s="286"/>
      <c r="V147" s="281" t="str">
        <f t="shared" si="30"/>
        <v/>
      </c>
      <c r="W147" s="281" t="str">
        <f t="shared" si="31"/>
        <v/>
      </c>
      <c r="X147" s="281" t="str">
        <f t="shared" si="32"/>
        <v/>
      </c>
      <c r="Y147" s="281" t="str">
        <f t="shared" si="27"/>
        <v/>
      </c>
      <c r="Z147" s="281" t="str">
        <f t="shared" si="28"/>
        <v/>
      </c>
      <c r="AA147" s="281" t="str">
        <f t="shared" si="29"/>
        <v/>
      </c>
    </row>
    <row r="148" spans="1:27">
      <c r="A148" s="248" t="str">
        <f t="shared" si="25"/>
        <v>清洁卫生用品</v>
      </c>
      <c r="B148" s="330"/>
      <c r="C148" s="340"/>
      <c r="D148" s="332" t="s">
        <v>261</v>
      </c>
      <c r="E148" s="334"/>
      <c r="F148" s="347"/>
      <c r="G148" s="281">
        <f t="shared" si="26"/>
        <v>0</v>
      </c>
      <c r="H148" s="286"/>
      <c r="I148" s="286"/>
      <c r="J148" s="286"/>
      <c r="K148" s="286"/>
      <c r="L148" s="281">
        <f t="shared" si="23"/>
        <v>0</v>
      </c>
      <c r="M148" s="286"/>
      <c r="N148" s="286"/>
      <c r="O148" s="286"/>
      <c r="P148" s="286"/>
      <c r="Q148" s="281">
        <f t="shared" si="24"/>
        <v>0</v>
      </c>
      <c r="R148" s="286"/>
      <c r="S148" s="286"/>
      <c r="T148" s="286"/>
      <c r="U148" s="286"/>
      <c r="V148" s="281" t="str">
        <f t="shared" si="30"/>
        <v/>
      </c>
      <c r="W148" s="281" t="str">
        <f t="shared" si="31"/>
        <v/>
      </c>
      <c r="X148" s="281" t="str">
        <f t="shared" si="32"/>
        <v/>
      </c>
      <c r="Y148" s="281" t="str">
        <f t="shared" si="27"/>
        <v/>
      </c>
      <c r="Z148" s="281" t="str">
        <f t="shared" si="28"/>
        <v/>
      </c>
      <c r="AA148" s="281" t="str">
        <f t="shared" si="29"/>
        <v/>
      </c>
    </row>
    <row r="149" spans="1:27">
      <c r="A149" s="248" t="str">
        <f t="shared" si="25"/>
        <v>饮水及器具</v>
      </c>
      <c r="B149" s="330"/>
      <c r="C149" s="340"/>
      <c r="D149" s="332" t="s">
        <v>262</v>
      </c>
      <c r="E149" s="334"/>
      <c r="F149" s="347"/>
      <c r="G149" s="281">
        <f t="shared" si="26"/>
        <v>0</v>
      </c>
      <c r="H149" s="286"/>
      <c r="I149" s="286"/>
      <c r="J149" s="286"/>
      <c r="K149" s="286"/>
      <c r="L149" s="281">
        <f t="shared" si="23"/>
        <v>0</v>
      </c>
      <c r="M149" s="286"/>
      <c r="N149" s="286"/>
      <c r="O149" s="286"/>
      <c r="P149" s="286"/>
      <c r="Q149" s="281">
        <f t="shared" si="24"/>
        <v>0</v>
      </c>
      <c r="R149" s="286"/>
      <c r="S149" s="286"/>
      <c r="T149" s="286"/>
      <c r="U149" s="286"/>
      <c r="V149" s="281" t="str">
        <f t="shared" si="30"/>
        <v/>
      </c>
      <c r="W149" s="281" t="str">
        <f t="shared" si="31"/>
        <v/>
      </c>
      <c r="X149" s="281" t="str">
        <f t="shared" si="32"/>
        <v/>
      </c>
      <c r="Y149" s="281" t="str">
        <f t="shared" si="27"/>
        <v/>
      </c>
      <c r="Z149" s="281" t="str">
        <f t="shared" si="28"/>
        <v/>
      </c>
      <c r="AA149" s="281" t="str">
        <f t="shared" si="29"/>
        <v/>
      </c>
    </row>
    <row r="150" spans="1:27">
      <c r="A150" s="248" t="str">
        <f t="shared" si="25"/>
        <v>其他小额零星开支</v>
      </c>
      <c r="B150" s="330"/>
      <c r="C150" s="333"/>
      <c r="D150" s="332" t="s">
        <v>263</v>
      </c>
      <c r="E150" s="334"/>
      <c r="F150" s="347"/>
      <c r="G150" s="281">
        <f t="shared" si="26"/>
        <v>0</v>
      </c>
      <c r="H150" s="286"/>
      <c r="I150" s="286"/>
      <c r="J150" s="286"/>
      <c r="K150" s="286"/>
      <c r="L150" s="281">
        <f t="shared" si="23"/>
        <v>0</v>
      </c>
      <c r="M150" s="286"/>
      <c r="N150" s="286"/>
      <c r="O150" s="286"/>
      <c r="P150" s="286"/>
      <c r="Q150" s="281">
        <f t="shared" si="24"/>
        <v>0</v>
      </c>
      <c r="R150" s="286"/>
      <c r="S150" s="286"/>
      <c r="T150" s="286"/>
      <c r="U150" s="286"/>
      <c r="V150" s="281" t="str">
        <f t="shared" si="30"/>
        <v/>
      </c>
      <c r="W150" s="281" t="str">
        <f t="shared" si="31"/>
        <v/>
      </c>
      <c r="X150" s="281" t="str">
        <f t="shared" si="32"/>
        <v/>
      </c>
      <c r="Y150" s="281" t="str">
        <f t="shared" si="27"/>
        <v/>
      </c>
      <c r="Z150" s="281" t="str">
        <f t="shared" si="28"/>
        <v/>
      </c>
      <c r="AA150" s="281" t="str">
        <f t="shared" si="29"/>
        <v/>
      </c>
    </row>
    <row r="151" spans="1:27">
      <c r="A151" s="248" t="str">
        <f t="shared" si="25"/>
        <v>报刊杂志订阅</v>
      </c>
      <c r="B151" s="330"/>
      <c r="C151" s="334" t="s">
        <v>264</v>
      </c>
      <c r="D151" s="334"/>
      <c r="E151" s="334"/>
      <c r="F151" s="347"/>
      <c r="G151" s="281">
        <f t="shared" si="26"/>
        <v>1</v>
      </c>
      <c r="H151" s="286">
        <v>1</v>
      </c>
      <c r="I151" s="334" t="s">
        <v>264</v>
      </c>
      <c r="J151" s="286"/>
      <c r="K151" s="286"/>
      <c r="L151" s="281">
        <f t="shared" si="23"/>
        <v>1</v>
      </c>
      <c r="M151" s="286">
        <v>1</v>
      </c>
      <c r="N151" s="334" t="s">
        <v>264</v>
      </c>
      <c r="O151" s="286"/>
      <c r="P151" s="286"/>
      <c r="Q151" s="281">
        <f t="shared" si="24"/>
        <v>0</v>
      </c>
      <c r="R151" s="286"/>
      <c r="S151" s="286"/>
      <c r="T151" s="286"/>
      <c r="U151" s="286"/>
      <c r="V151" s="281">
        <f t="shared" si="30"/>
        <v>0</v>
      </c>
      <c r="W151" s="281">
        <f t="shared" si="31"/>
        <v>0</v>
      </c>
      <c r="X151" s="281" t="str">
        <f t="shared" si="32"/>
        <v/>
      </c>
      <c r="Y151" s="281" t="str">
        <f t="shared" si="27"/>
        <v/>
      </c>
      <c r="Z151" s="281" t="str">
        <f t="shared" si="28"/>
        <v/>
      </c>
      <c r="AA151" s="281" t="str">
        <f t="shared" si="29"/>
        <v/>
      </c>
    </row>
    <row r="152" spans="1:27">
      <c r="A152" s="248" t="str">
        <f t="shared" si="25"/>
        <v>派遣人员管理费</v>
      </c>
      <c r="B152" s="330"/>
      <c r="C152" s="334" t="s">
        <v>265</v>
      </c>
      <c r="D152" s="334"/>
      <c r="E152" s="334"/>
      <c r="F152" s="347"/>
      <c r="G152" s="281">
        <f t="shared" si="26"/>
        <v>0</v>
      </c>
      <c r="H152" s="286"/>
      <c r="I152" s="286"/>
      <c r="J152" s="286"/>
      <c r="K152" s="286"/>
      <c r="L152" s="281">
        <f t="shared" ref="L152:L171" si="33">M152+O152</f>
        <v>0</v>
      </c>
      <c r="M152" s="286"/>
      <c r="N152" s="286"/>
      <c r="O152" s="286"/>
      <c r="P152" s="286"/>
      <c r="Q152" s="281">
        <f t="shared" ref="Q152:Q171" si="34">R152+T152</f>
        <v>0</v>
      </c>
      <c r="R152" s="286"/>
      <c r="S152" s="286"/>
      <c r="T152" s="286"/>
      <c r="U152" s="286"/>
      <c r="V152" s="281" t="str">
        <f t="shared" si="30"/>
        <v/>
      </c>
      <c r="W152" s="281" t="str">
        <f t="shared" si="31"/>
        <v/>
      </c>
      <c r="X152" s="281" t="str">
        <f t="shared" si="32"/>
        <v/>
      </c>
      <c r="Y152" s="281" t="str">
        <f t="shared" si="27"/>
        <v/>
      </c>
      <c r="Z152" s="281" t="str">
        <f t="shared" si="28"/>
        <v/>
      </c>
      <c r="AA152" s="281" t="str">
        <f t="shared" si="29"/>
        <v/>
      </c>
    </row>
    <row r="153" spans="1:27">
      <c r="A153" s="248" t="str">
        <f t="shared" si="25"/>
        <v>其他保险费</v>
      </c>
      <c r="B153" s="330"/>
      <c r="C153" s="334" t="s">
        <v>266</v>
      </c>
      <c r="D153" s="334"/>
      <c r="E153" s="334"/>
      <c r="F153" s="347"/>
      <c r="G153" s="281">
        <f t="shared" si="26"/>
        <v>0</v>
      </c>
      <c r="H153" s="286"/>
      <c r="I153" s="286"/>
      <c r="J153" s="286"/>
      <c r="K153" s="286"/>
      <c r="L153" s="281">
        <f t="shared" si="33"/>
        <v>0</v>
      </c>
      <c r="M153" s="286"/>
      <c r="N153" s="286"/>
      <c r="O153" s="286"/>
      <c r="P153" s="286"/>
      <c r="Q153" s="281">
        <f t="shared" si="34"/>
        <v>0</v>
      </c>
      <c r="R153" s="286"/>
      <c r="S153" s="286"/>
      <c r="T153" s="286"/>
      <c r="U153" s="286"/>
      <c r="V153" s="281" t="str">
        <f t="shared" si="30"/>
        <v/>
      </c>
      <c r="W153" s="281" t="str">
        <f t="shared" si="31"/>
        <v/>
      </c>
      <c r="X153" s="281" t="str">
        <f t="shared" si="32"/>
        <v/>
      </c>
      <c r="Y153" s="281" t="str">
        <f t="shared" si="27"/>
        <v/>
      </c>
      <c r="Z153" s="281" t="str">
        <f t="shared" si="28"/>
        <v/>
      </c>
      <c r="AA153" s="281" t="str">
        <f t="shared" si="29"/>
        <v/>
      </c>
    </row>
    <row r="154" spans="1:27">
      <c r="A154" s="248" t="str">
        <f t="shared" si="25"/>
        <v>其他费用</v>
      </c>
      <c r="B154" s="341"/>
      <c r="C154" s="334" t="s">
        <v>267</v>
      </c>
      <c r="D154" s="334"/>
      <c r="E154" s="334"/>
      <c r="F154" s="347"/>
      <c r="G154" s="281">
        <f t="shared" si="26"/>
        <v>0</v>
      </c>
      <c r="H154" s="286"/>
      <c r="I154" s="286"/>
      <c r="J154" s="286"/>
      <c r="K154" s="286"/>
      <c r="L154" s="281">
        <f t="shared" si="33"/>
        <v>0</v>
      </c>
      <c r="M154" s="286"/>
      <c r="N154" s="286"/>
      <c r="O154" s="286"/>
      <c r="P154" s="286"/>
      <c r="Q154" s="281">
        <f t="shared" si="34"/>
        <v>0</v>
      </c>
      <c r="R154" s="286"/>
      <c r="S154" s="286"/>
      <c r="T154" s="286"/>
      <c r="U154" s="286"/>
      <c r="V154" s="281" t="str">
        <f t="shared" si="30"/>
        <v/>
      </c>
      <c r="W154" s="281" t="str">
        <f t="shared" si="31"/>
        <v/>
      </c>
      <c r="X154" s="281" t="str">
        <f t="shared" si="32"/>
        <v/>
      </c>
      <c r="Y154" s="281" t="str">
        <f t="shared" si="27"/>
        <v/>
      </c>
      <c r="Z154" s="281" t="str">
        <f t="shared" si="28"/>
        <v/>
      </c>
      <c r="AA154" s="281" t="str">
        <f t="shared" si="29"/>
        <v/>
      </c>
    </row>
    <row r="155" spans="1:27">
      <c r="A155" s="248" t="str">
        <f t="shared" si="25"/>
        <v>监管中介类项目合计</v>
      </c>
      <c r="B155" s="311" t="s">
        <v>268</v>
      </c>
      <c r="C155" s="250" t="s">
        <v>268</v>
      </c>
      <c r="D155" s="251"/>
      <c r="E155" s="251"/>
      <c r="F155" s="282"/>
      <c r="G155" s="281">
        <f t="shared" si="26"/>
        <v>2.55</v>
      </c>
      <c r="H155" s="281">
        <f>SUM(H156:H170)</f>
        <v>0</v>
      </c>
      <c r="I155" s="302" t="s">
        <v>54</v>
      </c>
      <c r="J155" s="281">
        <f>SUM(J156:J170)</f>
        <v>2.55</v>
      </c>
      <c r="K155" s="302" t="s">
        <v>54</v>
      </c>
      <c r="L155" s="281">
        <f t="shared" si="33"/>
        <v>2.55</v>
      </c>
      <c r="M155" s="281">
        <f>SUM(M156:M170)</f>
        <v>0</v>
      </c>
      <c r="N155" s="302" t="s">
        <v>54</v>
      </c>
      <c r="O155" s="281">
        <f>SUM(O156:O170)</f>
        <v>2.55</v>
      </c>
      <c r="P155" s="302" t="s">
        <v>54</v>
      </c>
      <c r="Q155" s="281">
        <f t="shared" si="34"/>
        <v>29.41</v>
      </c>
      <c r="R155" s="281">
        <f>SUM(R156:R170)</f>
        <v>27.7</v>
      </c>
      <c r="S155" s="302" t="s">
        <v>54</v>
      </c>
      <c r="T155" s="281">
        <f>SUM(T156:T170)</f>
        <v>1.71</v>
      </c>
      <c r="U155" s="302" t="s">
        <v>54</v>
      </c>
      <c r="V155" s="281">
        <f t="shared" si="30"/>
        <v>0</v>
      </c>
      <c r="W155" s="281" t="str">
        <f t="shared" si="31"/>
        <v/>
      </c>
      <c r="X155" s="281">
        <f t="shared" si="32"/>
        <v>0</v>
      </c>
      <c r="Y155" s="281">
        <f t="shared" si="27"/>
        <v>-0.913294797687861</v>
      </c>
      <c r="Z155" s="281">
        <f t="shared" si="28"/>
        <v>-1</v>
      </c>
      <c r="AA155" s="281">
        <f t="shared" si="29"/>
        <v>0.491228070175439</v>
      </c>
    </row>
    <row r="156" spans="1:27">
      <c r="A156" s="248" t="str">
        <f t="shared" si="25"/>
        <v>审计费</v>
      </c>
      <c r="B156" s="252"/>
      <c r="C156" s="256" t="s">
        <v>269</v>
      </c>
      <c r="D156" s="261"/>
      <c r="E156" s="261"/>
      <c r="F156" s="285"/>
      <c r="G156" s="281">
        <f t="shared" si="26"/>
        <v>0</v>
      </c>
      <c r="H156" s="286"/>
      <c r="I156" s="286"/>
      <c r="J156" s="286"/>
      <c r="K156" s="286"/>
      <c r="L156" s="281">
        <f t="shared" si="33"/>
        <v>0</v>
      </c>
      <c r="M156" s="286"/>
      <c r="N156" s="286"/>
      <c r="O156" s="286"/>
      <c r="P156" s="286"/>
      <c r="Q156" s="281">
        <f t="shared" si="34"/>
        <v>0</v>
      </c>
      <c r="R156" s="286"/>
      <c r="S156" s="286"/>
      <c r="T156" s="286"/>
      <c r="U156" s="286"/>
      <c r="V156" s="281" t="str">
        <f t="shared" si="30"/>
        <v/>
      </c>
      <c r="W156" s="281" t="str">
        <f t="shared" si="31"/>
        <v/>
      </c>
      <c r="X156" s="281" t="str">
        <f t="shared" si="32"/>
        <v/>
      </c>
      <c r="Y156" s="281" t="str">
        <f t="shared" si="27"/>
        <v/>
      </c>
      <c r="Z156" s="281" t="str">
        <f t="shared" si="28"/>
        <v/>
      </c>
      <c r="AA156" s="281" t="str">
        <f t="shared" si="29"/>
        <v/>
      </c>
    </row>
    <row r="157" spans="1:27">
      <c r="A157" s="248" t="str">
        <f t="shared" si="25"/>
        <v>精算费</v>
      </c>
      <c r="B157" s="252"/>
      <c r="C157" s="256" t="s">
        <v>270</v>
      </c>
      <c r="D157" s="261"/>
      <c r="E157" s="261"/>
      <c r="F157" s="285"/>
      <c r="G157" s="281">
        <f t="shared" si="26"/>
        <v>0</v>
      </c>
      <c r="H157" s="286"/>
      <c r="I157" s="286"/>
      <c r="J157" s="286"/>
      <c r="K157" s="286"/>
      <c r="L157" s="281">
        <f t="shared" si="33"/>
        <v>0</v>
      </c>
      <c r="M157" s="286"/>
      <c r="N157" s="286"/>
      <c r="O157" s="286"/>
      <c r="P157" s="286"/>
      <c r="Q157" s="281">
        <f t="shared" si="34"/>
        <v>0</v>
      </c>
      <c r="R157" s="286"/>
      <c r="S157" s="286"/>
      <c r="T157" s="286"/>
      <c r="U157" s="286"/>
      <c r="V157" s="281" t="str">
        <f t="shared" si="30"/>
        <v/>
      </c>
      <c r="W157" s="281" t="str">
        <f t="shared" si="31"/>
        <v/>
      </c>
      <c r="X157" s="281" t="str">
        <f t="shared" si="32"/>
        <v/>
      </c>
      <c r="Y157" s="281" t="str">
        <f t="shared" si="27"/>
        <v/>
      </c>
      <c r="Z157" s="281" t="str">
        <f t="shared" si="28"/>
        <v/>
      </c>
      <c r="AA157" s="281" t="str">
        <f t="shared" si="29"/>
        <v/>
      </c>
    </row>
    <row r="158" spans="1:27">
      <c r="A158" s="248" t="str">
        <f t="shared" si="25"/>
        <v>诉讼费</v>
      </c>
      <c r="B158" s="252"/>
      <c r="C158" s="256" t="s">
        <v>271</v>
      </c>
      <c r="D158" s="261"/>
      <c r="E158" s="261"/>
      <c r="F158" s="285"/>
      <c r="G158" s="281">
        <f t="shared" si="26"/>
        <v>0</v>
      </c>
      <c r="H158" s="286"/>
      <c r="I158" s="286"/>
      <c r="J158" s="286"/>
      <c r="K158" s="286"/>
      <c r="L158" s="281">
        <f t="shared" si="33"/>
        <v>0</v>
      </c>
      <c r="M158" s="286"/>
      <c r="N158" s="286"/>
      <c r="O158" s="286"/>
      <c r="P158" s="286"/>
      <c r="Q158" s="281">
        <f t="shared" si="34"/>
        <v>0</v>
      </c>
      <c r="R158" s="286"/>
      <c r="S158" s="286"/>
      <c r="T158" s="286"/>
      <c r="U158" s="286"/>
      <c r="V158" s="281" t="str">
        <f t="shared" si="30"/>
        <v/>
      </c>
      <c r="W158" s="281" t="str">
        <f t="shared" si="31"/>
        <v/>
      </c>
      <c r="X158" s="281" t="str">
        <f t="shared" si="32"/>
        <v/>
      </c>
      <c r="Y158" s="281" t="str">
        <f t="shared" si="27"/>
        <v/>
      </c>
      <c r="Z158" s="281" t="str">
        <f t="shared" si="28"/>
        <v/>
      </c>
      <c r="AA158" s="281" t="str">
        <f t="shared" si="29"/>
        <v/>
      </c>
    </row>
    <row r="159" spans="1:27">
      <c r="A159" s="248" t="str">
        <f t="shared" si="25"/>
        <v>公证费</v>
      </c>
      <c r="B159" s="252"/>
      <c r="C159" s="256" t="s">
        <v>273</v>
      </c>
      <c r="D159" s="261"/>
      <c r="E159" s="261"/>
      <c r="F159" s="285"/>
      <c r="G159" s="281">
        <f t="shared" si="26"/>
        <v>0</v>
      </c>
      <c r="H159" s="286"/>
      <c r="I159" s="286"/>
      <c r="J159" s="286"/>
      <c r="K159" s="286"/>
      <c r="L159" s="281">
        <f t="shared" si="33"/>
        <v>0</v>
      </c>
      <c r="M159" s="286"/>
      <c r="N159" s="286"/>
      <c r="O159" s="286"/>
      <c r="P159" s="286"/>
      <c r="Q159" s="281">
        <f t="shared" si="34"/>
        <v>0</v>
      </c>
      <c r="R159" s="286"/>
      <c r="S159" s="286"/>
      <c r="T159" s="286"/>
      <c r="U159" s="286"/>
      <c r="V159" s="281" t="str">
        <f t="shared" si="30"/>
        <v/>
      </c>
      <c r="W159" s="281" t="str">
        <f t="shared" si="31"/>
        <v/>
      </c>
      <c r="X159" s="281" t="str">
        <f t="shared" si="32"/>
        <v/>
      </c>
      <c r="Y159" s="281" t="str">
        <f t="shared" si="27"/>
        <v/>
      </c>
      <c r="Z159" s="281" t="str">
        <f t="shared" si="28"/>
        <v/>
      </c>
      <c r="AA159" s="281" t="str">
        <f t="shared" si="29"/>
        <v/>
      </c>
    </row>
    <row r="160" spans="1:27">
      <c r="A160" s="248" t="str">
        <f t="shared" si="25"/>
        <v>席位费</v>
      </c>
      <c r="B160" s="252"/>
      <c r="C160" s="256" t="s">
        <v>275</v>
      </c>
      <c r="D160" s="261"/>
      <c r="E160" s="261"/>
      <c r="F160" s="285"/>
      <c r="G160" s="281">
        <f t="shared" si="26"/>
        <v>0</v>
      </c>
      <c r="H160" s="286"/>
      <c r="I160" s="286"/>
      <c r="J160" s="286"/>
      <c r="K160" s="286"/>
      <c r="L160" s="281">
        <f t="shared" si="33"/>
        <v>0</v>
      </c>
      <c r="M160" s="286"/>
      <c r="N160" s="286"/>
      <c r="O160" s="286"/>
      <c r="P160" s="286"/>
      <c r="Q160" s="281">
        <f t="shared" si="34"/>
        <v>0</v>
      </c>
      <c r="R160" s="286"/>
      <c r="S160" s="286"/>
      <c r="T160" s="286"/>
      <c r="U160" s="286"/>
      <c r="V160" s="281" t="str">
        <f t="shared" si="30"/>
        <v/>
      </c>
      <c r="W160" s="281" t="str">
        <f t="shared" si="31"/>
        <v/>
      </c>
      <c r="X160" s="281" t="str">
        <f t="shared" si="32"/>
        <v/>
      </c>
      <c r="Y160" s="281" t="str">
        <f t="shared" si="27"/>
        <v/>
      </c>
      <c r="Z160" s="281" t="str">
        <f t="shared" si="28"/>
        <v/>
      </c>
      <c r="AA160" s="281" t="str">
        <f t="shared" si="29"/>
        <v/>
      </c>
    </row>
    <row r="161" spans="1:27">
      <c r="A161" s="248" t="str">
        <f t="shared" si="25"/>
        <v>检验费</v>
      </c>
      <c r="B161" s="252"/>
      <c r="C161" s="256" t="s">
        <v>276</v>
      </c>
      <c r="D161" s="261"/>
      <c r="E161" s="261"/>
      <c r="F161" s="285"/>
      <c r="G161" s="281">
        <f t="shared" si="26"/>
        <v>0</v>
      </c>
      <c r="H161" s="286"/>
      <c r="I161" s="286"/>
      <c r="J161" s="286"/>
      <c r="K161" s="286"/>
      <c r="L161" s="281">
        <f t="shared" si="33"/>
        <v>0</v>
      </c>
      <c r="M161" s="286"/>
      <c r="N161" s="286"/>
      <c r="O161" s="286"/>
      <c r="P161" s="286"/>
      <c r="Q161" s="281">
        <f t="shared" si="34"/>
        <v>0</v>
      </c>
      <c r="R161" s="286"/>
      <c r="S161" s="286"/>
      <c r="T161" s="286"/>
      <c r="U161" s="286"/>
      <c r="V161" s="281" t="str">
        <f t="shared" si="30"/>
        <v/>
      </c>
      <c r="W161" s="281" t="str">
        <f t="shared" si="31"/>
        <v/>
      </c>
      <c r="X161" s="281" t="str">
        <f t="shared" si="32"/>
        <v/>
      </c>
      <c r="Y161" s="281" t="str">
        <f t="shared" si="27"/>
        <v/>
      </c>
      <c r="Z161" s="281" t="str">
        <f t="shared" si="28"/>
        <v/>
      </c>
      <c r="AA161" s="281" t="str">
        <f t="shared" si="29"/>
        <v/>
      </c>
    </row>
    <row r="162" spans="1:27">
      <c r="A162" s="248" t="str">
        <f t="shared" si="25"/>
        <v>同业公会会费</v>
      </c>
      <c r="B162" s="252"/>
      <c r="C162" s="256" t="s">
        <v>277</v>
      </c>
      <c r="D162" s="261"/>
      <c r="E162" s="261"/>
      <c r="F162" s="285"/>
      <c r="G162" s="281">
        <f t="shared" si="26"/>
        <v>0</v>
      </c>
      <c r="H162" s="286"/>
      <c r="I162" s="286"/>
      <c r="J162" s="286"/>
      <c r="K162" s="286"/>
      <c r="L162" s="281">
        <f t="shared" si="33"/>
        <v>0</v>
      </c>
      <c r="M162" s="286"/>
      <c r="N162" s="286"/>
      <c r="O162" s="286"/>
      <c r="P162" s="286"/>
      <c r="Q162" s="281">
        <f t="shared" si="34"/>
        <v>0</v>
      </c>
      <c r="R162" s="286"/>
      <c r="S162" s="286"/>
      <c r="T162" s="286"/>
      <c r="U162" s="286"/>
      <c r="V162" s="281" t="str">
        <f t="shared" si="30"/>
        <v/>
      </c>
      <c r="W162" s="281" t="str">
        <f t="shared" si="31"/>
        <v/>
      </c>
      <c r="X162" s="281" t="str">
        <f t="shared" si="32"/>
        <v/>
      </c>
      <c r="Y162" s="281" t="str">
        <f t="shared" si="27"/>
        <v/>
      </c>
      <c r="Z162" s="281" t="str">
        <f t="shared" si="28"/>
        <v/>
      </c>
      <c r="AA162" s="281" t="str">
        <f t="shared" si="29"/>
        <v/>
      </c>
    </row>
    <row r="163" spans="1:27">
      <c r="A163" s="248" t="str">
        <f t="shared" si="25"/>
        <v>保险学会学会会费项目小计</v>
      </c>
      <c r="B163" s="252"/>
      <c r="C163" s="257" t="s">
        <v>279</v>
      </c>
      <c r="D163" s="256" t="s">
        <v>280</v>
      </c>
      <c r="E163" s="261"/>
      <c r="F163" s="285"/>
      <c r="G163" s="281">
        <f t="shared" si="26"/>
        <v>0</v>
      </c>
      <c r="H163" s="286"/>
      <c r="I163" s="286"/>
      <c r="J163" s="286"/>
      <c r="K163" s="286"/>
      <c r="L163" s="281">
        <f t="shared" si="33"/>
        <v>0</v>
      </c>
      <c r="M163" s="286"/>
      <c r="N163" s="286"/>
      <c r="O163" s="286"/>
      <c r="P163" s="286"/>
      <c r="Q163" s="281">
        <f t="shared" si="34"/>
        <v>0</v>
      </c>
      <c r="R163" s="286"/>
      <c r="S163" s="286"/>
      <c r="T163" s="286"/>
      <c r="U163" s="286"/>
      <c r="V163" s="281" t="str">
        <f t="shared" si="30"/>
        <v/>
      </c>
      <c r="W163" s="281" t="str">
        <f t="shared" si="31"/>
        <v/>
      </c>
      <c r="X163" s="281" t="str">
        <f t="shared" si="32"/>
        <v/>
      </c>
      <c r="Y163" s="281" t="str">
        <f t="shared" si="27"/>
        <v/>
      </c>
      <c r="Z163" s="281" t="str">
        <f t="shared" si="28"/>
        <v/>
      </c>
      <c r="AA163" s="281" t="str">
        <f t="shared" si="29"/>
        <v/>
      </c>
    </row>
    <row r="164" spans="1:27">
      <c r="A164" s="248" t="str">
        <f t="shared" si="25"/>
        <v>审计学会</v>
      </c>
      <c r="B164" s="252"/>
      <c r="C164" s="313"/>
      <c r="D164" s="256" t="s">
        <v>281</v>
      </c>
      <c r="E164" s="261"/>
      <c r="F164" s="285"/>
      <c r="G164" s="281">
        <f t="shared" si="26"/>
        <v>0</v>
      </c>
      <c r="H164" s="286"/>
      <c r="I164" s="286"/>
      <c r="J164" s="286"/>
      <c r="K164" s="286"/>
      <c r="L164" s="281">
        <f t="shared" si="33"/>
        <v>0</v>
      </c>
      <c r="M164" s="286"/>
      <c r="N164" s="286"/>
      <c r="O164" s="286"/>
      <c r="P164" s="286"/>
      <c r="Q164" s="281">
        <f t="shared" si="34"/>
        <v>0</v>
      </c>
      <c r="R164" s="286"/>
      <c r="S164" s="286"/>
      <c r="T164" s="286"/>
      <c r="U164" s="286"/>
      <c r="V164" s="281" t="str">
        <f t="shared" si="30"/>
        <v/>
      </c>
      <c r="W164" s="281" t="str">
        <f t="shared" si="31"/>
        <v/>
      </c>
      <c r="X164" s="281" t="str">
        <f t="shared" si="32"/>
        <v/>
      </c>
      <c r="Y164" s="281" t="str">
        <f t="shared" si="27"/>
        <v/>
      </c>
      <c r="Z164" s="281" t="str">
        <f t="shared" si="28"/>
        <v/>
      </c>
      <c r="AA164" s="281" t="str">
        <f t="shared" si="29"/>
        <v/>
      </c>
    </row>
    <row r="165" spans="1:27">
      <c r="A165" s="248" t="str">
        <f t="shared" si="25"/>
        <v>金融学会</v>
      </c>
      <c r="B165" s="252"/>
      <c r="C165" s="313"/>
      <c r="D165" s="256" t="s">
        <v>282</v>
      </c>
      <c r="E165" s="261"/>
      <c r="F165" s="285"/>
      <c r="G165" s="281">
        <f t="shared" si="26"/>
        <v>0</v>
      </c>
      <c r="H165" s="286"/>
      <c r="I165" s="286"/>
      <c r="J165" s="286"/>
      <c r="K165" s="286"/>
      <c r="L165" s="281">
        <f t="shared" si="33"/>
        <v>0</v>
      </c>
      <c r="M165" s="286"/>
      <c r="N165" s="286"/>
      <c r="O165" s="286"/>
      <c r="P165" s="286"/>
      <c r="Q165" s="281">
        <f t="shared" si="34"/>
        <v>0</v>
      </c>
      <c r="R165" s="286"/>
      <c r="S165" s="286"/>
      <c r="T165" s="286"/>
      <c r="U165" s="286"/>
      <c r="V165" s="281" t="str">
        <f t="shared" si="30"/>
        <v/>
      </c>
      <c r="W165" s="281" t="str">
        <f t="shared" si="31"/>
        <v/>
      </c>
      <c r="X165" s="281" t="str">
        <f t="shared" si="32"/>
        <v/>
      </c>
      <c r="Y165" s="281" t="str">
        <f t="shared" si="27"/>
        <v/>
      </c>
      <c r="Z165" s="281" t="str">
        <f t="shared" si="28"/>
        <v/>
      </c>
      <c r="AA165" s="281" t="str">
        <f t="shared" si="29"/>
        <v/>
      </c>
    </row>
    <row r="166" spans="1:27">
      <c r="A166" s="248" t="str">
        <f t="shared" si="25"/>
        <v>律师学会</v>
      </c>
      <c r="B166" s="252"/>
      <c r="C166" s="313"/>
      <c r="D166" s="256" t="s">
        <v>283</v>
      </c>
      <c r="E166" s="261"/>
      <c r="F166" s="285"/>
      <c r="G166" s="281">
        <f t="shared" si="26"/>
        <v>0</v>
      </c>
      <c r="H166" s="286"/>
      <c r="I166" s="286"/>
      <c r="J166" s="286"/>
      <c r="K166" s="286"/>
      <c r="L166" s="281">
        <f t="shared" si="33"/>
        <v>0</v>
      </c>
      <c r="M166" s="286"/>
      <c r="N166" s="286"/>
      <c r="O166" s="286"/>
      <c r="P166" s="286"/>
      <c r="Q166" s="281">
        <f t="shared" si="34"/>
        <v>0</v>
      </c>
      <c r="R166" s="286"/>
      <c r="S166" s="286"/>
      <c r="T166" s="286"/>
      <c r="U166" s="286"/>
      <c r="V166" s="281" t="str">
        <f t="shared" si="30"/>
        <v/>
      </c>
      <c r="W166" s="281" t="str">
        <f t="shared" si="31"/>
        <v/>
      </c>
      <c r="X166" s="281" t="str">
        <f t="shared" si="32"/>
        <v/>
      </c>
      <c r="Y166" s="281" t="str">
        <f t="shared" si="27"/>
        <v/>
      </c>
      <c r="Z166" s="281" t="str">
        <f t="shared" si="28"/>
        <v/>
      </c>
      <c r="AA166" s="281" t="str">
        <f t="shared" si="29"/>
        <v/>
      </c>
    </row>
    <row r="167" spans="1:27">
      <c r="A167" s="248" t="str">
        <f t="shared" si="25"/>
        <v>精算学会</v>
      </c>
      <c r="B167" s="252"/>
      <c r="C167" s="313"/>
      <c r="D167" s="256" t="s">
        <v>284</v>
      </c>
      <c r="E167" s="261"/>
      <c r="F167" s="285"/>
      <c r="G167" s="281">
        <f t="shared" si="26"/>
        <v>0</v>
      </c>
      <c r="H167" s="286"/>
      <c r="I167" s="286"/>
      <c r="J167" s="286"/>
      <c r="K167" s="286"/>
      <c r="L167" s="281">
        <f t="shared" si="33"/>
        <v>0</v>
      </c>
      <c r="M167" s="286"/>
      <c r="N167" s="286"/>
      <c r="O167" s="286"/>
      <c r="P167" s="286"/>
      <c r="Q167" s="281">
        <f t="shared" si="34"/>
        <v>0</v>
      </c>
      <c r="R167" s="286"/>
      <c r="S167" s="286"/>
      <c r="T167" s="286"/>
      <c r="U167" s="286"/>
      <c r="V167" s="281" t="str">
        <f t="shared" si="30"/>
        <v/>
      </c>
      <c r="W167" s="281" t="str">
        <f t="shared" si="31"/>
        <v/>
      </c>
      <c r="X167" s="281" t="str">
        <f t="shared" si="32"/>
        <v/>
      </c>
      <c r="Y167" s="281" t="str">
        <f t="shared" si="27"/>
        <v/>
      </c>
      <c r="Z167" s="281" t="str">
        <f t="shared" si="28"/>
        <v/>
      </c>
      <c r="AA167" s="281" t="str">
        <f t="shared" si="29"/>
        <v/>
      </c>
    </row>
    <row r="168" spans="1:27">
      <c r="A168" s="248" t="str">
        <f t="shared" si="25"/>
        <v>其它学会</v>
      </c>
      <c r="B168" s="252"/>
      <c r="C168" s="258"/>
      <c r="D168" s="256" t="s">
        <v>285</v>
      </c>
      <c r="E168" s="261"/>
      <c r="F168" s="285"/>
      <c r="G168" s="281">
        <f t="shared" si="26"/>
        <v>0</v>
      </c>
      <c r="H168" s="286"/>
      <c r="I168" s="286"/>
      <c r="J168" s="286"/>
      <c r="K168" s="286"/>
      <c r="L168" s="281">
        <f t="shared" si="33"/>
        <v>0</v>
      </c>
      <c r="M168" s="286"/>
      <c r="N168" s="286"/>
      <c r="O168" s="286"/>
      <c r="P168" s="286"/>
      <c r="Q168" s="281">
        <f t="shared" si="34"/>
        <v>0</v>
      </c>
      <c r="R168" s="286"/>
      <c r="S168" s="286"/>
      <c r="T168" s="286"/>
      <c r="U168" s="286"/>
      <c r="V168" s="281" t="str">
        <f t="shared" si="30"/>
        <v/>
      </c>
      <c r="W168" s="281" t="str">
        <f t="shared" si="31"/>
        <v/>
      </c>
      <c r="X168" s="281" t="str">
        <f t="shared" si="32"/>
        <v/>
      </c>
      <c r="Y168" s="281" t="str">
        <f t="shared" si="27"/>
        <v/>
      </c>
      <c r="Z168" s="281" t="str">
        <f t="shared" si="28"/>
        <v/>
      </c>
      <c r="AA168" s="281" t="str">
        <f t="shared" si="29"/>
        <v/>
      </c>
    </row>
    <row r="169" spans="1:27">
      <c r="A169" s="248" t="str">
        <f t="shared" si="25"/>
        <v>法律顾问费咨询费项目小计</v>
      </c>
      <c r="B169" s="252"/>
      <c r="C169" s="342" t="s">
        <v>286</v>
      </c>
      <c r="D169" s="343" t="s">
        <v>287</v>
      </c>
      <c r="E169" s="261"/>
      <c r="F169" s="285"/>
      <c r="G169" s="281">
        <f t="shared" si="26"/>
        <v>0</v>
      </c>
      <c r="H169" s="286"/>
      <c r="I169" s="286"/>
      <c r="J169" s="286"/>
      <c r="K169" s="286"/>
      <c r="L169" s="281">
        <f t="shared" si="33"/>
        <v>0</v>
      </c>
      <c r="M169" s="286"/>
      <c r="N169" s="286"/>
      <c r="O169" s="286"/>
      <c r="P169" s="286"/>
      <c r="Q169" s="281">
        <f t="shared" si="34"/>
        <v>0</v>
      </c>
      <c r="R169" s="286"/>
      <c r="S169" s="286"/>
      <c r="T169" s="286"/>
      <c r="U169" s="286"/>
      <c r="V169" s="281" t="str">
        <f t="shared" si="30"/>
        <v/>
      </c>
      <c r="W169" s="281" t="str">
        <f t="shared" si="31"/>
        <v/>
      </c>
      <c r="X169" s="281" t="str">
        <f t="shared" si="32"/>
        <v/>
      </c>
      <c r="Y169" s="281" t="str">
        <f t="shared" si="27"/>
        <v/>
      </c>
      <c r="Z169" s="281" t="str">
        <f t="shared" si="28"/>
        <v/>
      </c>
      <c r="AA169" s="281" t="str">
        <f t="shared" si="29"/>
        <v/>
      </c>
    </row>
    <row r="170" ht="80" spans="1:27">
      <c r="A170" s="248" t="str">
        <f t="shared" si="25"/>
        <v>其他咨询费</v>
      </c>
      <c r="B170" s="264"/>
      <c r="C170" s="344"/>
      <c r="D170" s="343" t="s">
        <v>289</v>
      </c>
      <c r="E170" s="261"/>
      <c r="F170" s="285"/>
      <c r="G170" s="281">
        <f t="shared" si="26"/>
        <v>2.55</v>
      </c>
      <c r="H170" s="286"/>
      <c r="I170" s="286"/>
      <c r="J170" s="325">
        <v>2.55</v>
      </c>
      <c r="K170" s="325" t="s">
        <v>309</v>
      </c>
      <c r="L170" s="281">
        <f t="shared" si="33"/>
        <v>2.55</v>
      </c>
      <c r="M170" s="286"/>
      <c r="N170" s="286"/>
      <c r="O170" s="325">
        <v>2.55</v>
      </c>
      <c r="P170" s="325" t="s">
        <v>310</v>
      </c>
      <c r="Q170" s="281">
        <f t="shared" si="34"/>
        <v>29.41</v>
      </c>
      <c r="R170" s="286">
        <v>27.7</v>
      </c>
      <c r="S170" s="286" t="s">
        <v>311</v>
      </c>
      <c r="T170" s="325">
        <v>1.71</v>
      </c>
      <c r="U170" s="326" t="s">
        <v>312</v>
      </c>
      <c r="V170" s="281">
        <f t="shared" si="30"/>
        <v>0</v>
      </c>
      <c r="W170" s="281" t="str">
        <f t="shared" si="31"/>
        <v/>
      </c>
      <c r="X170" s="281">
        <f t="shared" si="32"/>
        <v>0</v>
      </c>
      <c r="Y170" s="281">
        <f t="shared" si="27"/>
        <v>-0.913294797687861</v>
      </c>
      <c r="Z170" s="281">
        <f t="shared" si="28"/>
        <v>-1</v>
      </c>
      <c r="AA170" s="281">
        <f t="shared" si="29"/>
        <v>0.491228070175439</v>
      </c>
    </row>
    <row r="171" spans="1:27">
      <c r="A171" s="345"/>
      <c r="B171" s="254" t="s">
        <v>290</v>
      </c>
      <c r="C171" s="283"/>
      <c r="D171" s="283"/>
      <c r="E171" s="283"/>
      <c r="F171" s="284"/>
      <c r="G171" s="281">
        <f t="shared" si="26"/>
        <v>0</v>
      </c>
      <c r="H171" s="325"/>
      <c r="I171" s="325"/>
      <c r="J171" s="325"/>
      <c r="K171" s="325"/>
      <c r="L171" s="281">
        <f t="shared" si="33"/>
        <v>0</v>
      </c>
      <c r="M171" s="325"/>
      <c r="N171" s="325"/>
      <c r="O171" s="325"/>
      <c r="P171" s="325"/>
      <c r="Q171" s="281">
        <f t="shared" si="34"/>
        <v>0</v>
      </c>
      <c r="R171" s="325"/>
      <c r="S171" s="325"/>
      <c r="T171" s="325"/>
      <c r="U171" s="325"/>
      <c r="V171" s="281" t="str">
        <f t="shared" si="30"/>
        <v/>
      </c>
      <c r="W171" s="281" t="str">
        <f t="shared" si="31"/>
        <v/>
      </c>
      <c r="X171" s="281" t="str">
        <f t="shared" si="32"/>
        <v/>
      </c>
      <c r="Y171" s="281" t="str">
        <f t="shared" si="27"/>
        <v/>
      </c>
      <c r="Z171" s="281" t="str">
        <f t="shared" si="28"/>
        <v/>
      </c>
      <c r="AA171" s="281" t="str">
        <f t="shared" si="29"/>
        <v/>
      </c>
    </row>
  </sheetData>
  <sheetProtection autoFilter="0"/>
  <mergeCells count="79">
    <mergeCell ref="B2:F2"/>
    <mergeCell ref="G2:K2"/>
    <mergeCell ref="L2:P2"/>
    <mergeCell ref="Q2:U2"/>
    <mergeCell ref="V2:X2"/>
    <mergeCell ref="Y2:AA2"/>
    <mergeCell ref="H3:I3"/>
    <mergeCell ref="J3:K3"/>
    <mergeCell ref="M3:N3"/>
    <mergeCell ref="O3:P3"/>
    <mergeCell ref="R3:S3"/>
    <mergeCell ref="T3:U3"/>
    <mergeCell ref="B5:F5"/>
    <mergeCell ref="C6:F6"/>
    <mergeCell ref="D7:F7"/>
    <mergeCell ref="D18:F18"/>
    <mergeCell ref="C41:F41"/>
    <mergeCell ref="D42:F42"/>
    <mergeCell ref="D62:F62"/>
    <mergeCell ref="D90:F90"/>
    <mergeCell ref="D104:F104"/>
    <mergeCell ref="C113:F113"/>
    <mergeCell ref="C130:F130"/>
    <mergeCell ref="C155:F155"/>
    <mergeCell ref="B171:F171"/>
    <mergeCell ref="B3:B4"/>
    <mergeCell ref="B6:B40"/>
    <mergeCell ref="B41:B112"/>
    <mergeCell ref="B113:B129"/>
    <mergeCell ref="B130:B154"/>
    <mergeCell ref="B155:B170"/>
    <mergeCell ref="C3:C4"/>
    <mergeCell ref="C7:C17"/>
    <mergeCell ref="C18:C29"/>
    <mergeCell ref="C42:C61"/>
    <mergeCell ref="C62:C89"/>
    <mergeCell ref="C90:C103"/>
    <mergeCell ref="C104:C112"/>
    <mergeCell ref="C115:C117"/>
    <mergeCell ref="C118:C120"/>
    <mergeCell ref="C121:C122"/>
    <mergeCell ref="C125:C126"/>
    <mergeCell ref="C131:C132"/>
    <mergeCell ref="C135:C136"/>
    <mergeCell ref="C138:C142"/>
    <mergeCell ref="C143:C146"/>
    <mergeCell ref="C147:C150"/>
    <mergeCell ref="C163:C168"/>
    <mergeCell ref="C169:C170"/>
    <mergeCell ref="D3:D4"/>
    <mergeCell ref="D8:D9"/>
    <mergeCell ref="D10:D11"/>
    <mergeCell ref="D12:D13"/>
    <mergeCell ref="D15:D16"/>
    <mergeCell ref="D19:D20"/>
    <mergeCell ref="D21:D22"/>
    <mergeCell ref="D23:D24"/>
    <mergeCell ref="D25:D26"/>
    <mergeCell ref="D43:D45"/>
    <mergeCell ref="D47:D52"/>
    <mergeCell ref="D53:D60"/>
    <mergeCell ref="D95:D99"/>
    <mergeCell ref="D100:D103"/>
    <mergeCell ref="D105:D108"/>
    <mergeCell ref="D138:D139"/>
    <mergeCell ref="E3:E4"/>
    <mergeCell ref="E47:E49"/>
    <mergeCell ref="E50:E52"/>
    <mergeCell ref="E95:E97"/>
    <mergeCell ref="F3:F4"/>
    <mergeCell ref="G3:G4"/>
    <mergeCell ref="L3:L4"/>
    <mergeCell ref="Q3:Q4"/>
    <mergeCell ref="V3:V4"/>
    <mergeCell ref="W3:W4"/>
    <mergeCell ref="X3:X4"/>
    <mergeCell ref="Y3:Y4"/>
    <mergeCell ref="Z3:Z4"/>
    <mergeCell ref="AA3:AA4"/>
  </mergeCells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AF45"/>
  <sheetViews>
    <sheetView showGridLines="0" zoomScale="90" zoomScaleNormal="90" workbookViewId="0">
      <pane xSplit="3" ySplit="5" topLeftCell="J6" activePane="bottomRight" state="frozen"/>
      <selection/>
      <selection pane="topRight"/>
      <selection pane="bottomLeft"/>
      <selection pane="bottomRight" activeCell="H10" sqref="H10"/>
    </sheetView>
  </sheetViews>
  <sheetFormatPr defaultColWidth="8.875" defaultRowHeight="13.2"/>
  <cols>
    <col min="1" max="1" width="3.5" style="198" customWidth="1"/>
    <col min="2" max="2" width="8.875" style="199"/>
    <col min="3" max="3" width="12.25" style="198"/>
    <col min="4" max="4" width="32.25" style="198" customWidth="1"/>
    <col min="5" max="5" width="44.125" style="198" customWidth="1"/>
    <col min="6" max="6" width="8.875" style="198"/>
    <col min="7" max="7" width="22.125" style="198"/>
    <col min="8" max="8" width="26" style="198"/>
    <col min="9" max="10" width="23" style="198" customWidth="1"/>
    <col min="11" max="11" width="15.875" style="197" customWidth="1"/>
    <col min="12" max="12" width="34.5" style="198" customWidth="1"/>
    <col min="13" max="13" width="39.5" style="198" customWidth="1"/>
    <col min="14" max="14" width="16.75" style="198" customWidth="1"/>
    <col min="15" max="15" width="12.75" style="198" customWidth="1"/>
    <col min="16" max="16" width="25.625" style="198" customWidth="1"/>
    <col min="17" max="17" width="28.5" style="198" customWidth="1"/>
    <col min="18" max="18" width="23.625" style="198" customWidth="1"/>
    <col min="19" max="21" width="21.875" style="198" customWidth="1"/>
    <col min="22" max="22" width="21.5" style="198" customWidth="1"/>
    <col min="23" max="27" width="8.875" style="198" customWidth="1"/>
    <col min="28" max="28" width="28.75" style="198" hidden="1" customWidth="1"/>
    <col min="29" max="33" width="8.875" style="198" hidden="1" customWidth="1"/>
    <col min="34" max="16384" width="8.875" style="198"/>
  </cols>
  <sheetData>
    <row r="1" spans="2:2">
      <c r="B1" s="200" t="s">
        <v>313</v>
      </c>
    </row>
    <row r="2" ht="13.95" spans="2:2">
      <c r="B2" s="200" t="s">
        <v>30</v>
      </c>
    </row>
    <row r="3" ht="14" spans="2:22">
      <c r="B3" s="201" t="s">
        <v>314</v>
      </c>
      <c r="C3" s="202" t="s">
        <v>315</v>
      </c>
      <c r="D3" s="202"/>
      <c r="E3" s="202"/>
      <c r="F3" s="202"/>
      <c r="G3" s="202"/>
      <c r="H3" s="202"/>
      <c r="I3" s="202"/>
      <c r="J3" s="216"/>
      <c r="K3" s="217" t="s">
        <v>316</v>
      </c>
      <c r="L3" s="202"/>
      <c r="M3" s="202"/>
      <c r="N3" s="202"/>
      <c r="O3" s="202"/>
      <c r="P3" s="202"/>
      <c r="Q3" s="202"/>
      <c r="R3" s="202"/>
      <c r="S3" s="232"/>
      <c r="T3" s="232"/>
      <c r="U3" s="232"/>
      <c r="V3" s="216"/>
    </row>
    <row r="4" s="197" customFormat="1" spans="2:22">
      <c r="B4" s="203"/>
      <c r="C4" s="204" t="s">
        <v>317</v>
      </c>
      <c r="D4" s="204" t="s">
        <v>318</v>
      </c>
      <c r="E4" s="204" t="s">
        <v>319</v>
      </c>
      <c r="F4" s="204" t="s">
        <v>320</v>
      </c>
      <c r="G4" s="204" t="s">
        <v>321</v>
      </c>
      <c r="H4" s="204" t="s">
        <v>322</v>
      </c>
      <c r="I4" s="204" t="s">
        <v>323</v>
      </c>
      <c r="J4" s="218" t="s">
        <v>324</v>
      </c>
      <c r="K4" s="203" t="s">
        <v>317</v>
      </c>
      <c r="L4" s="204" t="s">
        <v>318</v>
      </c>
      <c r="M4" s="204" t="s">
        <v>319</v>
      </c>
      <c r="N4" s="204" t="s">
        <v>325</v>
      </c>
      <c r="O4" s="204" t="s">
        <v>326</v>
      </c>
      <c r="P4" s="204" t="s">
        <v>327</v>
      </c>
      <c r="Q4" s="204" t="s">
        <v>328</v>
      </c>
      <c r="R4" s="204" t="s">
        <v>329</v>
      </c>
      <c r="S4" s="233" t="s">
        <v>330</v>
      </c>
      <c r="T4" s="233" t="s">
        <v>331</v>
      </c>
      <c r="U4" s="233" t="s">
        <v>332</v>
      </c>
      <c r="V4" s="218" t="s">
        <v>333</v>
      </c>
    </row>
    <row r="5" spans="2:32">
      <c r="B5" s="205">
        <v>0</v>
      </c>
      <c r="C5" s="206" t="s">
        <v>334</v>
      </c>
      <c r="D5" s="207" t="s">
        <v>54</v>
      </c>
      <c r="E5" s="206" t="s">
        <v>54</v>
      </c>
      <c r="F5" s="211">
        <f>SUM(F6:F45)</f>
        <v>150</v>
      </c>
      <c r="G5" s="211">
        <f>SUM(G6:G45)</f>
        <v>0</v>
      </c>
      <c r="H5" s="211">
        <f>SUM(H6:H45)</f>
        <v>150</v>
      </c>
      <c r="I5" s="207" t="s">
        <v>54</v>
      </c>
      <c r="J5" s="219" t="s">
        <v>54</v>
      </c>
      <c r="K5" s="220" t="s">
        <v>334</v>
      </c>
      <c r="L5" s="221" t="s">
        <v>54</v>
      </c>
      <c r="M5" s="226" t="s">
        <v>54</v>
      </c>
      <c r="N5" s="227">
        <f>IFERROR(S5/O5,"")</f>
        <v>0.106666666666667</v>
      </c>
      <c r="O5" s="228">
        <f>SUM(O6:O45)</f>
        <v>750</v>
      </c>
      <c r="P5" s="228">
        <f>SUM(P6:P45)</f>
        <v>300</v>
      </c>
      <c r="Q5" s="228">
        <f>SUM(Q6:Q45)</f>
        <v>450</v>
      </c>
      <c r="R5" s="221" t="s">
        <v>54</v>
      </c>
      <c r="S5" s="228">
        <f>SUM(S6:S45)</f>
        <v>80</v>
      </c>
      <c r="T5" s="228">
        <f>SUM(T6:T45)</f>
        <v>0</v>
      </c>
      <c r="U5" s="228">
        <f>SUM(U6:U45)</f>
        <v>80</v>
      </c>
      <c r="V5" s="237" t="s">
        <v>54</v>
      </c>
      <c r="AB5" s="198" t="s">
        <v>335</v>
      </c>
      <c r="AC5" s="198" t="s">
        <v>336</v>
      </c>
      <c r="AF5" s="198" t="s">
        <v>337</v>
      </c>
    </row>
    <row r="6" spans="2:32">
      <c r="B6" s="205">
        <v>1</v>
      </c>
      <c r="C6" s="208" t="s">
        <v>338</v>
      </c>
      <c r="D6" s="208" t="s">
        <v>339</v>
      </c>
      <c r="E6" s="208" t="s">
        <v>340</v>
      </c>
      <c r="F6" s="211">
        <f>G6+H6</f>
        <v>0</v>
      </c>
      <c r="G6" s="212"/>
      <c r="H6" s="212"/>
      <c r="I6" s="208"/>
      <c r="J6" s="222"/>
      <c r="K6" s="223" t="s">
        <v>338</v>
      </c>
      <c r="L6" s="208" t="s">
        <v>341</v>
      </c>
      <c r="M6" s="229" t="s">
        <v>340</v>
      </c>
      <c r="N6" s="227">
        <f t="shared" ref="N6:N45" si="0">IFERROR(S6/O6,"")</f>
        <v>0</v>
      </c>
      <c r="O6" s="228">
        <f>P6+Q6</f>
        <v>500</v>
      </c>
      <c r="P6" s="212">
        <v>300</v>
      </c>
      <c r="Q6" s="212">
        <v>200</v>
      </c>
      <c r="R6" s="212" t="s">
        <v>337</v>
      </c>
      <c r="S6" s="234">
        <f>T6+U6</f>
        <v>0</v>
      </c>
      <c r="T6" s="235">
        <v>0</v>
      </c>
      <c r="U6" s="235">
        <v>0</v>
      </c>
      <c r="V6" s="238" t="s">
        <v>342</v>
      </c>
      <c r="AB6" s="198" t="s">
        <v>341</v>
      </c>
      <c r="AC6" s="198" t="s">
        <v>339</v>
      </c>
      <c r="AF6" s="198" t="s">
        <v>343</v>
      </c>
    </row>
    <row r="7" spans="2:32">
      <c r="B7" s="205">
        <v>2</v>
      </c>
      <c r="C7" s="208" t="s">
        <v>344</v>
      </c>
      <c r="D7" s="208" t="s">
        <v>345</v>
      </c>
      <c r="E7" s="208" t="s">
        <v>346</v>
      </c>
      <c r="F7" s="211">
        <f t="shared" ref="F7:F45" si="1">G7+H7</f>
        <v>0</v>
      </c>
      <c r="G7" s="212"/>
      <c r="H7" s="212"/>
      <c r="I7" s="208"/>
      <c r="J7" s="222"/>
      <c r="K7" s="223" t="s">
        <v>344</v>
      </c>
      <c r="L7" s="208" t="s">
        <v>335</v>
      </c>
      <c r="M7" s="229" t="s">
        <v>346</v>
      </c>
      <c r="N7" s="227">
        <f t="shared" si="0"/>
        <v>0.8</v>
      </c>
      <c r="O7" s="228">
        <f t="shared" ref="O7:O45" si="2">P7+Q7</f>
        <v>100</v>
      </c>
      <c r="P7" s="212">
        <v>0</v>
      </c>
      <c r="Q7" s="212">
        <v>100</v>
      </c>
      <c r="R7" s="212" t="s">
        <v>337</v>
      </c>
      <c r="S7" s="234">
        <f t="shared" ref="S7:S45" si="3">T7+U7</f>
        <v>80</v>
      </c>
      <c r="T7" s="235">
        <v>0</v>
      </c>
      <c r="U7" s="235">
        <v>80</v>
      </c>
      <c r="V7" s="238" t="s">
        <v>347</v>
      </c>
      <c r="AB7" s="198" t="s">
        <v>348</v>
      </c>
      <c r="AC7" s="198" t="s">
        <v>349</v>
      </c>
      <c r="AF7" s="198" t="s">
        <v>350</v>
      </c>
    </row>
    <row r="8" ht="86.45" customHeight="1" spans="2:32">
      <c r="B8" s="205">
        <v>3</v>
      </c>
      <c r="C8" s="208"/>
      <c r="D8" s="208" t="s">
        <v>351</v>
      </c>
      <c r="E8" s="213" t="s">
        <v>352</v>
      </c>
      <c r="F8" s="211">
        <f t="shared" si="1"/>
        <v>150</v>
      </c>
      <c r="G8" s="212"/>
      <c r="H8" s="212">
        <v>150</v>
      </c>
      <c r="I8" s="208"/>
      <c r="J8" s="222"/>
      <c r="K8" s="223"/>
      <c r="L8" s="208" t="s">
        <v>353</v>
      </c>
      <c r="M8" s="213" t="s">
        <v>354</v>
      </c>
      <c r="N8" s="227">
        <f t="shared" si="0"/>
        <v>0</v>
      </c>
      <c r="O8" s="228">
        <f t="shared" si="2"/>
        <v>150</v>
      </c>
      <c r="P8" s="212"/>
      <c r="Q8" s="212">
        <v>150</v>
      </c>
      <c r="R8" s="212"/>
      <c r="S8" s="234">
        <f t="shared" si="3"/>
        <v>0</v>
      </c>
      <c r="T8" s="235"/>
      <c r="U8" s="235"/>
      <c r="V8" s="239"/>
      <c r="AB8" s="198" t="s">
        <v>355</v>
      </c>
      <c r="AC8" s="198" t="s">
        <v>356</v>
      </c>
      <c r="AF8" s="198" t="s">
        <v>357</v>
      </c>
    </row>
    <row r="9" ht="85.9" customHeight="1" spans="2:32">
      <c r="B9" s="205">
        <v>4</v>
      </c>
      <c r="C9" s="208"/>
      <c r="D9" s="208" t="s">
        <v>345</v>
      </c>
      <c r="E9" s="213" t="s">
        <v>358</v>
      </c>
      <c r="F9" s="211">
        <f t="shared" si="1"/>
        <v>0</v>
      </c>
      <c r="G9" s="212"/>
      <c r="H9" s="212"/>
      <c r="I9" s="208"/>
      <c r="J9" s="222"/>
      <c r="K9" s="223"/>
      <c r="L9" s="208" t="s">
        <v>359</v>
      </c>
      <c r="M9" s="213" t="s">
        <v>358</v>
      </c>
      <c r="N9" s="227" t="str">
        <f t="shared" si="0"/>
        <v/>
      </c>
      <c r="O9" s="228">
        <f t="shared" si="2"/>
        <v>0</v>
      </c>
      <c r="P9" s="212"/>
      <c r="Q9" s="212"/>
      <c r="R9" s="212"/>
      <c r="S9" s="234">
        <f t="shared" si="3"/>
        <v>0</v>
      </c>
      <c r="T9" s="235"/>
      <c r="U9" s="235"/>
      <c r="V9" s="239"/>
      <c r="AB9" s="198" t="s">
        <v>360</v>
      </c>
      <c r="AC9" s="198" t="s">
        <v>361</v>
      </c>
      <c r="AF9" s="198" t="s">
        <v>362</v>
      </c>
    </row>
    <row r="10" spans="2:32">
      <c r="B10" s="205">
        <v>5</v>
      </c>
      <c r="C10" s="208"/>
      <c r="D10" s="208"/>
      <c r="E10" s="208"/>
      <c r="F10" s="211">
        <f t="shared" si="1"/>
        <v>0</v>
      </c>
      <c r="G10" s="212"/>
      <c r="H10" s="212"/>
      <c r="I10" s="208"/>
      <c r="J10" s="222"/>
      <c r="K10" s="223"/>
      <c r="L10" s="208"/>
      <c r="M10" s="208"/>
      <c r="N10" s="227" t="str">
        <f t="shared" si="0"/>
        <v/>
      </c>
      <c r="O10" s="228">
        <f t="shared" si="2"/>
        <v>0</v>
      </c>
      <c r="P10" s="212"/>
      <c r="Q10" s="212"/>
      <c r="R10" s="212"/>
      <c r="S10" s="234">
        <f t="shared" si="3"/>
        <v>0</v>
      </c>
      <c r="T10" s="235"/>
      <c r="U10" s="235"/>
      <c r="V10" s="239"/>
      <c r="AB10" s="198" t="s">
        <v>363</v>
      </c>
      <c r="AC10" s="198" t="s">
        <v>364</v>
      </c>
      <c r="AF10" s="198" t="s">
        <v>365</v>
      </c>
    </row>
    <row r="11" spans="2:32">
      <c r="B11" s="205">
        <v>6</v>
      </c>
      <c r="C11" s="208"/>
      <c r="D11" s="208"/>
      <c r="E11" s="208"/>
      <c r="F11" s="211">
        <f t="shared" si="1"/>
        <v>0</v>
      </c>
      <c r="G11" s="212"/>
      <c r="H11" s="212"/>
      <c r="I11" s="208"/>
      <c r="J11" s="222"/>
      <c r="K11" s="223"/>
      <c r="L11" s="208"/>
      <c r="M11" s="208"/>
      <c r="N11" s="227" t="str">
        <f t="shared" si="0"/>
        <v/>
      </c>
      <c r="O11" s="228">
        <f t="shared" si="2"/>
        <v>0</v>
      </c>
      <c r="P11" s="212"/>
      <c r="Q11" s="212"/>
      <c r="R11" s="212"/>
      <c r="S11" s="234">
        <f t="shared" si="3"/>
        <v>0</v>
      </c>
      <c r="T11" s="235"/>
      <c r="U11" s="235"/>
      <c r="V11" s="239"/>
      <c r="AB11" s="198" t="s">
        <v>359</v>
      </c>
      <c r="AC11" s="198" t="s">
        <v>345</v>
      </c>
      <c r="AF11" s="198" t="s">
        <v>366</v>
      </c>
    </row>
    <row r="12" spans="2:32">
      <c r="B12" s="205">
        <v>7</v>
      </c>
      <c r="C12" s="208"/>
      <c r="D12" s="208"/>
      <c r="E12" s="208"/>
      <c r="F12" s="211">
        <f t="shared" si="1"/>
        <v>0</v>
      </c>
      <c r="G12" s="212"/>
      <c r="H12" s="212"/>
      <c r="I12" s="208"/>
      <c r="J12" s="222"/>
      <c r="K12" s="223"/>
      <c r="L12" s="208"/>
      <c r="M12" s="208"/>
      <c r="N12" s="227" t="str">
        <f t="shared" si="0"/>
        <v/>
      </c>
      <c r="O12" s="228">
        <f t="shared" si="2"/>
        <v>0</v>
      </c>
      <c r="P12" s="212"/>
      <c r="Q12" s="212"/>
      <c r="R12" s="212"/>
      <c r="S12" s="234">
        <f t="shared" si="3"/>
        <v>0</v>
      </c>
      <c r="T12" s="235"/>
      <c r="U12" s="235"/>
      <c r="V12" s="239"/>
      <c r="AB12" s="198" t="s">
        <v>367</v>
      </c>
      <c r="AC12" s="198" t="s">
        <v>368</v>
      </c>
      <c r="AF12" s="198" t="s">
        <v>369</v>
      </c>
    </row>
    <row r="13" spans="2:32">
      <c r="B13" s="205">
        <v>8</v>
      </c>
      <c r="C13" s="208"/>
      <c r="D13" s="208"/>
      <c r="E13" s="208"/>
      <c r="F13" s="211">
        <f t="shared" si="1"/>
        <v>0</v>
      </c>
      <c r="G13" s="212"/>
      <c r="H13" s="212"/>
      <c r="I13" s="208"/>
      <c r="J13" s="222"/>
      <c r="K13" s="223"/>
      <c r="L13" s="208"/>
      <c r="M13" s="208"/>
      <c r="N13" s="227" t="str">
        <f t="shared" si="0"/>
        <v/>
      </c>
      <c r="O13" s="228">
        <f t="shared" si="2"/>
        <v>0</v>
      </c>
      <c r="P13" s="212"/>
      <c r="Q13" s="212"/>
      <c r="R13" s="212"/>
      <c r="S13" s="234">
        <f t="shared" si="3"/>
        <v>0</v>
      </c>
      <c r="T13" s="235"/>
      <c r="U13" s="235"/>
      <c r="V13" s="239"/>
      <c r="AB13" s="198" t="s">
        <v>353</v>
      </c>
      <c r="AC13" s="198" t="s">
        <v>351</v>
      </c>
      <c r="AF13" s="198" t="s">
        <v>370</v>
      </c>
    </row>
    <row r="14" spans="2:32">
      <c r="B14" s="205">
        <v>9</v>
      </c>
      <c r="C14" s="208"/>
      <c r="D14" s="208"/>
      <c r="E14" s="208"/>
      <c r="F14" s="211">
        <f t="shared" si="1"/>
        <v>0</v>
      </c>
      <c r="G14" s="212"/>
      <c r="H14" s="212"/>
      <c r="I14" s="208"/>
      <c r="J14" s="222"/>
      <c r="K14" s="223"/>
      <c r="L14" s="208"/>
      <c r="M14" s="208"/>
      <c r="N14" s="227" t="str">
        <f t="shared" si="0"/>
        <v/>
      </c>
      <c r="O14" s="228">
        <f t="shared" si="2"/>
        <v>0</v>
      </c>
      <c r="P14" s="212"/>
      <c r="Q14" s="212"/>
      <c r="R14" s="212"/>
      <c r="S14" s="234">
        <f t="shared" si="3"/>
        <v>0</v>
      </c>
      <c r="T14" s="235"/>
      <c r="U14" s="235"/>
      <c r="V14" s="239"/>
      <c r="AF14" s="198" t="s">
        <v>371</v>
      </c>
    </row>
    <row r="15" spans="2:32">
      <c r="B15" s="205">
        <v>10</v>
      </c>
      <c r="C15" s="208"/>
      <c r="D15" s="208"/>
      <c r="E15" s="208"/>
      <c r="F15" s="211">
        <f t="shared" si="1"/>
        <v>0</v>
      </c>
      <c r="G15" s="212"/>
      <c r="H15" s="212"/>
      <c r="I15" s="208"/>
      <c r="J15" s="222"/>
      <c r="K15" s="223"/>
      <c r="L15" s="208"/>
      <c r="M15" s="208"/>
      <c r="N15" s="227" t="str">
        <f t="shared" si="0"/>
        <v/>
      </c>
      <c r="O15" s="228">
        <f t="shared" si="2"/>
        <v>0</v>
      </c>
      <c r="P15" s="212"/>
      <c r="Q15" s="212"/>
      <c r="R15" s="212"/>
      <c r="S15" s="234">
        <f t="shared" si="3"/>
        <v>0</v>
      </c>
      <c r="T15" s="235"/>
      <c r="U15" s="235"/>
      <c r="V15" s="239"/>
      <c r="AF15" s="198" t="s">
        <v>372</v>
      </c>
    </row>
    <row r="16" spans="2:32">
      <c r="B16" s="205">
        <v>11</v>
      </c>
      <c r="C16" s="208"/>
      <c r="D16" s="208"/>
      <c r="E16" s="208"/>
      <c r="F16" s="211">
        <f t="shared" si="1"/>
        <v>0</v>
      </c>
      <c r="G16" s="212"/>
      <c r="H16" s="212"/>
      <c r="I16" s="208"/>
      <c r="J16" s="222"/>
      <c r="K16" s="223"/>
      <c r="L16" s="208"/>
      <c r="M16" s="208"/>
      <c r="N16" s="227" t="str">
        <f t="shared" si="0"/>
        <v/>
      </c>
      <c r="O16" s="228">
        <f t="shared" si="2"/>
        <v>0</v>
      </c>
      <c r="P16" s="212"/>
      <c r="Q16" s="212"/>
      <c r="R16" s="212"/>
      <c r="S16" s="234">
        <f t="shared" si="3"/>
        <v>0</v>
      </c>
      <c r="T16" s="235"/>
      <c r="U16" s="235"/>
      <c r="V16" s="239"/>
      <c r="AF16" s="198" t="s">
        <v>373</v>
      </c>
    </row>
    <row r="17" spans="2:22">
      <c r="B17" s="205">
        <v>12</v>
      </c>
      <c r="C17" s="208"/>
      <c r="D17" s="208"/>
      <c r="E17" s="208"/>
      <c r="F17" s="211">
        <f t="shared" si="1"/>
        <v>0</v>
      </c>
      <c r="G17" s="212"/>
      <c r="H17" s="212"/>
      <c r="I17" s="208"/>
      <c r="J17" s="222"/>
      <c r="K17" s="223"/>
      <c r="L17" s="208"/>
      <c r="M17" s="208"/>
      <c r="N17" s="227" t="str">
        <f t="shared" si="0"/>
        <v/>
      </c>
      <c r="O17" s="228">
        <f t="shared" si="2"/>
        <v>0</v>
      </c>
      <c r="P17" s="212"/>
      <c r="Q17" s="212"/>
      <c r="R17" s="212"/>
      <c r="S17" s="234">
        <f t="shared" si="3"/>
        <v>0</v>
      </c>
      <c r="T17" s="235"/>
      <c r="U17" s="235"/>
      <c r="V17" s="239"/>
    </row>
    <row r="18" spans="2:22">
      <c r="B18" s="205">
        <v>13</v>
      </c>
      <c r="C18" s="208"/>
      <c r="D18" s="208"/>
      <c r="E18" s="208"/>
      <c r="F18" s="211">
        <f t="shared" si="1"/>
        <v>0</v>
      </c>
      <c r="G18" s="212"/>
      <c r="H18" s="212"/>
      <c r="I18" s="208"/>
      <c r="J18" s="222"/>
      <c r="K18" s="223"/>
      <c r="L18" s="208"/>
      <c r="M18" s="208"/>
      <c r="N18" s="227" t="str">
        <f t="shared" si="0"/>
        <v/>
      </c>
      <c r="O18" s="228">
        <f t="shared" si="2"/>
        <v>0</v>
      </c>
      <c r="P18" s="212"/>
      <c r="Q18" s="212"/>
      <c r="R18" s="212"/>
      <c r="S18" s="234">
        <f t="shared" si="3"/>
        <v>0</v>
      </c>
      <c r="T18" s="235"/>
      <c r="U18" s="235"/>
      <c r="V18" s="239"/>
    </row>
    <row r="19" spans="2:22">
      <c r="B19" s="205">
        <v>14</v>
      </c>
      <c r="C19" s="208"/>
      <c r="D19" s="208"/>
      <c r="E19" s="208"/>
      <c r="F19" s="211">
        <f t="shared" si="1"/>
        <v>0</v>
      </c>
      <c r="G19" s="212"/>
      <c r="H19" s="212"/>
      <c r="I19" s="208"/>
      <c r="J19" s="222"/>
      <c r="K19" s="223"/>
      <c r="L19" s="208"/>
      <c r="M19" s="208"/>
      <c r="N19" s="227" t="str">
        <f t="shared" si="0"/>
        <v/>
      </c>
      <c r="O19" s="228">
        <f t="shared" si="2"/>
        <v>0</v>
      </c>
      <c r="P19" s="212"/>
      <c r="Q19" s="212"/>
      <c r="R19" s="212"/>
      <c r="S19" s="234">
        <f t="shared" si="3"/>
        <v>0</v>
      </c>
      <c r="T19" s="235"/>
      <c r="U19" s="235"/>
      <c r="V19" s="239"/>
    </row>
    <row r="20" spans="2:22">
      <c r="B20" s="205">
        <v>15</v>
      </c>
      <c r="C20" s="208"/>
      <c r="D20" s="208"/>
      <c r="E20" s="208"/>
      <c r="F20" s="211">
        <f t="shared" si="1"/>
        <v>0</v>
      </c>
      <c r="G20" s="212"/>
      <c r="H20" s="212"/>
      <c r="I20" s="208"/>
      <c r="J20" s="222"/>
      <c r="K20" s="223"/>
      <c r="L20" s="208"/>
      <c r="M20" s="208"/>
      <c r="N20" s="227" t="str">
        <f t="shared" si="0"/>
        <v/>
      </c>
      <c r="O20" s="228">
        <f t="shared" si="2"/>
        <v>0</v>
      </c>
      <c r="P20" s="212"/>
      <c r="Q20" s="212"/>
      <c r="R20" s="212"/>
      <c r="S20" s="234">
        <f t="shared" si="3"/>
        <v>0</v>
      </c>
      <c r="T20" s="235"/>
      <c r="U20" s="235"/>
      <c r="V20" s="239"/>
    </row>
    <row r="21" spans="2:22">
      <c r="B21" s="205">
        <v>16</v>
      </c>
      <c r="C21" s="208"/>
      <c r="D21" s="208"/>
      <c r="E21" s="208"/>
      <c r="F21" s="211">
        <f t="shared" si="1"/>
        <v>0</v>
      </c>
      <c r="G21" s="212"/>
      <c r="H21" s="212"/>
      <c r="I21" s="208"/>
      <c r="J21" s="222"/>
      <c r="K21" s="223"/>
      <c r="L21" s="208"/>
      <c r="M21" s="208"/>
      <c r="N21" s="227" t="str">
        <f t="shared" si="0"/>
        <v/>
      </c>
      <c r="O21" s="228">
        <f t="shared" si="2"/>
        <v>0</v>
      </c>
      <c r="P21" s="212"/>
      <c r="Q21" s="212"/>
      <c r="R21" s="212"/>
      <c r="S21" s="234">
        <f t="shared" si="3"/>
        <v>0</v>
      </c>
      <c r="T21" s="235"/>
      <c r="U21" s="235"/>
      <c r="V21" s="239"/>
    </row>
    <row r="22" spans="2:22">
      <c r="B22" s="205">
        <v>17</v>
      </c>
      <c r="C22" s="208"/>
      <c r="D22" s="208"/>
      <c r="E22" s="208"/>
      <c r="F22" s="211">
        <f t="shared" si="1"/>
        <v>0</v>
      </c>
      <c r="G22" s="212"/>
      <c r="H22" s="212"/>
      <c r="I22" s="208"/>
      <c r="J22" s="222"/>
      <c r="K22" s="223"/>
      <c r="L22" s="208"/>
      <c r="M22" s="208"/>
      <c r="N22" s="227" t="str">
        <f t="shared" si="0"/>
        <v/>
      </c>
      <c r="O22" s="228">
        <f t="shared" si="2"/>
        <v>0</v>
      </c>
      <c r="P22" s="212"/>
      <c r="Q22" s="212"/>
      <c r="R22" s="212"/>
      <c r="S22" s="234">
        <f t="shared" si="3"/>
        <v>0</v>
      </c>
      <c r="T22" s="235"/>
      <c r="U22" s="235"/>
      <c r="V22" s="239"/>
    </row>
    <row r="23" spans="2:22">
      <c r="B23" s="205">
        <v>18</v>
      </c>
      <c r="C23" s="208"/>
      <c r="D23" s="208"/>
      <c r="E23" s="208"/>
      <c r="F23" s="211">
        <f t="shared" si="1"/>
        <v>0</v>
      </c>
      <c r="G23" s="212"/>
      <c r="H23" s="212"/>
      <c r="I23" s="208"/>
      <c r="J23" s="222"/>
      <c r="K23" s="223"/>
      <c r="L23" s="208"/>
      <c r="M23" s="208"/>
      <c r="N23" s="227" t="str">
        <f t="shared" si="0"/>
        <v/>
      </c>
      <c r="O23" s="228">
        <f t="shared" si="2"/>
        <v>0</v>
      </c>
      <c r="P23" s="212"/>
      <c r="Q23" s="212"/>
      <c r="R23" s="212"/>
      <c r="S23" s="234">
        <f t="shared" si="3"/>
        <v>0</v>
      </c>
      <c r="T23" s="235"/>
      <c r="U23" s="235"/>
      <c r="V23" s="239"/>
    </row>
    <row r="24" spans="2:22">
      <c r="B24" s="205">
        <v>19</v>
      </c>
      <c r="C24" s="208"/>
      <c r="D24" s="208"/>
      <c r="E24" s="208"/>
      <c r="F24" s="211">
        <f t="shared" si="1"/>
        <v>0</v>
      </c>
      <c r="G24" s="212"/>
      <c r="H24" s="212"/>
      <c r="I24" s="208"/>
      <c r="J24" s="222"/>
      <c r="K24" s="223"/>
      <c r="L24" s="208"/>
      <c r="M24" s="208"/>
      <c r="N24" s="227" t="str">
        <f t="shared" si="0"/>
        <v/>
      </c>
      <c r="O24" s="228">
        <f t="shared" si="2"/>
        <v>0</v>
      </c>
      <c r="P24" s="212"/>
      <c r="Q24" s="212"/>
      <c r="R24" s="212"/>
      <c r="S24" s="234">
        <f t="shared" si="3"/>
        <v>0</v>
      </c>
      <c r="T24" s="235"/>
      <c r="U24" s="235"/>
      <c r="V24" s="239"/>
    </row>
    <row r="25" spans="2:22">
      <c r="B25" s="205">
        <v>20</v>
      </c>
      <c r="C25" s="208"/>
      <c r="D25" s="208"/>
      <c r="E25" s="208"/>
      <c r="F25" s="211">
        <f t="shared" si="1"/>
        <v>0</v>
      </c>
      <c r="G25" s="212"/>
      <c r="H25" s="212"/>
      <c r="I25" s="208"/>
      <c r="J25" s="222"/>
      <c r="K25" s="223"/>
      <c r="L25" s="208"/>
      <c r="M25" s="208"/>
      <c r="N25" s="227" t="str">
        <f t="shared" si="0"/>
        <v/>
      </c>
      <c r="O25" s="228">
        <f t="shared" si="2"/>
        <v>0</v>
      </c>
      <c r="P25" s="212"/>
      <c r="Q25" s="212"/>
      <c r="R25" s="212"/>
      <c r="S25" s="234">
        <f t="shared" si="3"/>
        <v>0</v>
      </c>
      <c r="T25" s="235"/>
      <c r="U25" s="235"/>
      <c r="V25" s="239"/>
    </row>
    <row r="26" spans="2:22">
      <c r="B26" s="205">
        <v>21</v>
      </c>
      <c r="C26" s="208"/>
      <c r="D26" s="208"/>
      <c r="E26" s="208"/>
      <c r="F26" s="211">
        <f t="shared" si="1"/>
        <v>0</v>
      </c>
      <c r="G26" s="212"/>
      <c r="H26" s="212"/>
      <c r="I26" s="208"/>
      <c r="J26" s="222"/>
      <c r="K26" s="223"/>
      <c r="L26" s="208"/>
      <c r="M26" s="208"/>
      <c r="N26" s="227" t="str">
        <f t="shared" si="0"/>
        <v/>
      </c>
      <c r="O26" s="228">
        <f t="shared" si="2"/>
        <v>0</v>
      </c>
      <c r="P26" s="212"/>
      <c r="Q26" s="212"/>
      <c r="R26" s="212"/>
      <c r="S26" s="234">
        <f t="shared" si="3"/>
        <v>0</v>
      </c>
      <c r="T26" s="235"/>
      <c r="U26" s="235"/>
      <c r="V26" s="239"/>
    </row>
    <row r="27" spans="2:22">
      <c r="B27" s="205">
        <v>22</v>
      </c>
      <c r="C27" s="208"/>
      <c r="D27" s="208"/>
      <c r="E27" s="208"/>
      <c r="F27" s="211">
        <f t="shared" si="1"/>
        <v>0</v>
      </c>
      <c r="G27" s="212"/>
      <c r="H27" s="212"/>
      <c r="I27" s="208"/>
      <c r="J27" s="222"/>
      <c r="K27" s="223"/>
      <c r="L27" s="208"/>
      <c r="M27" s="208"/>
      <c r="N27" s="227" t="str">
        <f t="shared" si="0"/>
        <v/>
      </c>
      <c r="O27" s="228">
        <f t="shared" si="2"/>
        <v>0</v>
      </c>
      <c r="P27" s="212"/>
      <c r="Q27" s="212"/>
      <c r="R27" s="212"/>
      <c r="S27" s="234">
        <f t="shared" si="3"/>
        <v>0</v>
      </c>
      <c r="T27" s="235"/>
      <c r="U27" s="235"/>
      <c r="V27" s="239"/>
    </row>
    <row r="28" spans="2:22">
      <c r="B28" s="205">
        <v>23</v>
      </c>
      <c r="C28" s="208"/>
      <c r="D28" s="208"/>
      <c r="E28" s="208"/>
      <c r="F28" s="211">
        <f t="shared" si="1"/>
        <v>0</v>
      </c>
      <c r="G28" s="212"/>
      <c r="H28" s="212"/>
      <c r="I28" s="208"/>
      <c r="J28" s="222"/>
      <c r="K28" s="223"/>
      <c r="L28" s="208"/>
      <c r="M28" s="208"/>
      <c r="N28" s="227" t="str">
        <f t="shared" si="0"/>
        <v/>
      </c>
      <c r="O28" s="228">
        <f t="shared" si="2"/>
        <v>0</v>
      </c>
      <c r="P28" s="212"/>
      <c r="Q28" s="212"/>
      <c r="R28" s="212"/>
      <c r="S28" s="234">
        <f t="shared" si="3"/>
        <v>0</v>
      </c>
      <c r="T28" s="235"/>
      <c r="U28" s="235"/>
      <c r="V28" s="239"/>
    </row>
    <row r="29" spans="2:22">
      <c r="B29" s="205">
        <v>24</v>
      </c>
      <c r="C29" s="208"/>
      <c r="D29" s="208"/>
      <c r="E29" s="208"/>
      <c r="F29" s="211">
        <f t="shared" si="1"/>
        <v>0</v>
      </c>
      <c r="G29" s="212"/>
      <c r="H29" s="212"/>
      <c r="I29" s="208"/>
      <c r="J29" s="222"/>
      <c r="K29" s="223"/>
      <c r="L29" s="208"/>
      <c r="M29" s="208"/>
      <c r="N29" s="227" t="str">
        <f t="shared" si="0"/>
        <v/>
      </c>
      <c r="O29" s="228">
        <f t="shared" si="2"/>
        <v>0</v>
      </c>
      <c r="P29" s="212"/>
      <c r="Q29" s="212"/>
      <c r="R29" s="212"/>
      <c r="S29" s="234">
        <f t="shared" si="3"/>
        <v>0</v>
      </c>
      <c r="T29" s="235"/>
      <c r="U29" s="235"/>
      <c r="V29" s="239"/>
    </row>
    <row r="30" spans="2:22">
      <c r="B30" s="205">
        <v>25</v>
      </c>
      <c r="C30" s="208"/>
      <c r="D30" s="208"/>
      <c r="E30" s="208"/>
      <c r="F30" s="211">
        <f t="shared" si="1"/>
        <v>0</v>
      </c>
      <c r="G30" s="212"/>
      <c r="H30" s="212"/>
      <c r="I30" s="208"/>
      <c r="J30" s="222"/>
      <c r="K30" s="223"/>
      <c r="L30" s="208"/>
      <c r="M30" s="208"/>
      <c r="N30" s="227" t="str">
        <f t="shared" si="0"/>
        <v/>
      </c>
      <c r="O30" s="228">
        <f t="shared" si="2"/>
        <v>0</v>
      </c>
      <c r="P30" s="212"/>
      <c r="Q30" s="212"/>
      <c r="R30" s="212"/>
      <c r="S30" s="234">
        <f t="shared" si="3"/>
        <v>0</v>
      </c>
      <c r="T30" s="235"/>
      <c r="U30" s="235"/>
      <c r="V30" s="239"/>
    </row>
    <row r="31" spans="2:22">
      <c r="B31" s="205">
        <v>26</v>
      </c>
      <c r="C31" s="208"/>
      <c r="D31" s="208"/>
      <c r="E31" s="208"/>
      <c r="F31" s="211">
        <f t="shared" si="1"/>
        <v>0</v>
      </c>
      <c r="G31" s="212"/>
      <c r="H31" s="212"/>
      <c r="I31" s="208"/>
      <c r="J31" s="222"/>
      <c r="K31" s="223"/>
      <c r="L31" s="208"/>
      <c r="M31" s="208"/>
      <c r="N31" s="227" t="str">
        <f t="shared" si="0"/>
        <v/>
      </c>
      <c r="O31" s="228">
        <f t="shared" si="2"/>
        <v>0</v>
      </c>
      <c r="P31" s="212"/>
      <c r="Q31" s="212"/>
      <c r="R31" s="212"/>
      <c r="S31" s="234">
        <f t="shared" si="3"/>
        <v>0</v>
      </c>
      <c r="T31" s="235"/>
      <c r="U31" s="235"/>
      <c r="V31" s="239"/>
    </row>
    <row r="32" spans="2:22">
      <c r="B32" s="205">
        <v>27</v>
      </c>
      <c r="C32" s="208"/>
      <c r="D32" s="208"/>
      <c r="E32" s="208"/>
      <c r="F32" s="211">
        <f t="shared" si="1"/>
        <v>0</v>
      </c>
      <c r="G32" s="212"/>
      <c r="H32" s="212"/>
      <c r="I32" s="208"/>
      <c r="J32" s="222"/>
      <c r="K32" s="223"/>
      <c r="L32" s="208"/>
      <c r="M32" s="208"/>
      <c r="N32" s="227" t="str">
        <f t="shared" si="0"/>
        <v/>
      </c>
      <c r="O32" s="228">
        <f t="shared" si="2"/>
        <v>0</v>
      </c>
      <c r="P32" s="212"/>
      <c r="Q32" s="212"/>
      <c r="R32" s="212"/>
      <c r="S32" s="234">
        <f t="shared" si="3"/>
        <v>0</v>
      </c>
      <c r="T32" s="235"/>
      <c r="U32" s="235"/>
      <c r="V32" s="239"/>
    </row>
    <row r="33" spans="2:22">
      <c r="B33" s="205">
        <v>28</v>
      </c>
      <c r="C33" s="208"/>
      <c r="D33" s="208"/>
      <c r="E33" s="208"/>
      <c r="F33" s="211">
        <f t="shared" si="1"/>
        <v>0</v>
      </c>
      <c r="G33" s="212"/>
      <c r="H33" s="212"/>
      <c r="I33" s="208"/>
      <c r="J33" s="222"/>
      <c r="K33" s="223"/>
      <c r="L33" s="208"/>
      <c r="M33" s="208"/>
      <c r="N33" s="227" t="str">
        <f t="shared" si="0"/>
        <v/>
      </c>
      <c r="O33" s="228">
        <f t="shared" si="2"/>
        <v>0</v>
      </c>
      <c r="P33" s="212"/>
      <c r="Q33" s="212"/>
      <c r="R33" s="212"/>
      <c r="S33" s="234">
        <f t="shared" si="3"/>
        <v>0</v>
      </c>
      <c r="T33" s="235"/>
      <c r="U33" s="235"/>
      <c r="V33" s="239"/>
    </row>
    <row r="34" spans="2:22">
      <c r="B34" s="205">
        <v>29</v>
      </c>
      <c r="C34" s="208"/>
      <c r="D34" s="208"/>
      <c r="E34" s="208"/>
      <c r="F34" s="211">
        <f t="shared" si="1"/>
        <v>0</v>
      </c>
      <c r="G34" s="212"/>
      <c r="H34" s="212"/>
      <c r="I34" s="208"/>
      <c r="J34" s="222"/>
      <c r="K34" s="223"/>
      <c r="L34" s="208"/>
      <c r="M34" s="208"/>
      <c r="N34" s="227" t="str">
        <f t="shared" si="0"/>
        <v/>
      </c>
      <c r="O34" s="228">
        <f t="shared" si="2"/>
        <v>0</v>
      </c>
      <c r="P34" s="212"/>
      <c r="Q34" s="212"/>
      <c r="R34" s="212"/>
      <c r="S34" s="234">
        <f t="shared" si="3"/>
        <v>0</v>
      </c>
      <c r="T34" s="235"/>
      <c r="U34" s="235"/>
      <c r="V34" s="239"/>
    </row>
    <row r="35" spans="2:22">
      <c r="B35" s="205">
        <v>30</v>
      </c>
      <c r="C35" s="208"/>
      <c r="D35" s="208"/>
      <c r="E35" s="208"/>
      <c r="F35" s="211">
        <f t="shared" si="1"/>
        <v>0</v>
      </c>
      <c r="G35" s="212"/>
      <c r="H35" s="212"/>
      <c r="I35" s="208"/>
      <c r="J35" s="222"/>
      <c r="K35" s="223"/>
      <c r="L35" s="208"/>
      <c r="M35" s="208"/>
      <c r="N35" s="227" t="str">
        <f t="shared" si="0"/>
        <v/>
      </c>
      <c r="O35" s="228">
        <f t="shared" si="2"/>
        <v>0</v>
      </c>
      <c r="P35" s="212"/>
      <c r="Q35" s="212"/>
      <c r="R35" s="212"/>
      <c r="S35" s="234">
        <f t="shared" si="3"/>
        <v>0</v>
      </c>
      <c r="T35" s="235"/>
      <c r="U35" s="235"/>
      <c r="V35" s="239"/>
    </row>
    <row r="36" spans="2:22">
      <c r="B36" s="205">
        <v>31</v>
      </c>
      <c r="C36" s="208"/>
      <c r="D36" s="208"/>
      <c r="E36" s="208"/>
      <c r="F36" s="211">
        <f t="shared" si="1"/>
        <v>0</v>
      </c>
      <c r="G36" s="212"/>
      <c r="H36" s="212"/>
      <c r="I36" s="208"/>
      <c r="J36" s="222"/>
      <c r="K36" s="223"/>
      <c r="L36" s="208"/>
      <c r="M36" s="208"/>
      <c r="N36" s="227" t="str">
        <f t="shared" si="0"/>
        <v/>
      </c>
      <c r="O36" s="228">
        <f t="shared" si="2"/>
        <v>0</v>
      </c>
      <c r="P36" s="212"/>
      <c r="Q36" s="212"/>
      <c r="R36" s="212"/>
      <c r="S36" s="234">
        <f t="shared" si="3"/>
        <v>0</v>
      </c>
      <c r="T36" s="235"/>
      <c r="U36" s="235"/>
      <c r="V36" s="239"/>
    </row>
    <row r="37" spans="2:22">
      <c r="B37" s="205">
        <v>32</v>
      </c>
      <c r="C37" s="208"/>
      <c r="D37" s="208"/>
      <c r="E37" s="208"/>
      <c r="F37" s="211">
        <f t="shared" si="1"/>
        <v>0</v>
      </c>
      <c r="G37" s="212"/>
      <c r="H37" s="212"/>
      <c r="I37" s="208"/>
      <c r="J37" s="222"/>
      <c r="K37" s="223"/>
      <c r="L37" s="208"/>
      <c r="M37" s="208"/>
      <c r="N37" s="227" t="str">
        <f t="shared" si="0"/>
        <v/>
      </c>
      <c r="O37" s="228">
        <f t="shared" si="2"/>
        <v>0</v>
      </c>
      <c r="P37" s="212"/>
      <c r="Q37" s="212"/>
      <c r="R37" s="212"/>
      <c r="S37" s="234">
        <f t="shared" si="3"/>
        <v>0</v>
      </c>
      <c r="T37" s="235"/>
      <c r="U37" s="235"/>
      <c r="V37" s="239"/>
    </row>
    <row r="38" spans="2:22">
      <c r="B38" s="205">
        <v>33</v>
      </c>
      <c r="C38" s="208"/>
      <c r="D38" s="208"/>
      <c r="E38" s="208"/>
      <c r="F38" s="211">
        <f t="shared" si="1"/>
        <v>0</v>
      </c>
      <c r="G38" s="212"/>
      <c r="H38" s="212"/>
      <c r="I38" s="208"/>
      <c r="J38" s="222"/>
      <c r="K38" s="223"/>
      <c r="L38" s="208"/>
      <c r="M38" s="208"/>
      <c r="N38" s="227" t="str">
        <f t="shared" si="0"/>
        <v/>
      </c>
      <c r="O38" s="228">
        <f t="shared" si="2"/>
        <v>0</v>
      </c>
      <c r="P38" s="212"/>
      <c r="Q38" s="212"/>
      <c r="R38" s="212"/>
      <c r="S38" s="234">
        <f t="shared" si="3"/>
        <v>0</v>
      </c>
      <c r="T38" s="235"/>
      <c r="U38" s="235"/>
      <c r="V38" s="239"/>
    </row>
    <row r="39" spans="2:22">
      <c r="B39" s="205">
        <v>34</v>
      </c>
      <c r="C39" s="208"/>
      <c r="D39" s="208"/>
      <c r="E39" s="208"/>
      <c r="F39" s="211">
        <f t="shared" si="1"/>
        <v>0</v>
      </c>
      <c r="G39" s="212"/>
      <c r="H39" s="212"/>
      <c r="I39" s="208"/>
      <c r="J39" s="222"/>
      <c r="K39" s="223"/>
      <c r="L39" s="208"/>
      <c r="M39" s="208"/>
      <c r="N39" s="227" t="str">
        <f t="shared" si="0"/>
        <v/>
      </c>
      <c r="O39" s="228">
        <f t="shared" si="2"/>
        <v>0</v>
      </c>
      <c r="P39" s="212"/>
      <c r="Q39" s="212"/>
      <c r="R39" s="212"/>
      <c r="S39" s="234">
        <f t="shared" si="3"/>
        <v>0</v>
      </c>
      <c r="T39" s="235"/>
      <c r="U39" s="235"/>
      <c r="V39" s="239"/>
    </row>
    <row r="40" spans="2:22">
      <c r="B40" s="205">
        <v>35</v>
      </c>
      <c r="C40" s="208"/>
      <c r="D40" s="208"/>
      <c r="E40" s="208"/>
      <c r="F40" s="211">
        <f t="shared" si="1"/>
        <v>0</v>
      </c>
      <c r="G40" s="212"/>
      <c r="H40" s="212"/>
      <c r="I40" s="208"/>
      <c r="J40" s="222"/>
      <c r="K40" s="223"/>
      <c r="L40" s="208"/>
      <c r="M40" s="208"/>
      <c r="N40" s="227" t="str">
        <f t="shared" si="0"/>
        <v/>
      </c>
      <c r="O40" s="228">
        <f t="shared" si="2"/>
        <v>0</v>
      </c>
      <c r="P40" s="212"/>
      <c r="Q40" s="212"/>
      <c r="R40" s="212"/>
      <c r="S40" s="234">
        <f t="shared" si="3"/>
        <v>0</v>
      </c>
      <c r="T40" s="235"/>
      <c r="U40" s="235"/>
      <c r="V40" s="239"/>
    </row>
    <row r="41" spans="2:22">
      <c r="B41" s="205">
        <v>36</v>
      </c>
      <c r="C41" s="208"/>
      <c r="D41" s="208"/>
      <c r="E41" s="208"/>
      <c r="F41" s="211">
        <f t="shared" si="1"/>
        <v>0</v>
      </c>
      <c r="G41" s="212"/>
      <c r="H41" s="212"/>
      <c r="I41" s="208"/>
      <c r="J41" s="222"/>
      <c r="K41" s="223"/>
      <c r="L41" s="208"/>
      <c r="M41" s="208"/>
      <c r="N41" s="227" t="str">
        <f t="shared" si="0"/>
        <v/>
      </c>
      <c r="O41" s="228">
        <f t="shared" si="2"/>
        <v>0</v>
      </c>
      <c r="P41" s="212"/>
      <c r="Q41" s="212"/>
      <c r="R41" s="212"/>
      <c r="S41" s="234">
        <f t="shared" si="3"/>
        <v>0</v>
      </c>
      <c r="T41" s="235"/>
      <c r="U41" s="235"/>
      <c r="V41" s="239"/>
    </row>
    <row r="42" spans="2:22">
      <c r="B42" s="205">
        <v>37</v>
      </c>
      <c r="C42" s="208"/>
      <c r="D42" s="208"/>
      <c r="E42" s="208"/>
      <c r="F42" s="211">
        <f t="shared" si="1"/>
        <v>0</v>
      </c>
      <c r="G42" s="212"/>
      <c r="H42" s="212"/>
      <c r="I42" s="208"/>
      <c r="J42" s="222"/>
      <c r="K42" s="223"/>
      <c r="L42" s="208"/>
      <c r="M42" s="208"/>
      <c r="N42" s="227" t="str">
        <f t="shared" si="0"/>
        <v/>
      </c>
      <c r="O42" s="228">
        <f t="shared" si="2"/>
        <v>0</v>
      </c>
      <c r="P42" s="212"/>
      <c r="Q42" s="212"/>
      <c r="R42" s="212"/>
      <c r="S42" s="234">
        <f t="shared" si="3"/>
        <v>0</v>
      </c>
      <c r="T42" s="235"/>
      <c r="U42" s="235"/>
      <c r="V42" s="239"/>
    </row>
    <row r="43" spans="2:22">
      <c r="B43" s="205">
        <v>38</v>
      </c>
      <c r="C43" s="208"/>
      <c r="D43" s="208"/>
      <c r="E43" s="208"/>
      <c r="F43" s="211">
        <f t="shared" si="1"/>
        <v>0</v>
      </c>
      <c r="G43" s="212"/>
      <c r="H43" s="212"/>
      <c r="I43" s="208"/>
      <c r="J43" s="222"/>
      <c r="K43" s="223"/>
      <c r="L43" s="208"/>
      <c r="M43" s="208"/>
      <c r="N43" s="227" t="str">
        <f t="shared" si="0"/>
        <v/>
      </c>
      <c r="O43" s="228">
        <f t="shared" si="2"/>
        <v>0</v>
      </c>
      <c r="P43" s="212"/>
      <c r="Q43" s="212"/>
      <c r="R43" s="212"/>
      <c r="S43" s="234">
        <f t="shared" si="3"/>
        <v>0</v>
      </c>
      <c r="T43" s="235"/>
      <c r="U43" s="235"/>
      <c r="V43" s="239"/>
    </row>
    <row r="44" spans="2:22">
      <c r="B44" s="205">
        <v>39</v>
      </c>
      <c r="C44" s="208"/>
      <c r="D44" s="208"/>
      <c r="E44" s="208"/>
      <c r="F44" s="211">
        <f t="shared" si="1"/>
        <v>0</v>
      </c>
      <c r="G44" s="212"/>
      <c r="H44" s="212"/>
      <c r="I44" s="208"/>
      <c r="J44" s="222"/>
      <c r="K44" s="223"/>
      <c r="L44" s="208"/>
      <c r="M44" s="208"/>
      <c r="N44" s="227" t="str">
        <f t="shared" si="0"/>
        <v/>
      </c>
      <c r="O44" s="228">
        <f t="shared" si="2"/>
        <v>0</v>
      </c>
      <c r="P44" s="212"/>
      <c r="Q44" s="212"/>
      <c r="R44" s="212"/>
      <c r="S44" s="234">
        <f t="shared" si="3"/>
        <v>0</v>
      </c>
      <c r="T44" s="235"/>
      <c r="U44" s="235"/>
      <c r="V44" s="239"/>
    </row>
    <row r="45" ht="13.95" spans="2:22">
      <c r="B45" s="209">
        <v>40</v>
      </c>
      <c r="C45" s="210"/>
      <c r="D45" s="210"/>
      <c r="E45" s="210"/>
      <c r="F45" s="214">
        <f t="shared" si="1"/>
        <v>0</v>
      </c>
      <c r="G45" s="215"/>
      <c r="H45" s="215"/>
      <c r="I45" s="210"/>
      <c r="J45" s="224"/>
      <c r="K45" s="225"/>
      <c r="L45" s="210"/>
      <c r="M45" s="210"/>
      <c r="N45" s="230" t="str">
        <f t="shared" si="0"/>
        <v/>
      </c>
      <c r="O45" s="231">
        <f t="shared" si="2"/>
        <v>0</v>
      </c>
      <c r="P45" s="215"/>
      <c r="Q45" s="215"/>
      <c r="R45" s="215"/>
      <c r="S45" s="231">
        <f t="shared" si="3"/>
        <v>0</v>
      </c>
      <c r="T45" s="236"/>
      <c r="U45" s="236"/>
      <c r="V45" s="240"/>
    </row>
  </sheetData>
  <sheetProtection autoFilter="0"/>
  <mergeCells count="3">
    <mergeCell ref="C3:J3"/>
    <mergeCell ref="K3:V3"/>
    <mergeCell ref="B3:B4"/>
  </mergeCells>
  <dataValidations count="5">
    <dataValidation type="list" allowBlank="1" showInputMessage="1" showErrorMessage="1" sqref="D6:D45">
      <formula1>$AC$5:$AC$13</formula1>
    </dataValidation>
    <dataValidation type="list" allowBlank="1" showInputMessage="1" showErrorMessage="1" sqref="I6:I45">
      <formula1>"确定发生,可能发生"</formula1>
    </dataValidation>
    <dataValidation type="list" allowBlank="1" showInputMessage="1" showErrorMessage="1" sqref="J6:J45">
      <formula1>"2021年1季度,2021年2季度,2021年3季度,2021年4季度"</formula1>
    </dataValidation>
    <dataValidation type="list" allowBlank="1" showInputMessage="1" showErrorMessage="1" sqref="L6:L45">
      <formula1>$AB$5:$AB$13</formula1>
    </dataValidation>
    <dataValidation type="list" allowBlank="1" showInputMessage="1" showErrorMessage="1" sqref="R6:R45">
      <formula1>$AF$5:$AF$16</formula1>
    </dataValidation>
  </dataValidations>
  <pageMargins left="0.699305555555556" right="0.699305555555556" top="0.75" bottom="0.75" header="0.3" footer="0.3"/>
  <pageSetup paperSize="9" orientation="portrait" horizontalDpi="600" verticalDpi="6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AF45"/>
  <sheetViews>
    <sheetView workbookViewId="0">
      <selection activeCell="G10" sqref="G10"/>
    </sheetView>
  </sheetViews>
  <sheetFormatPr defaultColWidth="8.875" defaultRowHeight="13.2"/>
  <cols>
    <col min="1" max="1" width="3.5" style="153" customWidth="1"/>
    <col min="2" max="2" width="8.875" style="155"/>
    <col min="3" max="3" width="12.25" style="153" customWidth="1"/>
    <col min="4" max="4" width="32.25" style="153" customWidth="1"/>
    <col min="5" max="5" width="44.125" style="153" customWidth="1"/>
    <col min="6" max="6" width="8.875" style="153"/>
    <col min="7" max="7" width="22.125" style="153" customWidth="1"/>
    <col min="8" max="8" width="26" style="153" customWidth="1"/>
    <col min="9" max="10" width="23" style="153" customWidth="1"/>
    <col min="11" max="11" width="15.875" style="154" customWidth="1"/>
    <col min="12" max="12" width="34.5" style="153" customWidth="1"/>
    <col min="13" max="13" width="39.5" style="153" customWidth="1"/>
    <col min="14" max="14" width="16.75" style="153" customWidth="1"/>
    <col min="15" max="15" width="12.75" style="153" customWidth="1"/>
    <col min="16" max="16" width="25.625" style="153" customWidth="1"/>
    <col min="17" max="17" width="28.5" style="153" customWidth="1"/>
    <col min="18" max="18" width="23.625" style="153" customWidth="1"/>
    <col min="19" max="21" width="21.875" style="153" customWidth="1"/>
    <col min="22" max="22" width="21.5" style="153" customWidth="1"/>
    <col min="23" max="27" width="8.875" style="153" customWidth="1"/>
    <col min="28" max="28" width="28.75" style="153" hidden="1" customWidth="1"/>
    <col min="29" max="33" width="8.875" style="153" hidden="1" customWidth="1"/>
    <col min="34" max="16384" width="8.875" style="153"/>
  </cols>
  <sheetData>
    <row r="1" s="153" customFormat="1" spans="2:11">
      <c r="B1" s="156" t="s">
        <v>313</v>
      </c>
      <c r="C1" s="153"/>
      <c r="D1" s="153"/>
      <c r="E1" s="153"/>
      <c r="F1" s="153"/>
      <c r="G1" s="153"/>
      <c r="H1" s="153"/>
      <c r="I1" s="153"/>
      <c r="J1" s="153"/>
      <c r="K1" s="154"/>
    </row>
    <row r="2" s="153" customFormat="1" ht="13.95" spans="2:11">
      <c r="B2" s="156" t="s">
        <v>30</v>
      </c>
      <c r="C2" s="153"/>
      <c r="D2" s="153"/>
      <c r="E2" s="153"/>
      <c r="F2" s="153"/>
      <c r="G2" s="153"/>
      <c r="H2" s="153"/>
      <c r="I2" s="153"/>
      <c r="J2" s="153"/>
      <c r="K2" s="154"/>
    </row>
    <row r="3" s="153" customFormat="1" ht="14" spans="2:22">
      <c r="B3" s="157" t="s">
        <v>314</v>
      </c>
      <c r="C3" s="158" t="s">
        <v>315</v>
      </c>
      <c r="D3" s="158"/>
      <c r="E3" s="158"/>
      <c r="F3" s="158"/>
      <c r="G3" s="158"/>
      <c r="H3" s="158"/>
      <c r="I3" s="158"/>
      <c r="J3" s="172"/>
      <c r="K3" s="173" t="s">
        <v>374</v>
      </c>
      <c r="L3" s="158"/>
      <c r="M3" s="158"/>
      <c r="N3" s="158"/>
      <c r="O3" s="158"/>
      <c r="P3" s="158"/>
      <c r="Q3" s="158"/>
      <c r="R3" s="158"/>
      <c r="S3" s="188"/>
      <c r="T3" s="188"/>
      <c r="U3" s="188"/>
      <c r="V3" s="172"/>
    </row>
    <row r="4" s="154" customFormat="1" spans="2:22">
      <c r="B4" s="159"/>
      <c r="C4" s="160" t="s">
        <v>317</v>
      </c>
      <c r="D4" s="160" t="s">
        <v>318</v>
      </c>
      <c r="E4" s="160" t="s">
        <v>319</v>
      </c>
      <c r="F4" s="160" t="s">
        <v>320</v>
      </c>
      <c r="G4" s="160" t="s">
        <v>321</v>
      </c>
      <c r="H4" s="160" t="s">
        <v>322</v>
      </c>
      <c r="I4" s="160" t="s">
        <v>323</v>
      </c>
      <c r="J4" s="174" t="s">
        <v>324</v>
      </c>
      <c r="K4" s="159" t="s">
        <v>317</v>
      </c>
      <c r="L4" s="160" t="s">
        <v>318</v>
      </c>
      <c r="M4" s="160" t="s">
        <v>319</v>
      </c>
      <c r="N4" s="160" t="s">
        <v>325</v>
      </c>
      <c r="O4" s="160" t="s">
        <v>326</v>
      </c>
      <c r="P4" s="160" t="s">
        <v>327</v>
      </c>
      <c r="Q4" s="160" t="s">
        <v>328</v>
      </c>
      <c r="R4" s="160" t="s">
        <v>329</v>
      </c>
      <c r="S4" s="189" t="s">
        <v>330</v>
      </c>
      <c r="T4" s="189" t="s">
        <v>331</v>
      </c>
      <c r="U4" s="189" t="s">
        <v>332</v>
      </c>
      <c r="V4" s="174" t="s">
        <v>333</v>
      </c>
    </row>
    <row r="5" s="153" customFormat="1" spans="2:32">
      <c r="B5" s="161">
        <v>0</v>
      </c>
      <c r="C5" s="162" t="s">
        <v>334</v>
      </c>
      <c r="D5" s="163" t="s">
        <v>54</v>
      </c>
      <c r="E5" s="162" t="s">
        <v>54</v>
      </c>
      <c r="F5" s="167">
        <f t="shared" ref="F5:H5" si="0">SUM(F6:F45)</f>
        <v>150</v>
      </c>
      <c r="G5" s="167">
        <f t="shared" si="0"/>
        <v>0</v>
      </c>
      <c r="H5" s="167">
        <f t="shared" si="0"/>
        <v>150</v>
      </c>
      <c r="I5" s="163" t="s">
        <v>54</v>
      </c>
      <c r="J5" s="175" t="s">
        <v>54</v>
      </c>
      <c r="K5" s="176" t="s">
        <v>334</v>
      </c>
      <c r="L5" s="177" t="s">
        <v>54</v>
      </c>
      <c r="M5" s="182" t="s">
        <v>54</v>
      </c>
      <c r="N5" s="183">
        <f t="shared" ref="N5:N45" si="1">IFERROR(S5/O5,"")</f>
        <v>0.106666666666667</v>
      </c>
      <c r="O5" s="184">
        <f t="shared" ref="O5:Q5" si="2">SUM(O6:O45)</f>
        <v>750</v>
      </c>
      <c r="P5" s="184">
        <f t="shared" si="2"/>
        <v>300</v>
      </c>
      <c r="Q5" s="184">
        <f t="shared" si="2"/>
        <v>450</v>
      </c>
      <c r="R5" s="177" t="s">
        <v>54</v>
      </c>
      <c r="S5" s="184">
        <f t="shared" ref="S5:U5" si="3">SUM(S6:S45)</f>
        <v>80</v>
      </c>
      <c r="T5" s="184">
        <f t="shared" si="3"/>
        <v>0</v>
      </c>
      <c r="U5" s="184">
        <f t="shared" si="3"/>
        <v>80</v>
      </c>
      <c r="V5" s="193" t="s">
        <v>54</v>
      </c>
      <c r="W5" s="153"/>
      <c r="X5" s="153"/>
      <c r="Y5" s="153"/>
      <c r="Z5" s="153"/>
      <c r="AA5" s="153"/>
      <c r="AB5" s="153" t="s">
        <v>335</v>
      </c>
      <c r="AC5" s="153" t="s">
        <v>336</v>
      </c>
      <c r="AD5" s="153"/>
      <c r="AE5" s="153"/>
      <c r="AF5" s="153" t="s">
        <v>337</v>
      </c>
    </row>
    <row r="6" s="153" customFormat="1" spans="2:32">
      <c r="B6" s="161">
        <v>1</v>
      </c>
      <c r="C6" s="164" t="s">
        <v>338</v>
      </c>
      <c r="D6" s="164" t="s">
        <v>339</v>
      </c>
      <c r="E6" s="164" t="s">
        <v>340</v>
      </c>
      <c r="F6" s="167">
        <f t="shared" ref="F6:F45" si="4">G6+H6</f>
        <v>0</v>
      </c>
      <c r="G6" s="168"/>
      <c r="H6" s="168"/>
      <c r="I6" s="164"/>
      <c r="J6" s="178"/>
      <c r="K6" s="179" t="s">
        <v>338</v>
      </c>
      <c r="L6" s="164" t="s">
        <v>341</v>
      </c>
      <c r="M6" s="185" t="s">
        <v>340</v>
      </c>
      <c r="N6" s="183">
        <f t="shared" si="1"/>
        <v>0</v>
      </c>
      <c r="O6" s="184">
        <f t="shared" ref="O6:O45" si="5">P6+Q6</f>
        <v>500</v>
      </c>
      <c r="P6" s="168">
        <v>300</v>
      </c>
      <c r="Q6" s="168">
        <v>200</v>
      </c>
      <c r="R6" s="168" t="s">
        <v>337</v>
      </c>
      <c r="S6" s="190">
        <f t="shared" ref="S6:S45" si="6">T6+U6</f>
        <v>0</v>
      </c>
      <c r="T6" s="191">
        <v>0</v>
      </c>
      <c r="U6" s="191">
        <v>0</v>
      </c>
      <c r="V6" s="194" t="s">
        <v>342</v>
      </c>
      <c r="W6" s="153"/>
      <c r="X6" s="153"/>
      <c r="Y6" s="153"/>
      <c r="Z6" s="153"/>
      <c r="AA6" s="153"/>
      <c r="AB6" s="153" t="s">
        <v>341</v>
      </c>
      <c r="AC6" s="153" t="s">
        <v>339</v>
      </c>
      <c r="AD6" s="153"/>
      <c r="AE6" s="153"/>
      <c r="AF6" s="153" t="s">
        <v>343</v>
      </c>
    </row>
    <row r="7" s="153" customFormat="1" spans="2:32">
      <c r="B7" s="161">
        <v>2</v>
      </c>
      <c r="C7" s="164" t="s">
        <v>344</v>
      </c>
      <c r="D7" s="164" t="s">
        <v>345</v>
      </c>
      <c r="E7" s="164" t="s">
        <v>346</v>
      </c>
      <c r="F7" s="167">
        <f t="shared" si="4"/>
        <v>0</v>
      </c>
      <c r="G7" s="168"/>
      <c r="H7" s="168"/>
      <c r="I7" s="164"/>
      <c r="J7" s="178"/>
      <c r="K7" s="179" t="s">
        <v>344</v>
      </c>
      <c r="L7" s="164" t="s">
        <v>335</v>
      </c>
      <c r="M7" s="185" t="s">
        <v>346</v>
      </c>
      <c r="N7" s="183">
        <f t="shared" si="1"/>
        <v>0.8</v>
      </c>
      <c r="O7" s="184">
        <f t="shared" si="5"/>
        <v>100</v>
      </c>
      <c r="P7" s="168">
        <v>0</v>
      </c>
      <c r="Q7" s="168">
        <v>100</v>
      </c>
      <c r="R7" s="168" t="s">
        <v>337</v>
      </c>
      <c r="S7" s="190">
        <f t="shared" si="6"/>
        <v>80</v>
      </c>
      <c r="T7" s="191">
        <v>0</v>
      </c>
      <c r="U7" s="191">
        <v>80</v>
      </c>
      <c r="V7" s="194" t="s">
        <v>347</v>
      </c>
      <c r="W7" s="153"/>
      <c r="X7" s="153"/>
      <c r="Y7" s="153"/>
      <c r="Z7" s="153"/>
      <c r="AA7" s="153"/>
      <c r="AB7" s="153" t="s">
        <v>348</v>
      </c>
      <c r="AC7" s="153" t="s">
        <v>349</v>
      </c>
      <c r="AD7" s="153"/>
      <c r="AE7" s="153"/>
      <c r="AF7" s="153" t="s">
        <v>350</v>
      </c>
    </row>
    <row r="8" s="153" customFormat="1" ht="86.45" customHeight="1" spans="2:32">
      <c r="B8" s="161">
        <v>3</v>
      </c>
      <c r="C8" s="164"/>
      <c r="D8" s="164" t="s">
        <v>351</v>
      </c>
      <c r="E8" s="169" t="s">
        <v>352</v>
      </c>
      <c r="F8" s="167">
        <f t="shared" si="4"/>
        <v>150</v>
      </c>
      <c r="G8" s="168"/>
      <c r="H8" s="168">
        <v>150</v>
      </c>
      <c r="I8" s="164"/>
      <c r="J8" s="178"/>
      <c r="K8" s="179"/>
      <c r="L8" s="164" t="s">
        <v>353</v>
      </c>
      <c r="M8" s="169" t="s">
        <v>354</v>
      </c>
      <c r="N8" s="183">
        <f t="shared" si="1"/>
        <v>0</v>
      </c>
      <c r="O8" s="184">
        <f t="shared" si="5"/>
        <v>150</v>
      </c>
      <c r="P8" s="168"/>
      <c r="Q8" s="168">
        <v>150</v>
      </c>
      <c r="R8" s="168"/>
      <c r="S8" s="190">
        <f t="shared" si="6"/>
        <v>0</v>
      </c>
      <c r="T8" s="191"/>
      <c r="U8" s="191"/>
      <c r="V8" s="195"/>
      <c r="W8" s="153"/>
      <c r="X8" s="153"/>
      <c r="Y8" s="153"/>
      <c r="Z8" s="153"/>
      <c r="AA8" s="153"/>
      <c r="AB8" s="153" t="s">
        <v>355</v>
      </c>
      <c r="AC8" s="153" t="s">
        <v>356</v>
      </c>
      <c r="AD8" s="153"/>
      <c r="AE8" s="153"/>
      <c r="AF8" s="153" t="s">
        <v>357</v>
      </c>
    </row>
    <row r="9" s="153" customFormat="1" ht="85.9" customHeight="1" spans="2:32">
      <c r="B9" s="161">
        <v>4</v>
      </c>
      <c r="C9" s="164"/>
      <c r="D9" s="164" t="s">
        <v>345</v>
      </c>
      <c r="E9" s="169" t="s">
        <v>358</v>
      </c>
      <c r="F9" s="167">
        <f t="shared" si="4"/>
        <v>0</v>
      </c>
      <c r="G9" s="168"/>
      <c r="H9" s="168"/>
      <c r="I9" s="164"/>
      <c r="J9" s="178"/>
      <c r="K9" s="179"/>
      <c r="L9" s="164" t="s">
        <v>359</v>
      </c>
      <c r="M9" s="169" t="s">
        <v>358</v>
      </c>
      <c r="N9" s="183" t="str">
        <f t="shared" si="1"/>
        <v/>
      </c>
      <c r="O9" s="184">
        <f t="shared" si="5"/>
        <v>0</v>
      </c>
      <c r="P9" s="168"/>
      <c r="Q9" s="168"/>
      <c r="R9" s="168"/>
      <c r="S9" s="190">
        <f t="shared" si="6"/>
        <v>0</v>
      </c>
      <c r="T9" s="191"/>
      <c r="U9" s="191"/>
      <c r="V9" s="195"/>
      <c r="W9" s="153"/>
      <c r="X9" s="153"/>
      <c r="Y9" s="153"/>
      <c r="Z9" s="153"/>
      <c r="AA9" s="153"/>
      <c r="AB9" s="153" t="s">
        <v>360</v>
      </c>
      <c r="AC9" s="153" t="s">
        <v>361</v>
      </c>
      <c r="AD9" s="153"/>
      <c r="AE9" s="153"/>
      <c r="AF9" s="153" t="s">
        <v>362</v>
      </c>
    </row>
    <row r="10" s="153" customFormat="1" spans="2:32">
      <c r="B10" s="161">
        <v>5</v>
      </c>
      <c r="C10" s="164"/>
      <c r="D10" s="164"/>
      <c r="E10" s="164"/>
      <c r="F10" s="167">
        <f t="shared" si="4"/>
        <v>0</v>
      </c>
      <c r="G10" s="168"/>
      <c r="H10" s="168"/>
      <c r="I10" s="164"/>
      <c r="J10" s="178"/>
      <c r="K10" s="179"/>
      <c r="L10" s="164"/>
      <c r="M10" s="164"/>
      <c r="N10" s="183" t="str">
        <f t="shared" si="1"/>
        <v/>
      </c>
      <c r="O10" s="184">
        <f t="shared" si="5"/>
        <v>0</v>
      </c>
      <c r="P10" s="168"/>
      <c r="Q10" s="168"/>
      <c r="R10" s="168"/>
      <c r="S10" s="190">
        <f t="shared" si="6"/>
        <v>0</v>
      </c>
      <c r="T10" s="191"/>
      <c r="U10" s="191"/>
      <c r="V10" s="195"/>
      <c r="W10" s="153"/>
      <c r="X10" s="153"/>
      <c r="Y10" s="153"/>
      <c r="Z10" s="153"/>
      <c r="AA10" s="153"/>
      <c r="AB10" s="153" t="s">
        <v>363</v>
      </c>
      <c r="AC10" s="153" t="s">
        <v>364</v>
      </c>
      <c r="AD10" s="153"/>
      <c r="AE10" s="153"/>
      <c r="AF10" s="153" t="s">
        <v>365</v>
      </c>
    </row>
    <row r="11" s="153" customFormat="1" spans="2:32">
      <c r="B11" s="161">
        <v>6</v>
      </c>
      <c r="C11" s="164"/>
      <c r="D11" s="164"/>
      <c r="E11" s="164"/>
      <c r="F11" s="167">
        <f t="shared" si="4"/>
        <v>0</v>
      </c>
      <c r="G11" s="168"/>
      <c r="H11" s="168"/>
      <c r="I11" s="164"/>
      <c r="J11" s="178"/>
      <c r="K11" s="179"/>
      <c r="L11" s="164"/>
      <c r="M11" s="164"/>
      <c r="N11" s="183" t="str">
        <f t="shared" si="1"/>
        <v/>
      </c>
      <c r="O11" s="184">
        <f t="shared" si="5"/>
        <v>0</v>
      </c>
      <c r="P11" s="168"/>
      <c r="Q11" s="168"/>
      <c r="R11" s="168"/>
      <c r="S11" s="190">
        <f t="shared" si="6"/>
        <v>0</v>
      </c>
      <c r="T11" s="191"/>
      <c r="U11" s="191"/>
      <c r="V11" s="195"/>
      <c r="W11" s="153"/>
      <c r="X11" s="153"/>
      <c r="Y11" s="153"/>
      <c r="Z11" s="153"/>
      <c r="AA11" s="153"/>
      <c r="AB11" s="153" t="s">
        <v>359</v>
      </c>
      <c r="AC11" s="153" t="s">
        <v>345</v>
      </c>
      <c r="AD11" s="153"/>
      <c r="AE11" s="153"/>
      <c r="AF11" s="153" t="s">
        <v>366</v>
      </c>
    </row>
    <row r="12" s="153" customFormat="1" spans="2:32">
      <c r="B12" s="161">
        <v>7</v>
      </c>
      <c r="C12" s="164"/>
      <c r="D12" s="164"/>
      <c r="E12" s="164"/>
      <c r="F12" s="167">
        <f t="shared" si="4"/>
        <v>0</v>
      </c>
      <c r="G12" s="168"/>
      <c r="H12" s="168"/>
      <c r="I12" s="164"/>
      <c r="J12" s="178"/>
      <c r="K12" s="179"/>
      <c r="L12" s="164"/>
      <c r="M12" s="164"/>
      <c r="N12" s="183" t="str">
        <f t="shared" si="1"/>
        <v/>
      </c>
      <c r="O12" s="184">
        <f t="shared" si="5"/>
        <v>0</v>
      </c>
      <c r="P12" s="168"/>
      <c r="Q12" s="168"/>
      <c r="R12" s="168"/>
      <c r="S12" s="190">
        <f t="shared" si="6"/>
        <v>0</v>
      </c>
      <c r="T12" s="191"/>
      <c r="U12" s="191"/>
      <c r="V12" s="195"/>
      <c r="W12" s="153"/>
      <c r="X12" s="153"/>
      <c r="Y12" s="153"/>
      <c r="Z12" s="153"/>
      <c r="AA12" s="153"/>
      <c r="AB12" s="153" t="s">
        <v>367</v>
      </c>
      <c r="AC12" s="153" t="s">
        <v>368</v>
      </c>
      <c r="AD12" s="153"/>
      <c r="AE12" s="153"/>
      <c r="AF12" s="153" t="s">
        <v>369</v>
      </c>
    </row>
    <row r="13" s="153" customFormat="1" spans="2:32">
      <c r="B13" s="161">
        <v>8</v>
      </c>
      <c r="C13" s="164"/>
      <c r="D13" s="164"/>
      <c r="E13" s="164"/>
      <c r="F13" s="167">
        <f t="shared" si="4"/>
        <v>0</v>
      </c>
      <c r="G13" s="168"/>
      <c r="H13" s="168"/>
      <c r="I13" s="164"/>
      <c r="J13" s="178"/>
      <c r="K13" s="179"/>
      <c r="L13" s="164"/>
      <c r="M13" s="164"/>
      <c r="N13" s="183" t="str">
        <f t="shared" si="1"/>
        <v/>
      </c>
      <c r="O13" s="184">
        <f t="shared" si="5"/>
        <v>0</v>
      </c>
      <c r="P13" s="168"/>
      <c r="Q13" s="168"/>
      <c r="R13" s="168"/>
      <c r="S13" s="190">
        <f t="shared" si="6"/>
        <v>0</v>
      </c>
      <c r="T13" s="191"/>
      <c r="U13" s="191"/>
      <c r="V13" s="195"/>
      <c r="W13" s="153"/>
      <c r="X13" s="153"/>
      <c r="Y13" s="153"/>
      <c r="Z13" s="153"/>
      <c r="AA13" s="153"/>
      <c r="AB13" s="153" t="s">
        <v>353</v>
      </c>
      <c r="AC13" s="153" t="s">
        <v>351</v>
      </c>
      <c r="AD13" s="153"/>
      <c r="AE13" s="153"/>
      <c r="AF13" s="153" t="s">
        <v>370</v>
      </c>
    </row>
    <row r="14" s="153" customFormat="1" spans="2:32">
      <c r="B14" s="161">
        <v>9</v>
      </c>
      <c r="C14" s="164"/>
      <c r="D14" s="164"/>
      <c r="E14" s="164"/>
      <c r="F14" s="167">
        <f t="shared" si="4"/>
        <v>0</v>
      </c>
      <c r="G14" s="168"/>
      <c r="H14" s="168"/>
      <c r="I14" s="164"/>
      <c r="J14" s="178"/>
      <c r="K14" s="179"/>
      <c r="L14" s="164"/>
      <c r="M14" s="164"/>
      <c r="N14" s="183" t="str">
        <f t="shared" si="1"/>
        <v/>
      </c>
      <c r="O14" s="184">
        <f t="shared" si="5"/>
        <v>0</v>
      </c>
      <c r="P14" s="168"/>
      <c r="Q14" s="168"/>
      <c r="R14" s="168"/>
      <c r="S14" s="190">
        <f t="shared" si="6"/>
        <v>0</v>
      </c>
      <c r="T14" s="191"/>
      <c r="U14" s="191"/>
      <c r="V14" s="195"/>
      <c r="W14" s="153"/>
      <c r="X14" s="153"/>
      <c r="Y14" s="153"/>
      <c r="Z14" s="153"/>
      <c r="AA14" s="153"/>
      <c r="AB14" s="153"/>
      <c r="AC14" s="153"/>
      <c r="AD14" s="153"/>
      <c r="AE14" s="153"/>
      <c r="AF14" s="153" t="s">
        <v>371</v>
      </c>
    </row>
    <row r="15" s="153" customFormat="1" spans="2:32">
      <c r="B15" s="161">
        <v>10</v>
      </c>
      <c r="C15" s="164"/>
      <c r="D15" s="164"/>
      <c r="E15" s="164"/>
      <c r="F15" s="167">
        <f t="shared" si="4"/>
        <v>0</v>
      </c>
      <c r="G15" s="168"/>
      <c r="H15" s="168"/>
      <c r="I15" s="164"/>
      <c r="J15" s="178"/>
      <c r="K15" s="179"/>
      <c r="L15" s="164"/>
      <c r="M15" s="164"/>
      <c r="N15" s="183" t="str">
        <f t="shared" si="1"/>
        <v/>
      </c>
      <c r="O15" s="184">
        <f t="shared" si="5"/>
        <v>0</v>
      </c>
      <c r="P15" s="168"/>
      <c r="Q15" s="168"/>
      <c r="R15" s="168"/>
      <c r="S15" s="190">
        <f t="shared" si="6"/>
        <v>0</v>
      </c>
      <c r="T15" s="191"/>
      <c r="U15" s="191"/>
      <c r="V15" s="195"/>
      <c r="W15" s="153"/>
      <c r="X15" s="153"/>
      <c r="Y15" s="153"/>
      <c r="Z15" s="153"/>
      <c r="AA15" s="153"/>
      <c r="AB15" s="153"/>
      <c r="AC15" s="153"/>
      <c r="AD15" s="153"/>
      <c r="AE15" s="153"/>
      <c r="AF15" s="153" t="s">
        <v>372</v>
      </c>
    </row>
    <row r="16" s="153" customFormat="1" spans="2:32">
      <c r="B16" s="161">
        <v>11</v>
      </c>
      <c r="C16" s="164"/>
      <c r="D16" s="164"/>
      <c r="E16" s="164"/>
      <c r="F16" s="167">
        <f t="shared" si="4"/>
        <v>0</v>
      </c>
      <c r="G16" s="168"/>
      <c r="H16" s="168"/>
      <c r="I16" s="164"/>
      <c r="J16" s="178"/>
      <c r="K16" s="179"/>
      <c r="L16" s="164"/>
      <c r="M16" s="164"/>
      <c r="N16" s="183" t="str">
        <f t="shared" si="1"/>
        <v/>
      </c>
      <c r="O16" s="184">
        <f t="shared" si="5"/>
        <v>0</v>
      </c>
      <c r="P16" s="168"/>
      <c r="Q16" s="168"/>
      <c r="R16" s="168"/>
      <c r="S16" s="190">
        <f t="shared" si="6"/>
        <v>0</v>
      </c>
      <c r="T16" s="191"/>
      <c r="U16" s="191"/>
      <c r="V16" s="195"/>
      <c r="W16" s="153"/>
      <c r="X16" s="153"/>
      <c r="Y16" s="153"/>
      <c r="Z16" s="153"/>
      <c r="AA16" s="153"/>
      <c r="AB16" s="153"/>
      <c r="AC16" s="153"/>
      <c r="AD16" s="153"/>
      <c r="AE16" s="153"/>
      <c r="AF16" s="153" t="s">
        <v>373</v>
      </c>
    </row>
    <row r="17" s="153" customFormat="1" spans="2:22">
      <c r="B17" s="161">
        <v>12</v>
      </c>
      <c r="C17" s="164"/>
      <c r="D17" s="164"/>
      <c r="E17" s="164"/>
      <c r="F17" s="167">
        <f t="shared" si="4"/>
        <v>0</v>
      </c>
      <c r="G17" s="168"/>
      <c r="H17" s="168"/>
      <c r="I17" s="164"/>
      <c r="J17" s="178"/>
      <c r="K17" s="179"/>
      <c r="L17" s="164"/>
      <c r="M17" s="164"/>
      <c r="N17" s="183" t="str">
        <f t="shared" si="1"/>
        <v/>
      </c>
      <c r="O17" s="184">
        <f t="shared" si="5"/>
        <v>0</v>
      </c>
      <c r="P17" s="168"/>
      <c r="Q17" s="168"/>
      <c r="R17" s="168"/>
      <c r="S17" s="190">
        <f t="shared" si="6"/>
        <v>0</v>
      </c>
      <c r="T17" s="191"/>
      <c r="U17" s="191"/>
      <c r="V17" s="195"/>
    </row>
    <row r="18" s="153" customFormat="1" spans="2:22">
      <c r="B18" s="161">
        <v>13</v>
      </c>
      <c r="C18" s="164"/>
      <c r="D18" s="164"/>
      <c r="E18" s="164"/>
      <c r="F18" s="167">
        <f t="shared" si="4"/>
        <v>0</v>
      </c>
      <c r="G18" s="168"/>
      <c r="H18" s="168"/>
      <c r="I18" s="164"/>
      <c r="J18" s="178"/>
      <c r="K18" s="179"/>
      <c r="L18" s="164"/>
      <c r="M18" s="164"/>
      <c r="N18" s="183" t="str">
        <f t="shared" si="1"/>
        <v/>
      </c>
      <c r="O18" s="184">
        <f t="shared" si="5"/>
        <v>0</v>
      </c>
      <c r="P18" s="168"/>
      <c r="Q18" s="168"/>
      <c r="R18" s="168"/>
      <c r="S18" s="190">
        <f t="shared" si="6"/>
        <v>0</v>
      </c>
      <c r="T18" s="191"/>
      <c r="U18" s="191"/>
      <c r="V18" s="195"/>
    </row>
    <row r="19" s="153" customFormat="1" spans="2:22">
      <c r="B19" s="161">
        <v>14</v>
      </c>
      <c r="C19" s="164"/>
      <c r="D19" s="164"/>
      <c r="E19" s="164"/>
      <c r="F19" s="167">
        <f t="shared" si="4"/>
        <v>0</v>
      </c>
      <c r="G19" s="168"/>
      <c r="H19" s="168"/>
      <c r="I19" s="164"/>
      <c r="J19" s="178"/>
      <c r="K19" s="179"/>
      <c r="L19" s="164"/>
      <c r="M19" s="164"/>
      <c r="N19" s="183" t="str">
        <f t="shared" si="1"/>
        <v/>
      </c>
      <c r="O19" s="184">
        <f t="shared" si="5"/>
        <v>0</v>
      </c>
      <c r="P19" s="168"/>
      <c r="Q19" s="168"/>
      <c r="R19" s="168"/>
      <c r="S19" s="190">
        <f t="shared" si="6"/>
        <v>0</v>
      </c>
      <c r="T19" s="191"/>
      <c r="U19" s="191"/>
      <c r="V19" s="195"/>
    </row>
    <row r="20" s="153" customFormat="1" spans="2:22">
      <c r="B20" s="161">
        <v>15</v>
      </c>
      <c r="C20" s="164"/>
      <c r="D20" s="164"/>
      <c r="E20" s="164"/>
      <c r="F20" s="167">
        <f t="shared" si="4"/>
        <v>0</v>
      </c>
      <c r="G20" s="168"/>
      <c r="H20" s="168"/>
      <c r="I20" s="164"/>
      <c r="J20" s="178"/>
      <c r="K20" s="179"/>
      <c r="L20" s="164"/>
      <c r="M20" s="164"/>
      <c r="N20" s="183" t="str">
        <f t="shared" si="1"/>
        <v/>
      </c>
      <c r="O20" s="184">
        <f t="shared" si="5"/>
        <v>0</v>
      </c>
      <c r="P20" s="168"/>
      <c r="Q20" s="168"/>
      <c r="R20" s="168"/>
      <c r="S20" s="190">
        <f t="shared" si="6"/>
        <v>0</v>
      </c>
      <c r="T20" s="191"/>
      <c r="U20" s="191"/>
      <c r="V20" s="195"/>
    </row>
    <row r="21" s="153" customFormat="1" spans="2:22">
      <c r="B21" s="161">
        <v>16</v>
      </c>
      <c r="C21" s="164"/>
      <c r="D21" s="164"/>
      <c r="E21" s="164"/>
      <c r="F21" s="167">
        <f t="shared" si="4"/>
        <v>0</v>
      </c>
      <c r="G21" s="168"/>
      <c r="H21" s="168"/>
      <c r="I21" s="164"/>
      <c r="J21" s="178"/>
      <c r="K21" s="179"/>
      <c r="L21" s="164"/>
      <c r="M21" s="164"/>
      <c r="N21" s="183" t="str">
        <f t="shared" si="1"/>
        <v/>
      </c>
      <c r="O21" s="184">
        <f t="shared" si="5"/>
        <v>0</v>
      </c>
      <c r="P21" s="168"/>
      <c r="Q21" s="168"/>
      <c r="R21" s="168"/>
      <c r="S21" s="190">
        <f t="shared" si="6"/>
        <v>0</v>
      </c>
      <c r="T21" s="191"/>
      <c r="U21" s="191"/>
      <c r="V21" s="195"/>
    </row>
    <row r="22" s="153" customFormat="1" spans="2:22">
      <c r="B22" s="161">
        <v>17</v>
      </c>
      <c r="C22" s="164"/>
      <c r="D22" s="164"/>
      <c r="E22" s="164"/>
      <c r="F22" s="167">
        <f t="shared" si="4"/>
        <v>0</v>
      </c>
      <c r="G22" s="168"/>
      <c r="H22" s="168"/>
      <c r="I22" s="164"/>
      <c r="J22" s="178"/>
      <c r="K22" s="179"/>
      <c r="L22" s="164"/>
      <c r="M22" s="164"/>
      <c r="N22" s="183" t="str">
        <f t="shared" si="1"/>
        <v/>
      </c>
      <c r="O22" s="184">
        <f t="shared" si="5"/>
        <v>0</v>
      </c>
      <c r="P22" s="168"/>
      <c r="Q22" s="168"/>
      <c r="R22" s="168"/>
      <c r="S22" s="190">
        <f t="shared" si="6"/>
        <v>0</v>
      </c>
      <c r="T22" s="191"/>
      <c r="U22" s="191"/>
      <c r="V22" s="195"/>
    </row>
    <row r="23" s="153" customFormat="1" spans="2:22">
      <c r="B23" s="161">
        <v>18</v>
      </c>
      <c r="C23" s="164"/>
      <c r="D23" s="164"/>
      <c r="E23" s="164"/>
      <c r="F23" s="167">
        <f t="shared" si="4"/>
        <v>0</v>
      </c>
      <c r="G23" s="168"/>
      <c r="H23" s="168"/>
      <c r="I23" s="164"/>
      <c r="J23" s="178"/>
      <c r="K23" s="179"/>
      <c r="L23" s="164"/>
      <c r="M23" s="164"/>
      <c r="N23" s="183" t="str">
        <f t="shared" si="1"/>
        <v/>
      </c>
      <c r="O23" s="184">
        <f t="shared" si="5"/>
        <v>0</v>
      </c>
      <c r="P23" s="168"/>
      <c r="Q23" s="168"/>
      <c r="R23" s="168"/>
      <c r="S23" s="190">
        <f t="shared" si="6"/>
        <v>0</v>
      </c>
      <c r="T23" s="191"/>
      <c r="U23" s="191"/>
      <c r="V23" s="195"/>
    </row>
    <row r="24" s="153" customFormat="1" spans="2:22">
      <c r="B24" s="161">
        <v>19</v>
      </c>
      <c r="C24" s="164"/>
      <c r="D24" s="164"/>
      <c r="E24" s="164"/>
      <c r="F24" s="167">
        <f t="shared" si="4"/>
        <v>0</v>
      </c>
      <c r="G24" s="168"/>
      <c r="H24" s="168"/>
      <c r="I24" s="164"/>
      <c r="J24" s="178"/>
      <c r="K24" s="179"/>
      <c r="L24" s="164"/>
      <c r="M24" s="164"/>
      <c r="N24" s="183" t="str">
        <f t="shared" si="1"/>
        <v/>
      </c>
      <c r="O24" s="184">
        <f t="shared" si="5"/>
        <v>0</v>
      </c>
      <c r="P24" s="168"/>
      <c r="Q24" s="168"/>
      <c r="R24" s="168"/>
      <c r="S24" s="190">
        <f t="shared" si="6"/>
        <v>0</v>
      </c>
      <c r="T24" s="191"/>
      <c r="U24" s="191"/>
      <c r="V24" s="195"/>
    </row>
    <row r="25" s="153" customFormat="1" spans="2:22">
      <c r="B25" s="161">
        <v>20</v>
      </c>
      <c r="C25" s="164"/>
      <c r="D25" s="164"/>
      <c r="E25" s="164"/>
      <c r="F25" s="167">
        <f t="shared" si="4"/>
        <v>0</v>
      </c>
      <c r="G25" s="168"/>
      <c r="H25" s="168"/>
      <c r="I25" s="164"/>
      <c r="J25" s="178"/>
      <c r="K25" s="179"/>
      <c r="L25" s="164"/>
      <c r="M25" s="164"/>
      <c r="N25" s="183" t="str">
        <f t="shared" si="1"/>
        <v/>
      </c>
      <c r="O25" s="184">
        <f t="shared" si="5"/>
        <v>0</v>
      </c>
      <c r="P25" s="168"/>
      <c r="Q25" s="168"/>
      <c r="R25" s="168"/>
      <c r="S25" s="190">
        <f t="shared" si="6"/>
        <v>0</v>
      </c>
      <c r="T25" s="191"/>
      <c r="U25" s="191"/>
      <c r="V25" s="195"/>
    </row>
    <row r="26" s="153" customFormat="1" spans="2:22">
      <c r="B26" s="161">
        <v>21</v>
      </c>
      <c r="C26" s="164"/>
      <c r="D26" s="164"/>
      <c r="E26" s="164"/>
      <c r="F26" s="167">
        <f t="shared" si="4"/>
        <v>0</v>
      </c>
      <c r="G26" s="168"/>
      <c r="H26" s="168"/>
      <c r="I26" s="164"/>
      <c r="J26" s="178"/>
      <c r="K26" s="179"/>
      <c r="L26" s="164"/>
      <c r="M26" s="164"/>
      <c r="N26" s="183" t="str">
        <f t="shared" si="1"/>
        <v/>
      </c>
      <c r="O26" s="184">
        <f t="shared" si="5"/>
        <v>0</v>
      </c>
      <c r="P26" s="168"/>
      <c r="Q26" s="168"/>
      <c r="R26" s="168"/>
      <c r="S26" s="190">
        <f t="shared" si="6"/>
        <v>0</v>
      </c>
      <c r="T26" s="191"/>
      <c r="U26" s="191"/>
      <c r="V26" s="195"/>
    </row>
    <row r="27" s="153" customFormat="1" spans="2:22">
      <c r="B27" s="161">
        <v>22</v>
      </c>
      <c r="C27" s="164"/>
      <c r="D27" s="164"/>
      <c r="E27" s="164"/>
      <c r="F27" s="167">
        <f t="shared" si="4"/>
        <v>0</v>
      </c>
      <c r="G27" s="168"/>
      <c r="H27" s="168"/>
      <c r="I27" s="164"/>
      <c r="J27" s="178"/>
      <c r="K27" s="179"/>
      <c r="L27" s="164"/>
      <c r="M27" s="164"/>
      <c r="N27" s="183" t="str">
        <f t="shared" si="1"/>
        <v/>
      </c>
      <c r="O27" s="184">
        <f t="shared" si="5"/>
        <v>0</v>
      </c>
      <c r="P27" s="168"/>
      <c r="Q27" s="168"/>
      <c r="R27" s="168"/>
      <c r="S27" s="190">
        <f t="shared" si="6"/>
        <v>0</v>
      </c>
      <c r="T27" s="191"/>
      <c r="U27" s="191"/>
      <c r="V27" s="195"/>
    </row>
    <row r="28" s="153" customFormat="1" spans="2:22">
      <c r="B28" s="161">
        <v>23</v>
      </c>
      <c r="C28" s="164"/>
      <c r="D28" s="164"/>
      <c r="E28" s="164"/>
      <c r="F28" s="167">
        <f t="shared" si="4"/>
        <v>0</v>
      </c>
      <c r="G28" s="168"/>
      <c r="H28" s="168"/>
      <c r="I28" s="164"/>
      <c r="J28" s="178"/>
      <c r="K28" s="179"/>
      <c r="L28" s="164"/>
      <c r="M28" s="164"/>
      <c r="N28" s="183" t="str">
        <f t="shared" si="1"/>
        <v/>
      </c>
      <c r="O28" s="184">
        <f t="shared" si="5"/>
        <v>0</v>
      </c>
      <c r="P28" s="168"/>
      <c r="Q28" s="168"/>
      <c r="R28" s="168"/>
      <c r="S28" s="190">
        <f t="shared" si="6"/>
        <v>0</v>
      </c>
      <c r="T28" s="191"/>
      <c r="U28" s="191"/>
      <c r="V28" s="195"/>
    </row>
    <row r="29" s="153" customFormat="1" spans="2:22">
      <c r="B29" s="161">
        <v>24</v>
      </c>
      <c r="C29" s="164"/>
      <c r="D29" s="164"/>
      <c r="E29" s="164"/>
      <c r="F29" s="167">
        <f t="shared" si="4"/>
        <v>0</v>
      </c>
      <c r="G29" s="168"/>
      <c r="H29" s="168"/>
      <c r="I29" s="164"/>
      <c r="J29" s="178"/>
      <c r="K29" s="179"/>
      <c r="L29" s="164"/>
      <c r="M29" s="164"/>
      <c r="N29" s="183" t="str">
        <f t="shared" si="1"/>
        <v/>
      </c>
      <c r="O29" s="184">
        <f t="shared" si="5"/>
        <v>0</v>
      </c>
      <c r="P29" s="168"/>
      <c r="Q29" s="168"/>
      <c r="R29" s="168"/>
      <c r="S29" s="190">
        <f t="shared" si="6"/>
        <v>0</v>
      </c>
      <c r="T29" s="191"/>
      <c r="U29" s="191"/>
      <c r="V29" s="195"/>
    </row>
    <row r="30" s="153" customFormat="1" spans="2:22">
      <c r="B30" s="161">
        <v>25</v>
      </c>
      <c r="C30" s="164"/>
      <c r="D30" s="164"/>
      <c r="E30" s="164"/>
      <c r="F30" s="167">
        <f t="shared" si="4"/>
        <v>0</v>
      </c>
      <c r="G30" s="168"/>
      <c r="H30" s="168"/>
      <c r="I30" s="164"/>
      <c r="J30" s="178"/>
      <c r="K30" s="179"/>
      <c r="L30" s="164"/>
      <c r="M30" s="164"/>
      <c r="N30" s="183" t="str">
        <f t="shared" si="1"/>
        <v/>
      </c>
      <c r="O30" s="184">
        <f t="shared" si="5"/>
        <v>0</v>
      </c>
      <c r="P30" s="168"/>
      <c r="Q30" s="168"/>
      <c r="R30" s="168"/>
      <c r="S30" s="190">
        <f t="shared" si="6"/>
        <v>0</v>
      </c>
      <c r="T30" s="191"/>
      <c r="U30" s="191"/>
      <c r="V30" s="195"/>
    </row>
    <row r="31" s="153" customFormat="1" spans="2:22">
      <c r="B31" s="161">
        <v>26</v>
      </c>
      <c r="C31" s="164"/>
      <c r="D31" s="164"/>
      <c r="E31" s="164"/>
      <c r="F31" s="167">
        <f t="shared" si="4"/>
        <v>0</v>
      </c>
      <c r="G31" s="168"/>
      <c r="H31" s="168"/>
      <c r="I31" s="164"/>
      <c r="J31" s="178"/>
      <c r="K31" s="179"/>
      <c r="L31" s="164"/>
      <c r="M31" s="164"/>
      <c r="N31" s="183" t="str">
        <f t="shared" si="1"/>
        <v/>
      </c>
      <c r="O31" s="184">
        <f t="shared" si="5"/>
        <v>0</v>
      </c>
      <c r="P31" s="168"/>
      <c r="Q31" s="168"/>
      <c r="R31" s="168"/>
      <c r="S31" s="190">
        <f t="shared" si="6"/>
        <v>0</v>
      </c>
      <c r="T31" s="191"/>
      <c r="U31" s="191"/>
      <c r="V31" s="195"/>
    </row>
    <row r="32" s="153" customFormat="1" spans="2:22">
      <c r="B32" s="161">
        <v>27</v>
      </c>
      <c r="C32" s="164"/>
      <c r="D32" s="164"/>
      <c r="E32" s="164"/>
      <c r="F32" s="167">
        <f t="shared" si="4"/>
        <v>0</v>
      </c>
      <c r="G32" s="168"/>
      <c r="H32" s="168"/>
      <c r="I32" s="164"/>
      <c r="J32" s="178"/>
      <c r="K32" s="179"/>
      <c r="L32" s="164"/>
      <c r="M32" s="164"/>
      <c r="N32" s="183" t="str">
        <f t="shared" si="1"/>
        <v/>
      </c>
      <c r="O32" s="184">
        <f t="shared" si="5"/>
        <v>0</v>
      </c>
      <c r="P32" s="168"/>
      <c r="Q32" s="168"/>
      <c r="R32" s="168"/>
      <c r="S32" s="190">
        <f t="shared" si="6"/>
        <v>0</v>
      </c>
      <c r="T32" s="191"/>
      <c r="U32" s="191"/>
      <c r="V32" s="195"/>
    </row>
    <row r="33" s="153" customFormat="1" spans="2:22">
      <c r="B33" s="161">
        <v>28</v>
      </c>
      <c r="C33" s="164"/>
      <c r="D33" s="164"/>
      <c r="E33" s="164"/>
      <c r="F33" s="167">
        <f t="shared" si="4"/>
        <v>0</v>
      </c>
      <c r="G33" s="168"/>
      <c r="H33" s="168"/>
      <c r="I33" s="164"/>
      <c r="J33" s="178"/>
      <c r="K33" s="179"/>
      <c r="L33" s="164"/>
      <c r="M33" s="164"/>
      <c r="N33" s="183" t="str">
        <f t="shared" si="1"/>
        <v/>
      </c>
      <c r="O33" s="184">
        <f t="shared" si="5"/>
        <v>0</v>
      </c>
      <c r="P33" s="168"/>
      <c r="Q33" s="168"/>
      <c r="R33" s="168"/>
      <c r="S33" s="190">
        <f t="shared" si="6"/>
        <v>0</v>
      </c>
      <c r="T33" s="191"/>
      <c r="U33" s="191"/>
      <c r="V33" s="195"/>
    </row>
    <row r="34" s="153" customFormat="1" spans="2:22">
      <c r="B34" s="161">
        <v>29</v>
      </c>
      <c r="C34" s="164"/>
      <c r="D34" s="164"/>
      <c r="E34" s="164"/>
      <c r="F34" s="167">
        <f t="shared" si="4"/>
        <v>0</v>
      </c>
      <c r="G34" s="168"/>
      <c r="H34" s="168"/>
      <c r="I34" s="164"/>
      <c r="J34" s="178"/>
      <c r="K34" s="179"/>
      <c r="L34" s="164"/>
      <c r="M34" s="164"/>
      <c r="N34" s="183" t="str">
        <f t="shared" si="1"/>
        <v/>
      </c>
      <c r="O34" s="184">
        <f t="shared" si="5"/>
        <v>0</v>
      </c>
      <c r="P34" s="168"/>
      <c r="Q34" s="168"/>
      <c r="R34" s="168"/>
      <c r="S34" s="190">
        <f t="shared" si="6"/>
        <v>0</v>
      </c>
      <c r="T34" s="191"/>
      <c r="U34" s="191"/>
      <c r="V34" s="195"/>
    </row>
    <row r="35" s="153" customFormat="1" spans="2:22">
      <c r="B35" s="161">
        <v>30</v>
      </c>
      <c r="C35" s="164"/>
      <c r="D35" s="164"/>
      <c r="E35" s="164"/>
      <c r="F35" s="167">
        <f t="shared" si="4"/>
        <v>0</v>
      </c>
      <c r="G35" s="168"/>
      <c r="H35" s="168"/>
      <c r="I35" s="164"/>
      <c r="J35" s="178"/>
      <c r="K35" s="179"/>
      <c r="L35" s="164"/>
      <c r="M35" s="164"/>
      <c r="N35" s="183" t="str">
        <f t="shared" si="1"/>
        <v/>
      </c>
      <c r="O35" s="184">
        <f t="shared" si="5"/>
        <v>0</v>
      </c>
      <c r="P35" s="168"/>
      <c r="Q35" s="168"/>
      <c r="R35" s="168"/>
      <c r="S35" s="190">
        <f t="shared" si="6"/>
        <v>0</v>
      </c>
      <c r="T35" s="191"/>
      <c r="U35" s="191"/>
      <c r="V35" s="195"/>
    </row>
    <row r="36" s="153" customFormat="1" spans="2:22">
      <c r="B36" s="161">
        <v>31</v>
      </c>
      <c r="C36" s="164"/>
      <c r="D36" s="164"/>
      <c r="E36" s="164"/>
      <c r="F36" s="167">
        <f t="shared" si="4"/>
        <v>0</v>
      </c>
      <c r="G36" s="168"/>
      <c r="H36" s="168"/>
      <c r="I36" s="164"/>
      <c r="J36" s="178"/>
      <c r="K36" s="179"/>
      <c r="L36" s="164"/>
      <c r="M36" s="164"/>
      <c r="N36" s="183" t="str">
        <f t="shared" si="1"/>
        <v/>
      </c>
      <c r="O36" s="184">
        <f t="shared" si="5"/>
        <v>0</v>
      </c>
      <c r="P36" s="168"/>
      <c r="Q36" s="168"/>
      <c r="R36" s="168"/>
      <c r="S36" s="190">
        <f t="shared" si="6"/>
        <v>0</v>
      </c>
      <c r="T36" s="191"/>
      <c r="U36" s="191"/>
      <c r="V36" s="195"/>
    </row>
    <row r="37" s="153" customFormat="1" spans="2:22">
      <c r="B37" s="161">
        <v>32</v>
      </c>
      <c r="C37" s="164"/>
      <c r="D37" s="164"/>
      <c r="E37" s="164"/>
      <c r="F37" s="167">
        <f t="shared" si="4"/>
        <v>0</v>
      </c>
      <c r="G37" s="168"/>
      <c r="H37" s="168"/>
      <c r="I37" s="164"/>
      <c r="J37" s="178"/>
      <c r="K37" s="179"/>
      <c r="L37" s="164"/>
      <c r="M37" s="164"/>
      <c r="N37" s="183" t="str">
        <f t="shared" si="1"/>
        <v/>
      </c>
      <c r="O37" s="184">
        <f t="shared" si="5"/>
        <v>0</v>
      </c>
      <c r="P37" s="168"/>
      <c r="Q37" s="168"/>
      <c r="R37" s="168"/>
      <c r="S37" s="190">
        <f t="shared" si="6"/>
        <v>0</v>
      </c>
      <c r="T37" s="191"/>
      <c r="U37" s="191"/>
      <c r="V37" s="195"/>
    </row>
    <row r="38" s="153" customFormat="1" spans="2:22">
      <c r="B38" s="161">
        <v>33</v>
      </c>
      <c r="C38" s="164"/>
      <c r="D38" s="164"/>
      <c r="E38" s="164"/>
      <c r="F38" s="167">
        <f t="shared" si="4"/>
        <v>0</v>
      </c>
      <c r="G38" s="168"/>
      <c r="H38" s="168"/>
      <c r="I38" s="164"/>
      <c r="J38" s="178"/>
      <c r="K38" s="179"/>
      <c r="L38" s="164"/>
      <c r="M38" s="164"/>
      <c r="N38" s="183" t="str">
        <f t="shared" si="1"/>
        <v/>
      </c>
      <c r="O38" s="184">
        <f t="shared" si="5"/>
        <v>0</v>
      </c>
      <c r="P38" s="168"/>
      <c r="Q38" s="168"/>
      <c r="R38" s="168"/>
      <c r="S38" s="190">
        <f t="shared" si="6"/>
        <v>0</v>
      </c>
      <c r="T38" s="191"/>
      <c r="U38" s="191"/>
      <c r="V38" s="195"/>
    </row>
    <row r="39" s="153" customFormat="1" spans="2:22">
      <c r="B39" s="161">
        <v>34</v>
      </c>
      <c r="C39" s="164"/>
      <c r="D39" s="164"/>
      <c r="E39" s="164"/>
      <c r="F39" s="167">
        <f t="shared" si="4"/>
        <v>0</v>
      </c>
      <c r="G39" s="168"/>
      <c r="H39" s="168"/>
      <c r="I39" s="164"/>
      <c r="J39" s="178"/>
      <c r="K39" s="179"/>
      <c r="L39" s="164"/>
      <c r="M39" s="164"/>
      <c r="N39" s="183" t="str">
        <f t="shared" si="1"/>
        <v/>
      </c>
      <c r="O39" s="184">
        <f t="shared" si="5"/>
        <v>0</v>
      </c>
      <c r="P39" s="168"/>
      <c r="Q39" s="168"/>
      <c r="R39" s="168"/>
      <c r="S39" s="190">
        <f t="shared" si="6"/>
        <v>0</v>
      </c>
      <c r="T39" s="191"/>
      <c r="U39" s="191"/>
      <c r="V39" s="195"/>
    </row>
    <row r="40" s="153" customFormat="1" spans="2:22">
      <c r="B40" s="161">
        <v>35</v>
      </c>
      <c r="C40" s="164"/>
      <c r="D40" s="164"/>
      <c r="E40" s="164"/>
      <c r="F40" s="167">
        <f t="shared" si="4"/>
        <v>0</v>
      </c>
      <c r="G40" s="168"/>
      <c r="H40" s="168"/>
      <c r="I40" s="164"/>
      <c r="J40" s="178"/>
      <c r="K40" s="179"/>
      <c r="L40" s="164"/>
      <c r="M40" s="164"/>
      <c r="N40" s="183" t="str">
        <f t="shared" si="1"/>
        <v/>
      </c>
      <c r="O40" s="184">
        <f t="shared" si="5"/>
        <v>0</v>
      </c>
      <c r="P40" s="168"/>
      <c r="Q40" s="168"/>
      <c r="R40" s="168"/>
      <c r="S40" s="190">
        <f t="shared" si="6"/>
        <v>0</v>
      </c>
      <c r="T40" s="191"/>
      <c r="U40" s="191"/>
      <c r="V40" s="195"/>
    </row>
    <row r="41" s="153" customFormat="1" spans="2:22">
      <c r="B41" s="161">
        <v>36</v>
      </c>
      <c r="C41" s="164"/>
      <c r="D41" s="164"/>
      <c r="E41" s="164"/>
      <c r="F41" s="167">
        <f t="shared" si="4"/>
        <v>0</v>
      </c>
      <c r="G41" s="168"/>
      <c r="H41" s="168"/>
      <c r="I41" s="164"/>
      <c r="J41" s="178"/>
      <c r="K41" s="179"/>
      <c r="L41" s="164"/>
      <c r="M41" s="164"/>
      <c r="N41" s="183" t="str">
        <f t="shared" si="1"/>
        <v/>
      </c>
      <c r="O41" s="184">
        <f t="shared" si="5"/>
        <v>0</v>
      </c>
      <c r="P41" s="168"/>
      <c r="Q41" s="168"/>
      <c r="R41" s="168"/>
      <c r="S41" s="190">
        <f t="shared" si="6"/>
        <v>0</v>
      </c>
      <c r="T41" s="191"/>
      <c r="U41" s="191"/>
      <c r="V41" s="195"/>
    </row>
    <row r="42" s="153" customFormat="1" spans="2:22">
      <c r="B42" s="161">
        <v>37</v>
      </c>
      <c r="C42" s="164"/>
      <c r="D42" s="164"/>
      <c r="E42" s="164"/>
      <c r="F42" s="167">
        <f t="shared" si="4"/>
        <v>0</v>
      </c>
      <c r="G42" s="168"/>
      <c r="H42" s="168"/>
      <c r="I42" s="164"/>
      <c r="J42" s="178"/>
      <c r="K42" s="179"/>
      <c r="L42" s="164"/>
      <c r="M42" s="164"/>
      <c r="N42" s="183" t="str">
        <f t="shared" si="1"/>
        <v/>
      </c>
      <c r="O42" s="184">
        <f t="shared" si="5"/>
        <v>0</v>
      </c>
      <c r="P42" s="168"/>
      <c r="Q42" s="168"/>
      <c r="R42" s="168"/>
      <c r="S42" s="190">
        <f t="shared" si="6"/>
        <v>0</v>
      </c>
      <c r="T42" s="191"/>
      <c r="U42" s="191"/>
      <c r="V42" s="195"/>
    </row>
    <row r="43" s="153" customFormat="1" spans="2:22">
      <c r="B43" s="161">
        <v>38</v>
      </c>
      <c r="C43" s="164"/>
      <c r="D43" s="164"/>
      <c r="E43" s="164"/>
      <c r="F43" s="167">
        <f t="shared" si="4"/>
        <v>0</v>
      </c>
      <c r="G43" s="168"/>
      <c r="H43" s="168"/>
      <c r="I43" s="164"/>
      <c r="J43" s="178"/>
      <c r="K43" s="179"/>
      <c r="L43" s="164"/>
      <c r="M43" s="164"/>
      <c r="N43" s="183" t="str">
        <f t="shared" si="1"/>
        <v/>
      </c>
      <c r="O43" s="184">
        <f t="shared" si="5"/>
        <v>0</v>
      </c>
      <c r="P43" s="168"/>
      <c r="Q43" s="168"/>
      <c r="R43" s="168"/>
      <c r="S43" s="190">
        <f t="shared" si="6"/>
        <v>0</v>
      </c>
      <c r="T43" s="191"/>
      <c r="U43" s="191"/>
      <c r="V43" s="195"/>
    </row>
    <row r="44" s="153" customFormat="1" spans="2:22">
      <c r="B44" s="161">
        <v>39</v>
      </c>
      <c r="C44" s="164"/>
      <c r="D44" s="164"/>
      <c r="E44" s="164"/>
      <c r="F44" s="167">
        <f t="shared" si="4"/>
        <v>0</v>
      </c>
      <c r="G44" s="168"/>
      <c r="H44" s="168"/>
      <c r="I44" s="164"/>
      <c r="J44" s="178"/>
      <c r="K44" s="179"/>
      <c r="L44" s="164"/>
      <c r="M44" s="164"/>
      <c r="N44" s="183" t="str">
        <f t="shared" si="1"/>
        <v/>
      </c>
      <c r="O44" s="184">
        <f t="shared" si="5"/>
        <v>0</v>
      </c>
      <c r="P44" s="168"/>
      <c r="Q44" s="168"/>
      <c r="R44" s="168"/>
      <c r="S44" s="190">
        <f t="shared" si="6"/>
        <v>0</v>
      </c>
      <c r="T44" s="191"/>
      <c r="U44" s="191"/>
      <c r="V44" s="195"/>
    </row>
    <row r="45" s="153" customFormat="1" ht="13.95" spans="2:22">
      <c r="B45" s="165">
        <v>40</v>
      </c>
      <c r="C45" s="166"/>
      <c r="D45" s="166"/>
      <c r="E45" s="166"/>
      <c r="F45" s="170">
        <f t="shared" si="4"/>
        <v>0</v>
      </c>
      <c r="G45" s="171"/>
      <c r="H45" s="171"/>
      <c r="I45" s="166"/>
      <c r="J45" s="180"/>
      <c r="K45" s="181"/>
      <c r="L45" s="166"/>
      <c r="M45" s="166"/>
      <c r="N45" s="186" t="str">
        <f t="shared" si="1"/>
        <v/>
      </c>
      <c r="O45" s="187">
        <f t="shared" si="5"/>
        <v>0</v>
      </c>
      <c r="P45" s="171"/>
      <c r="Q45" s="171"/>
      <c r="R45" s="171"/>
      <c r="S45" s="187">
        <f t="shared" si="6"/>
        <v>0</v>
      </c>
      <c r="T45" s="192"/>
      <c r="U45" s="192"/>
      <c r="V45" s="196"/>
    </row>
  </sheetData>
  <mergeCells count="3">
    <mergeCell ref="C3:J3"/>
    <mergeCell ref="K3:V3"/>
    <mergeCell ref="B3:B4"/>
  </mergeCells>
  <dataValidations count="5">
    <dataValidation type="list" allowBlank="1" showInputMessage="1" showErrorMessage="1" sqref="D6:D45">
      <formula1>$AC$5:$AC$13</formula1>
    </dataValidation>
    <dataValidation type="list" allowBlank="1" showInputMessage="1" showErrorMessage="1" sqref="I6:I45">
      <formula1>"确定发生,可能发生"</formula1>
    </dataValidation>
    <dataValidation type="list" allowBlank="1" showInputMessage="1" showErrorMessage="1" sqref="J6:J45">
      <formula1>"2021年1季度,2021年2季度,2021年3季度,2021年4季度"</formula1>
    </dataValidation>
    <dataValidation type="list" allowBlank="1" showInputMessage="1" showErrorMessage="1" sqref="L6:L45">
      <formula1>$AB$5:$AB$13</formula1>
    </dataValidation>
    <dataValidation type="list" allowBlank="1" showInputMessage="1" showErrorMessage="1" sqref="R6:R45">
      <formula1>$AF$5:$AF$16</formula1>
    </dataValidation>
  </dataValidations>
  <pageMargins left="0.75" right="0.75" top="1" bottom="1" header="0.511805555555556" footer="0.511805555555556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45"/>
  <sheetViews>
    <sheetView showGridLines="0" zoomScale="90" zoomScaleNormal="90" workbookViewId="0">
      <selection activeCell="I22" sqref="I22"/>
    </sheetView>
  </sheetViews>
  <sheetFormatPr defaultColWidth="8.875" defaultRowHeight="13.2" outlineLevelCol="7"/>
  <cols>
    <col min="1" max="1" width="4.5" style="107" customWidth="1"/>
    <col min="2" max="2" width="14.25" style="107" customWidth="1"/>
    <col min="3" max="3" width="34" style="107" customWidth="1"/>
    <col min="4" max="4" width="20.375" style="107"/>
    <col min="5" max="6" width="17.5" style="107" customWidth="1"/>
    <col min="7" max="7" width="19.25" style="107"/>
    <col min="8" max="8" width="22.625" style="107" customWidth="1"/>
    <col min="9" max="9" width="23.375" style="107"/>
    <col min="10" max="10" width="28.25" style="107" customWidth="1"/>
    <col min="11" max="16384" width="8.875" style="107"/>
  </cols>
  <sheetData>
    <row r="1" ht="7.9" customHeight="1" spans="1:1">
      <c r="A1" s="108"/>
    </row>
    <row r="3" ht="13.95" spans="2:2">
      <c r="B3" s="109" t="s">
        <v>375</v>
      </c>
    </row>
    <row r="4" spans="2:8">
      <c r="B4" s="110" t="s">
        <v>376</v>
      </c>
      <c r="C4" s="111"/>
      <c r="D4" s="112" t="s">
        <v>377</v>
      </c>
      <c r="E4" s="112" t="s">
        <v>378</v>
      </c>
      <c r="F4" s="143" t="s">
        <v>379</v>
      </c>
      <c r="G4" s="144" t="s">
        <v>380</v>
      </c>
      <c r="H4" s="145" t="s">
        <v>381</v>
      </c>
    </row>
    <row r="5" spans="2:8">
      <c r="B5" s="113"/>
      <c r="C5" s="114"/>
      <c r="D5" s="115" t="s">
        <v>382</v>
      </c>
      <c r="E5" s="115" t="s">
        <v>382</v>
      </c>
      <c r="F5" s="136" t="s">
        <v>382</v>
      </c>
      <c r="G5" s="136" t="s">
        <v>382</v>
      </c>
      <c r="H5" s="146" t="s">
        <v>382</v>
      </c>
    </row>
    <row r="6" ht="20.45" customHeight="1" spans="2:8">
      <c r="B6" s="113" t="s">
        <v>383</v>
      </c>
      <c r="C6" s="116" t="s">
        <v>384</v>
      </c>
      <c r="D6" s="117">
        <f>SUM(D7:D8)</f>
        <v>59</v>
      </c>
      <c r="E6" s="117">
        <f>SUM(E7:E8)</f>
        <v>59</v>
      </c>
      <c r="F6" s="117">
        <f>SUM(F7:F8)</f>
        <v>58</v>
      </c>
      <c r="G6" s="147">
        <f t="shared" ref="G6:G11" si="0">IFERROR(D6/E6-1,"-")</f>
        <v>0</v>
      </c>
      <c r="H6" s="148">
        <f t="shared" ref="H6:H11" si="1">IFERROR(E6/F6-1,"-")</f>
        <v>0.0172413793103448</v>
      </c>
    </row>
    <row r="7" spans="2:8">
      <c r="B7" s="113"/>
      <c r="C7" s="118" t="s">
        <v>385</v>
      </c>
      <c r="D7" s="119">
        <v>57</v>
      </c>
      <c r="E7" s="119">
        <v>57</v>
      </c>
      <c r="F7" s="119">
        <v>56</v>
      </c>
      <c r="G7" s="147">
        <f t="shared" si="0"/>
        <v>0</v>
      </c>
      <c r="H7" s="148">
        <f t="shared" si="1"/>
        <v>0.0178571428571428</v>
      </c>
    </row>
    <row r="8" spans="2:8">
      <c r="B8" s="113"/>
      <c r="C8" s="118" t="s">
        <v>386</v>
      </c>
      <c r="D8" s="119">
        <v>2</v>
      </c>
      <c r="E8" s="119">
        <v>2</v>
      </c>
      <c r="F8" s="119">
        <v>2</v>
      </c>
      <c r="G8" s="147">
        <f t="shared" si="0"/>
        <v>0</v>
      </c>
      <c r="H8" s="148">
        <f t="shared" si="1"/>
        <v>0</v>
      </c>
    </row>
    <row r="9" ht="27" spans="2:8">
      <c r="B9" s="113"/>
      <c r="C9" s="120" t="s">
        <v>387</v>
      </c>
      <c r="D9" s="119"/>
      <c r="E9" s="119"/>
      <c r="F9" s="119"/>
      <c r="G9" s="147" t="str">
        <f t="shared" si="0"/>
        <v>-</v>
      </c>
      <c r="H9" s="148" t="str">
        <f t="shared" si="1"/>
        <v>-</v>
      </c>
    </row>
    <row r="10" spans="2:8">
      <c r="B10" s="113" t="s">
        <v>388</v>
      </c>
      <c r="C10" s="121" t="s">
        <v>389</v>
      </c>
      <c r="D10" s="122">
        <v>3</v>
      </c>
      <c r="E10" s="122">
        <v>3</v>
      </c>
      <c r="F10" s="122">
        <v>3</v>
      </c>
      <c r="G10" s="147">
        <f t="shared" si="0"/>
        <v>0</v>
      </c>
      <c r="H10" s="148">
        <f t="shared" si="1"/>
        <v>0</v>
      </c>
    </row>
    <row r="11" spans="2:8">
      <c r="B11" s="113"/>
      <c r="C11" s="121" t="s">
        <v>390</v>
      </c>
      <c r="D11" s="123">
        <v>19</v>
      </c>
      <c r="E11" s="123">
        <v>17</v>
      </c>
      <c r="F11" s="123">
        <v>17</v>
      </c>
      <c r="G11" s="147">
        <f t="shared" si="0"/>
        <v>0.117647058823529</v>
      </c>
      <c r="H11" s="148">
        <f t="shared" si="1"/>
        <v>0</v>
      </c>
    </row>
    <row r="12" spans="2:8">
      <c r="B12" s="113"/>
      <c r="C12" s="121" t="s">
        <v>391</v>
      </c>
      <c r="D12" s="123">
        <v>1</v>
      </c>
      <c r="E12" s="123">
        <v>1</v>
      </c>
      <c r="F12" s="123">
        <v>1</v>
      </c>
      <c r="G12" s="147">
        <f t="shared" ref="G12:H14" si="2">IFERROR(D12/E12-1,"-")</f>
        <v>0</v>
      </c>
      <c r="H12" s="148">
        <f t="shared" si="2"/>
        <v>0</v>
      </c>
    </row>
    <row r="13" spans="2:8">
      <c r="B13" s="124" t="s">
        <v>392</v>
      </c>
      <c r="C13" s="121" t="s">
        <v>393</v>
      </c>
      <c r="D13" s="125">
        <v>1500</v>
      </c>
      <c r="E13" s="125">
        <v>1806</v>
      </c>
      <c r="F13" s="123">
        <v>2116.28</v>
      </c>
      <c r="G13" s="147">
        <f t="shared" si="2"/>
        <v>-0.169435215946844</v>
      </c>
      <c r="H13" s="148">
        <f t="shared" si="2"/>
        <v>-0.146615759729336</v>
      </c>
    </row>
    <row r="14" spans="2:8">
      <c r="B14" s="126"/>
      <c r="C14" s="121" t="s">
        <v>394</v>
      </c>
      <c r="D14" s="125">
        <v>1550</v>
      </c>
      <c r="E14" s="125">
        <v>1840</v>
      </c>
      <c r="F14" s="123">
        <v>1926.04</v>
      </c>
      <c r="G14" s="147">
        <f t="shared" si="2"/>
        <v>-0.157608695652174</v>
      </c>
      <c r="H14" s="148">
        <f t="shared" si="2"/>
        <v>-0.044671969429503</v>
      </c>
    </row>
    <row r="15" spans="2:8">
      <c r="B15" s="127" t="s">
        <v>395</v>
      </c>
      <c r="C15" s="121" t="s">
        <v>396</v>
      </c>
      <c r="D15" s="125">
        <v>26911</v>
      </c>
      <c r="E15" s="123">
        <v>29448.22</v>
      </c>
      <c r="F15" s="123">
        <v>26268.06</v>
      </c>
      <c r="G15" s="147">
        <f t="shared" ref="G15:G20" si="3">IFERROR(D15/E15-1,"-")</f>
        <v>-0.0861586880293614</v>
      </c>
      <c r="H15" s="148">
        <f t="shared" ref="H15:H20" si="4">IFERROR(E15/F15-1,"-")</f>
        <v>0.121065659207418</v>
      </c>
    </row>
    <row r="16" spans="2:8">
      <c r="B16" s="113"/>
      <c r="C16" s="128" t="s">
        <v>397</v>
      </c>
      <c r="D16" s="129">
        <v>0</v>
      </c>
      <c r="E16" s="114">
        <v>0</v>
      </c>
      <c r="F16" s="114">
        <v>0</v>
      </c>
      <c r="G16" s="147" t="str">
        <f t="shared" si="3"/>
        <v>-</v>
      </c>
      <c r="H16" s="148" t="str">
        <f t="shared" si="4"/>
        <v>-</v>
      </c>
    </row>
    <row r="17" spans="2:8">
      <c r="B17" s="113"/>
      <c r="C17" s="128" t="s">
        <v>398</v>
      </c>
      <c r="D17" s="129">
        <v>3000</v>
      </c>
      <c r="E17" s="114">
        <v>3335.58</v>
      </c>
      <c r="F17" s="114">
        <v>1933.86</v>
      </c>
      <c r="G17" s="147">
        <f t="shared" si="3"/>
        <v>-0.100606191426978</v>
      </c>
      <c r="H17" s="148">
        <f t="shared" si="4"/>
        <v>0.724830132481152</v>
      </c>
    </row>
    <row r="18" spans="2:8">
      <c r="B18" s="113"/>
      <c r="C18" s="121" t="s">
        <v>399</v>
      </c>
      <c r="D18" s="129"/>
      <c r="E18" s="129"/>
      <c r="F18" s="129"/>
      <c r="G18" s="147" t="str">
        <f t="shared" si="3"/>
        <v>-</v>
      </c>
      <c r="H18" s="148" t="str">
        <f t="shared" si="4"/>
        <v>-</v>
      </c>
    </row>
    <row r="19" spans="2:8">
      <c r="B19" s="113"/>
      <c r="C19" s="130" t="s">
        <v>400</v>
      </c>
      <c r="D19" s="131">
        <f>D15-D16</f>
        <v>26911</v>
      </c>
      <c r="E19" s="131">
        <f>E15-E16</f>
        <v>29448.22</v>
      </c>
      <c r="F19" s="131">
        <f>F15-F16</f>
        <v>26268.06</v>
      </c>
      <c r="G19" s="147">
        <f t="shared" si="3"/>
        <v>-0.0861586880293614</v>
      </c>
      <c r="H19" s="148">
        <f t="shared" si="4"/>
        <v>0.121065659207418</v>
      </c>
    </row>
    <row r="20" ht="14.75" spans="2:8">
      <c r="B20" s="132"/>
      <c r="C20" s="133" t="s">
        <v>401</v>
      </c>
      <c r="D20" s="134">
        <f>D15-D16-D17-D18</f>
        <v>23911</v>
      </c>
      <c r="E20" s="134">
        <f>E15-E16-E17-E18</f>
        <v>26112.64</v>
      </c>
      <c r="F20" s="134">
        <f>F15-F16-F17-F18</f>
        <v>24334.2</v>
      </c>
      <c r="G20" s="149">
        <f t="shared" si="3"/>
        <v>-0.0843131908531654</v>
      </c>
      <c r="H20" s="150">
        <f t="shared" si="4"/>
        <v>0.0730839723516696</v>
      </c>
    </row>
    <row r="21" spans="2:2">
      <c r="B21" s="135"/>
    </row>
    <row r="22" spans="2:2">
      <c r="B22" s="135"/>
    </row>
    <row r="23" ht="13.95" spans="2:2">
      <c r="B23" s="109" t="s">
        <v>402</v>
      </c>
    </row>
    <row r="24" spans="2:8">
      <c r="B24" s="110" t="s">
        <v>376</v>
      </c>
      <c r="C24" s="111"/>
      <c r="D24" s="112" t="s">
        <v>403</v>
      </c>
      <c r="E24" s="143" t="s">
        <v>404</v>
      </c>
      <c r="F24" s="143" t="s">
        <v>405</v>
      </c>
      <c r="G24" s="151" t="s">
        <v>295</v>
      </c>
      <c r="H24" s="145" t="s">
        <v>296</v>
      </c>
    </row>
    <row r="25" spans="2:8">
      <c r="B25" s="113"/>
      <c r="C25" s="114"/>
      <c r="D25" s="136" t="s">
        <v>382</v>
      </c>
      <c r="E25" s="136" t="s">
        <v>382</v>
      </c>
      <c r="F25" s="136" t="s">
        <v>382</v>
      </c>
      <c r="G25" s="136" t="s">
        <v>382</v>
      </c>
      <c r="H25" s="146" t="s">
        <v>382</v>
      </c>
    </row>
    <row r="26" spans="2:8">
      <c r="B26" s="137" t="s">
        <v>406</v>
      </c>
      <c r="C26" s="138" t="s">
        <v>407</v>
      </c>
      <c r="D26" s="139">
        <f>IFERROR('1-2021年分公司固定类费用编制表（填白底格）'!$L$7/'4-基础数据及单位成本（填白底格）'!D$6,"")</f>
        <v>12.5194915254237</v>
      </c>
      <c r="E26" s="139">
        <f>IFERROR('1-2021年分公司固定类费用编制表（填白底格）'!$Z$7/'4-基础数据及单位成本（填白底格）'!E$6,"")</f>
        <v>10.8515254237288</v>
      </c>
      <c r="F26" s="139">
        <f>IFERROR('1-2021年分公司固定类费用编制表（填白底格）'!$AB$7/'4-基础数据及单位成本（填白底格）'!F$6,"")</f>
        <v>11.0344827586207</v>
      </c>
      <c r="G26" s="147">
        <f t="shared" ref="G26:G45" si="5">IFERROR(D26/E26-1,"-")</f>
        <v>0.15370798450581</v>
      </c>
      <c r="H26" s="148">
        <f>IFERROR(D26/F26-1,"-")</f>
        <v>0.134578919491525</v>
      </c>
    </row>
    <row r="27" spans="2:8">
      <c r="B27" s="140"/>
      <c r="C27" s="138" t="s">
        <v>408</v>
      </c>
      <c r="D27" s="139">
        <f>IFERROR(('1-2021年分公司固定类费用编制表（填白底格）'!L6-'1-2021年分公司固定类费用编制表（填白底格）'!L7)/'4-基础数据及单位成本（填白底格）'!D$6,"")</f>
        <v>3.14546988474576</v>
      </c>
      <c r="E27" s="139">
        <f>IFERROR(('1-2021年分公司固定类费用编制表（填白底格）'!Z6-'1-2021年分公司固定类费用编制表（填白底格）'!Z7)/'4-基础数据及单位成本（填白底格）'!E$6,"")</f>
        <v>3.72228474576271</v>
      </c>
      <c r="F27" s="152">
        <f>IFERROR(('1-2021年分公司固定类费用编制表（填白底格）'!AB6-'1-2021年分公司固定类费用编制表（填白底格）'!AB7)/'4-基础数据及单位成本（填白底格）'!F$6,"")</f>
        <v>3.54896551724138</v>
      </c>
      <c r="G27" s="147">
        <f t="shared" si="5"/>
        <v>-0.154962583578156</v>
      </c>
      <c r="H27" s="148">
        <f t="shared" ref="H27:H45" si="6">IFERROR(D27/F27-1,"-")</f>
        <v>-0.113693872351077</v>
      </c>
    </row>
    <row r="28" spans="2:8">
      <c r="B28" s="140"/>
      <c r="C28" s="138" t="s">
        <v>221</v>
      </c>
      <c r="D28" s="139">
        <f>IFERROR('1-2021年分公司固定类费用编制表（填白底格）'!L123/'4-基础数据及单位成本（填白底格）'!D$6,"")</f>
        <v>0.345762711864407</v>
      </c>
      <c r="E28" s="139">
        <f>IFERROR('1-2021年分公司固定类费用编制表（填白底格）'!Z123/'4-基础数据及单位成本（填白底格）'!E$6,"")</f>
        <v>0.345762711864407</v>
      </c>
      <c r="F28" s="152">
        <f>IFERROR('1-2021年分公司固定类费用编制表（填白底格）'!AB123/'4-基础数据及单位成本（填白底格）'!F$6,"")</f>
        <v>0.348103448275862</v>
      </c>
      <c r="G28" s="147">
        <f t="shared" si="5"/>
        <v>0</v>
      </c>
      <c r="H28" s="148">
        <f t="shared" si="6"/>
        <v>-0.0067242551691139</v>
      </c>
    </row>
    <row r="29" spans="2:8">
      <c r="B29" s="140"/>
      <c r="C29" s="138" t="s">
        <v>235</v>
      </c>
      <c r="D29" s="139">
        <f>IFERROR('1-2021年分公司固定类费用编制表（填白底格）'!L133/'4-基础数据及单位成本（填白底格）'!D$6,"")</f>
        <v>0.104745762711864</v>
      </c>
      <c r="E29" s="139">
        <f>IFERROR('1-2021年分公司固定类费用编制表（填白底格）'!Z133/'4-基础数据及单位成本（填白底格）'!E$6,"")</f>
        <v>0.104745762711864</v>
      </c>
      <c r="F29" s="152">
        <f>IFERROR('1-2021年分公司固定类费用编制表（填白底格）'!AB133/'4-基础数据及单位成本（填白底格）'!F$6,"")</f>
        <v>0.0487931034482759</v>
      </c>
      <c r="G29" s="147">
        <f t="shared" si="5"/>
        <v>0</v>
      </c>
      <c r="H29" s="148">
        <f t="shared" si="6"/>
        <v>1.14673294603821</v>
      </c>
    </row>
    <row r="30" spans="2:8">
      <c r="B30" s="140"/>
      <c r="C30" s="138" t="s">
        <v>236</v>
      </c>
      <c r="D30" s="139">
        <f>IFERROR('1-2021年分公司固定类费用编制表（填白底格）'!L134/'4-基础数据及单位成本（填白底格）'!D$6,"")</f>
        <v>0.142372881355932</v>
      </c>
      <c r="E30" s="139">
        <f>IFERROR('1-2021年分公司固定类费用编制表（填白底格）'!Z134/'4-基础数据及单位成本（填白底格）'!E$6,"")</f>
        <v>0.142372881355932</v>
      </c>
      <c r="F30" s="152">
        <f>IFERROR('1-2021年分公司固定类费用编制表（填白底格）'!AB134/'4-基础数据及单位成本（填白底格）'!F$6,"")</f>
        <v>0.11551724137931</v>
      </c>
      <c r="G30" s="147">
        <f t="shared" si="5"/>
        <v>0</v>
      </c>
      <c r="H30" s="148">
        <f t="shared" si="6"/>
        <v>0.232481659499115</v>
      </c>
    </row>
    <row r="31" spans="2:8">
      <c r="B31" s="140"/>
      <c r="C31" s="138" t="s">
        <v>409</v>
      </c>
      <c r="D31" s="139">
        <f>IFERROR(SUM('1-2021年分公司固定类费用编制表（填白底格）'!L147:L150)/'4-基础数据及单位成本（填白底格）'!D$6,"")</f>
        <v>0.456440677966102</v>
      </c>
      <c r="E31" s="139">
        <f>IFERROR(SUM('1-2021年分公司固定类费用编制表（填白底格）'!Z147:Z150)/'4-基础数据及单位成本（填白底格）'!E$6,"")</f>
        <v>0.466610169491525</v>
      </c>
      <c r="F31" s="152">
        <f>IFERROR(SUM('1-2021年分公司固定类费用编制表（填白底格）'!AB147:AB150)/'4-基础数据及单位成本（填白底格）'!F$6,"")</f>
        <v>0.326896551724138</v>
      </c>
      <c r="G31" s="147">
        <f t="shared" si="5"/>
        <v>-0.0217944061024338</v>
      </c>
      <c r="H31" s="148">
        <f t="shared" si="6"/>
        <v>0.396284774368876</v>
      </c>
    </row>
    <row r="32" spans="2:8">
      <c r="B32" s="140"/>
      <c r="C32" s="138" t="s">
        <v>410</v>
      </c>
      <c r="D32" s="139">
        <f>IFERROR(SUM('1-2021年分公司固定类费用编制表（填白底格）'!L95:L97)/'4-基础数据及单位成本（填白底格）'!D$6,"")</f>
        <v>0.152542372881356</v>
      </c>
      <c r="E32" s="139">
        <f>IFERROR(SUM('1-2021年分公司固定类费用编制表（填白底格）'!Z95:Z97)/'4-基础数据及单位成本（填白底格）'!E$6,"")</f>
        <v>0.559322033898305</v>
      </c>
      <c r="F32" s="152">
        <f>IFERROR(SUM('1-2021年分公司固定类费用编制表（填白底格）'!AB95:AB97)/'4-基础数据及单位成本（填白底格）'!F$6,"")</f>
        <v>0.0677586206896552</v>
      </c>
      <c r="G32" s="147">
        <f t="shared" si="5"/>
        <v>-0.727272727272727</v>
      </c>
      <c r="H32" s="148">
        <f t="shared" si="6"/>
        <v>1.25126148272739</v>
      </c>
    </row>
    <row r="33" spans="2:8">
      <c r="B33" s="140"/>
      <c r="C33" s="138" t="s">
        <v>411</v>
      </c>
      <c r="D33" s="139">
        <f>IFERROR(SUM('1-2021年分公司固定类费用编制表（填白底格）'!L138:L139)/'4-基础数据及单位成本（填白底格）'!D$6,"")</f>
        <v>0.525423728813559</v>
      </c>
      <c r="E33" s="139">
        <f>IFERROR(SUM('1-2021年分公司固定类费用编制表（填白底格）'!Z138:Z139)/'4-基础数据及单位成本（填白底格）'!E$6,"")</f>
        <v>0.454237288135593</v>
      </c>
      <c r="F33" s="152">
        <f>IFERROR(SUM('1-2021年分公司固定类费用编制表（填白底格）'!AB138:AB139)/'4-基础数据及单位成本（填白底格）'!F$6,"")</f>
        <v>0.430862068965517</v>
      </c>
      <c r="G33" s="147">
        <f t="shared" si="5"/>
        <v>0.156716417910448</v>
      </c>
      <c r="H33" s="148">
        <f t="shared" si="6"/>
        <v>0.219470839183131</v>
      </c>
    </row>
    <row r="34" spans="2:8">
      <c r="B34" s="140"/>
      <c r="C34" s="138" t="s">
        <v>412</v>
      </c>
      <c r="D34" s="139">
        <f>IFERROR(SUM('1-2021年分公司固定类费用编制表（填白底格）'!L135:L136)/'4-基础数据及单位成本（填白底格）'!D$6,"")</f>
        <v>0.232203389830508</v>
      </c>
      <c r="E34" s="139">
        <f>IFERROR(SUM('1-2021年分公司固定类费用编制表（填白底格）'!Z135:Z136)/'4-基础数据及单位成本（填白底格）'!E$6,"")</f>
        <v>0.247118644067797</v>
      </c>
      <c r="F34" s="152">
        <f>IFERROR(SUM('1-2021年分公司固定类费用编制表（填白底格）'!AB135:AB136)/'4-基础数据及单位成本（填白底格）'!F$6,"")</f>
        <v>0.16948275862069</v>
      </c>
      <c r="G34" s="147">
        <f t="shared" si="5"/>
        <v>-0.0603566529492456</v>
      </c>
      <c r="H34" s="148">
        <f t="shared" si="6"/>
        <v>0.370070865734434</v>
      </c>
    </row>
    <row r="35" spans="2:8">
      <c r="B35" s="126"/>
      <c r="C35" s="138" t="s">
        <v>222</v>
      </c>
      <c r="D35" s="139" t="str">
        <f>IFERROR('1-2021年分公司固定类费用编制表（填白底格）'!L124/'4-基础数据及单位成本（填白底格）'!D9,"")</f>
        <v/>
      </c>
      <c r="E35" s="139" t="str">
        <f>IFERROR('1-2021年分公司固定类费用编制表（填白底格）'!Z124/'4-基础数据及单位成本（填白底格）'!E9,"")</f>
        <v/>
      </c>
      <c r="F35" s="152" t="str">
        <f>IFERROR('1-2021年分公司固定类费用编制表（填白底格）'!AB124/'4-基础数据及单位成本（填白底格）'!F9,"")</f>
        <v/>
      </c>
      <c r="G35" s="147" t="str">
        <f t="shared" si="5"/>
        <v>-</v>
      </c>
      <c r="H35" s="148" t="str">
        <f t="shared" si="6"/>
        <v>-</v>
      </c>
    </row>
    <row r="36" spans="2:8">
      <c r="B36" s="127" t="s">
        <v>413</v>
      </c>
      <c r="C36" s="138" t="s">
        <v>414</v>
      </c>
      <c r="D36" s="139">
        <f>IFERROR(SUM('1-2021年分公司固定类费用编制表（填白底格）'!$L$64:$L$66)/'4-基础数据及单位成本（填白底格）'!D10,"")</f>
        <v>4.33333333333333</v>
      </c>
      <c r="E36" s="139">
        <f>IFERROR(SUM('1-2021年分公司固定类费用编制表（填白底格）'!$Z$64:$Z$66)/'4-基础数据及单位成本（填白底格）'!E10,"")</f>
        <v>4.12</v>
      </c>
      <c r="F36" s="139">
        <f>IFERROR(SUM('1-2021年分公司固定类费用编制表（填白底格）'!$AB$64:$AB$66)/'4-基础数据及单位成本（填白底格）'!F10,"")</f>
        <v>2.67</v>
      </c>
      <c r="G36" s="147">
        <f t="shared" si="5"/>
        <v>0.0517799352750807</v>
      </c>
      <c r="H36" s="148">
        <f t="shared" si="6"/>
        <v>0.622971285892634</v>
      </c>
    </row>
    <row r="37" spans="2:8">
      <c r="B37" s="113"/>
      <c r="C37" s="138" t="s">
        <v>415</v>
      </c>
      <c r="D37" s="139">
        <f>IFERROR(SUM('1-2021年分公司固定类费用编制表（填白底格）'!$L$73:$L$75)/'4-基础数据及单位成本（填白底格）'!D11,"")</f>
        <v>1.29684210526316</v>
      </c>
      <c r="E37" s="139">
        <f>IFERROR(SUM('1-2021年分公司固定类费用编制表（填白底格）'!$Z$73:$Z$75)/'4-基础数据及单位成本（填白底格）'!E11,"")</f>
        <v>1.47</v>
      </c>
      <c r="F37" s="139">
        <f>IFERROR(SUM('1-2021年分公司固定类费用编制表（填白底格）'!$AB$73:$AB$75)/'4-基础数据及单位成本（填白底格）'!F11,"")</f>
        <v>1.11647058823529</v>
      </c>
      <c r="G37" s="147">
        <f t="shared" si="5"/>
        <v>-0.117794486215539</v>
      </c>
      <c r="H37" s="148">
        <f t="shared" si="6"/>
        <v>0.161555099550774</v>
      </c>
    </row>
    <row r="38" spans="2:8">
      <c r="B38" s="113"/>
      <c r="C38" s="138" t="s">
        <v>416</v>
      </c>
      <c r="D38" s="139">
        <f>IFERROR(SUM('1-2021年分公司固定类费用编制表（填白底格）'!$L$84:$L$86)/'4-基础数据及单位成本（填白底格）'!D12,"")</f>
        <v>2.3</v>
      </c>
      <c r="E38" s="139">
        <f>IFERROR(SUM('1-2021年分公司固定类费用编制表（填白底格）'!$Z$84:$Z$86)/'4-基础数据及单位成本（填白底格）'!E12,"")</f>
        <v>1.1</v>
      </c>
      <c r="F38" s="139">
        <f>IFERROR(SUM('1-2021年分公司固定类费用编制表（填白底格）'!$AB$84:$AB$86)/'4-基础数据及单位成本（填白底格）'!F12,"")</f>
        <v>0.3</v>
      </c>
      <c r="G38" s="147">
        <f t="shared" si="5"/>
        <v>1.09090909090909</v>
      </c>
      <c r="H38" s="148">
        <f t="shared" si="6"/>
        <v>6.66666666666667</v>
      </c>
    </row>
    <row r="39" spans="2:8">
      <c r="B39" s="127" t="s">
        <v>417</v>
      </c>
      <c r="C39" s="138" t="s">
        <v>418</v>
      </c>
      <c r="D39" s="139">
        <f>IFERROR('1-2021年分公司固定类费用编制表（填白底格）'!$L$5/'4-基础数据及单位成本（填白底格）'!D$20,"")</f>
        <v>0.0552562721425286</v>
      </c>
      <c r="E39" s="139">
        <f>IFERROR('1-2021年分公司固定类费用编制表（填白底格）'!$Z$5/'4-基础数据及单位成本（填白底格）'!E$20,"")</f>
        <v>0.0473060096566261</v>
      </c>
      <c r="F39" s="139">
        <f>IFERROR('1-2021年分公司固定类费用编制表（填白底格）'!$AB$5/'4-基础数据及单位成本（填白底格）'!F$20,"")</f>
        <v>0.0451635969129867</v>
      </c>
      <c r="G39" s="147">
        <f t="shared" si="5"/>
        <v>0.168060306578593</v>
      </c>
      <c r="H39" s="148">
        <f t="shared" si="6"/>
        <v>0.223469252216264</v>
      </c>
    </row>
    <row r="40" spans="2:8">
      <c r="B40" s="113"/>
      <c r="C40" s="138" t="s">
        <v>419</v>
      </c>
      <c r="D40" s="139">
        <f>IFERROR('1-2021年分公司固定类费用编制表（填白底格）'!$L$6/'4-基础数据及单位成本（填白底格）'!D$20,"")</f>
        <v>0.0386530351386391</v>
      </c>
      <c r="E40" s="139">
        <f>IFERROR('1-2021年分公司固定类费用编制表（填白底格）'!$Z$6/'4-基础数据及单位成本（填白底格）'!E$20,"")</f>
        <v>0.0329286812823215</v>
      </c>
      <c r="F40" s="139">
        <f>IFERROR('1-2021年分公司固定类费用编制表（填白底格）'!$AB$6/'4-基础数据及单位成本（填白底格）'!F$20,"")</f>
        <v>0.0347593099423856</v>
      </c>
      <c r="G40" s="147">
        <f t="shared" si="5"/>
        <v>0.173840968827101</v>
      </c>
      <c r="H40" s="148">
        <f t="shared" si="6"/>
        <v>0.112019634529784</v>
      </c>
    </row>
    <row r="41" spans="2:8">
      <c r="B41" s="113"/>
      <c r="C41" s="138" t="s">
        <v>420</v>
      </c>
      <c r="D41" s="139">
        <f>IFERROR(('1-2021年分公司固定类费用编制表（填白底格）'!$L$5-'1-2021年分公司固定类费用编制表（填白底格）'!L6)/'4-基础数据及单位成本（填白底格）'!D$20,"")</f>
        <v>0.0166032370038894</v>
      </c>
      <c r="E41" s="139">
        <f>IFERROR(('1-2021年分公司固定类费用编制表（填白底格）'!$Z$5-'1-2021年分公司固定类费用编制表（填白底格）'!Z6)/'4-基础数据及单位成本（填白底格）'!E$20,"")</f>
        <v>0.0143773283743046</v>
      </c>
      <c r="F41" s="139">
        <f>IFERROR(('1-2021年分公司固定类费用编制表（填白底格）'!$AB$5-'1-2021年分公司固定类费用编制表（填白底格）'!AA6)/'4-基础数据及单位成本（填白底格）'!F$20,"")</f>
        <v>0.0451635969129867</v>
      </c>
      <c r="G41" s="147">
        <f t="shared" si="5"/>
        <v>0.154820740796535</v>
      </c>
      <c r="H41" s="148">
        <f t="shared" si="6"/>
        <v>-0.63237567114334</v>
      </c>
    </row>
    <row r="42" spans="2:8">
      <c r="B42" s="113"/>
      <c r="C42" s="138" t="s">
        <v>421</v>
      </c>
      <c r="D42" s="139">
        <f>IFERROR('1-2021年分公司固定类费用编制表（填白底格）'!$L$7/'4-基础数据及单位成本（填白底格）'!D$20,"")</f>
        <v>0.0308916398310401</v>
      </c>
      <c r="E42" s="139">
        <f>IFERROR('1-2021年分公司固定类费用编制表（填白底格）'!$Z$7/'4-基础数据及单位成本（填白底格）'!E$20,"")</f>
        <v>0.024518394157006</v>
      </c>
      <c r="F42" s="139">
        <f>IFERROR('1-2021年分公司固定类费用编制表（填白底格）'!$AB$7/'4-基础数据及单位成本（填白底格）'!F$20,"")</f>
        <v>0.0263004331352582</v>
      </c>
      <c r="G42" s="147">
        <f t="shared" si="5"/>
        <v>0.259937320251173</v>
      </c>
      <c r="H42" s="148">
        <f t="shared" si="6"/>
        <v>0.174567721838275</v>
      </c>
    </row>
    <row r="43" spans="2:8">
      <c r="B43" s="113"/>
      <c r="C43" s="138" t="s">
        <v>422</v>
      </c>
      <c r="D43" s="139">
        <f>IFERROR(('1-2021年分公司固定类费用编制表（填白底格）'!L6-'1-2021年分公司固定类费用编制表（填白底格）'!L7)/'4-基础数据及单位成本（填白底格）'!D$20,"")</f>
        <v>0.00776139530759901</v>
      </c>
      <c r="E43" s="139">
        <f>IFERROR(('1-2021年分公司固定类费用编制表（填白底格）'!Z6-'1-2021年分公司固定类费用编制表（填白底格）'!Z7)/'4-基础数据及单位成本（填白底格）'!E$20,"")</f>
        <v>0.00841028712531556</v>
      </c>
      <c r="F43" s="139">
        <f>IFERROR(('1-2021年分公司固定类费用编制表（填白底格）'!AB6-'1-2021年分公司固定类费用编制表（填白底格）'!AB7)/'4-基础数据及单位成本（填白底格）'!F$20,"")</f>
        <v>0.00845887680712741</v>
      </c>
      <c r="G43" s="147">
        <f t="shared" si="5"/>
        <v>-0.0771545380137301</v>
      </c>
      <c r="H43" s="148">
        <f t="shared" si="6"/>
        <v>-0.0824555689167508</v>
      </c>
    </row>
    <row r="44" spans="2:8">
      <c r="B44" s="113"/>
      <c r="C44" s="138" t="s">
        <v>423</v>
      </c>
      <c r="D44" s="139">
        <f>IFERROR('1-2021年分公司固定类费用编制表（填白底格）'!L42/'4-基础数据及单位成本（填白底格）'!D$20,"")</f>
        <v>0.00242022500104554</v>
      </c>
      <c r="E44" s="139">
        <f>IFERROR('1-2021年分公司固定类费用编制表（填白底格）'!Z42/'4-基础数据及单位成本（填白底格）'!E$20,"")</f>
        <v>0.00247083404818509</v>
      </c>
      <c r="F44" s="139">
        <f>IFERROR('1-2021年分公司固定类费用编制表（填白底格）'!AB42/'4-基础数据及单位成本（填白底格）'!F$20,"")</f>
        <v>0.00133597981441757</v>
      </c>
      <c r="G44" s="147">
        <f t="shared" si="5"/>
        <v>-0.020482576390237</v>
      </c>
      <c r="H44" s="148">
        <f t="shared" si="6"/>
        <v>0.811573030465779</v>
      </c>
    </row>
    <row r="45" ht="13.95" spans="2:8">
      <c r="B45" s="132"/>
      <c r="C45" s="141" t="s">
        <v>424</v>
      </c>
      <c r="D45" s="142">
        <f>IFERROR('1-2021年分公司固定类费用编制表（填白底格）'!L113/'4-基础数据及单位成本（填白底格）'!D$20,"")</f>
        <v>0.003349922629752</v>
      </c>
      <c r="E45" s="142">
        <f>IFERROR('1-2021年分公司固定类费用编制表（填白底格）'!Z113/'4-基础数据及单位成本（填白底格）'!E$20,"")</f>
        <v>0.00245628170878165</v>
      </c>
      <c r="F45" s="142">
        <f>IFERROR('1-2021年分公司固定类费用编制表（填白底格）'!AB113/'4-基础数据及单位成本（填白底格）'!F$20,"")</f>
        <v>0.0015032341313871</v>
      </c>
      <c r="G45" s="149">
        <f t="shared" si="5"/>
        <v>0.363818579023498</v>
      </c>
      <c r="H45" s="150">
        <f t="shared" si="6"/>
        <v>1.22847696164328</v>
      </c>
    </row>
  </sheetData>
  <sheetProtection autoFilter="0"/>
  <mergeCells count="9">
    <mergeCell ref="B6:B9"/>
    <mergeCell ref="B10:B12"/>
    <mergeCell ref="B13:B14"/>
    <mergeCell ref="B15:B20"/>
    <mergeCell ref="B26:B35"/>
    <mergeCell ref="B36:B38"/>
    <mergeCell ref="B39:B45"/>
    <mergeCell ref="B4:C5"/>
    <mergeCell ref="B24:C25"/>
  </mergeCells>
  <pageMargins left="0.699305555555556" right="0.699305555555556" top="0.75" bottom="0.75" header="0.3" footer="0.3"/>
  <pageSetup paperSize="9" orientation="portrait" horizontalDpi="600" verticalDpi="6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67"/>
  <sheetViews>
    <sheetView workbookViewId="0">
      <selection activeCell="D62" sqref="D62"/>
    </sheetView>
  </sheetViews>
  <sheetFormatPr defaultColWidth="8.875" defaultRowHeight="14.4"/>
  <cols>
    <col min="1" max="1" width="6" style="77" customWidth="1"/>
    <col min="2" max="2" width="14.625" style="77"/>
    <col min="3" max="3" width="51.25" style="77"/>
    <col min="4" max="4" width="20.375" style="78"/>
    <col min="5" max="6" width="18.75" style="79" customWidth="1"/>
    <col min="7" max="8" width="18.75" style="80" customWidth="1"/>
    <col min="9" max="256" width="8.875" style="77"/>
  </cols>
  <sheetData>
    <row r="1" spans="1:5">
      <c r="A1" s="81"/>
      <c r="D1" s="82"/>
      <c r="E1" s="99"/>
    </row>
    <row r="2" ht="17.6" spans="2:8">
      <c r="B2" s="83" t="s">
        <v>425</v>
      </c>
      <c r="C2" s="83"/>
      <c r="D2" s="83"/>
      <c r="E2" s="83"/>
      <c r="F2" s="83"/>
      <c r="G2" s="83"/>
      <c r="H2" s="83"/>
    </row>
    <row r="3" spans="3:9">
      <c r="C3" s="84" t="s">
        <v>426</v>
      </c>
      <c r="D3" s="85" t="str">
        <f ca="1">IF(ABS(D6-D14-'1-2021年分公司固定类费用编制表（填白底格）'!N5+'1-2021年分公司固定类费用编制表（填白底格）'!N135+'1-2021年分公司固定类费用编制表（填白底格）'!N136+'1-2021年分公司固定类费用编制表（填白底格）'!N137+'1-2021年分公司固定类费用编制表（填白底格）'!N171)&lt;0.001,"OK","错误")</f>
        <v>错误</v>
      </c>
      <c r="E3" s="85" t="str">
        <f ca="1">IF(ABS(E6-E14-'1-2021年分公司固定类费用编制表（填白底格）'!Y5+'1-2021年分公司固定类费用编制表（填白底格）'!Y135+'1-2021年分公司固定类费用编制表（填白底格）'!Y136+'1-2021年分公司固定类费用编制表（填白底格）'!Y137+'1-2021年分公司固定类费用编制表（填白底格）'!Y171)&lt;0.001,"OK","错误")</f>
        <v>错误</v>
      </c>
      <c r="F3" s="85" t="str">
        <f ca="1">IF(ABS(F6-F14-'1-2021年分公司固定类费用编制表（填白底格）'!AB5+'1-2021年分公司固定类费用编制表（填白底格）'!AB135+'1-2021年分公司固定类费用编制表（填白底格）'!AB136+'1-2021年分公司固定类费用编制表（填白底格）'!AB137+'1-2021年分公司固定类费用编制表（填白底格）'!AB171)&lt;0.001,"OK","错误")</f>
        <v>错误</v>
      </c>
      <c r="I3" s="77" t="s">
        <v>30</v>
      </c>
    </row>
    <row r="4" spans="2:8">
      <c r="B4" s="86" t="s">
        <v>427</v>
      </c>
      <c r="C4" s="86" t="s">
        <v>428</v>
      </c>
      <c r="D4" s="87" t="s">
        <v>429</v>
      </c>
      <c r="E4" s="86" t="s">
        <v>430</v>
      </c>
      <c r="F4" s="86" t="s">
        <v>431</v>
      </c>
      <c r="G4" s="100" t="s">
        <v>432</v>
      </c>
      <c r="H4" s="101" t="s">
        <v>433</v>
      </c>
    </row>
    <row r="5" spans="2:8">
      <c r="B5" s="86"/>
      <c r="C5" s="86"/>
      <c r="D5" s="88" t="s">
        <v>434</v>
      </c>
      <c r="E5" s="86" t="s">
        <v>434</v>
      </c>
      <c r="F5" s="86" t="s">
        <v>434</v>
      </c>
      <c r="G5" s="86" t="s">
        <v>434</v>
      </c>
      <c r="H5" s="86" t="s">
        <v>434</v>
      </c>
    </row>
    <row r="6" spans="2:8">
      <c r="B6" s="86" t="s">
        <v>435</v>
      </c>
      <c r="C6" s="86"/>
      <c r="D6" s="89">
        <f ca="1">D7+D19+D42+D55+D59</f>
        <v>878.95684472</v>
      </c>
      <c r="E6" s="102">
        <f ca="1">E7+E19+E42+E55+E59</f>
        <v>1385.2784</v>
      </c>
      <c r="F6" s="102">
        <f ca="1">F7+F19+F42+F55+F59</f>
        <v>449.93</v>
      </c>
      <c r="G6" s="103">
        <f ca="1">IFERROR(D6/E6,"-")</f>
        <v>0.634498339626172</v>
      </c>
      <c r="H6" s="103">
        <f ca="1">IFERROR(D6/F6-1,"-")</f>
        <v>0.953541316915965</v>
      </c>
    </row>
    <row r="7" spans="2:8">
      <c r="B7" s="86" t="s">
        <v>419</v>
      </c>
      <c r="C7" s="90" t="s">
        <v>436</v>
      </c>
      <c r="D7" s="91">
        <f ca="1">D8+SUM(D12:D18)</f>
        <v>604.62684472</v>
      </c>
      <c r="E7" s="104">
        <f ca="1">E8+SUM(E12:E18)</f>
        <v>869.4584</v>
      </c>
      <c r="F7" s="104">
        <f ca="1">F8+SUM(F12:F18)</f>
        <v>205.84</v>
      </c>
      <c r="G7" s="103">
        <f ca="1" t="shared" ref="G7:G67" si="0">IFERROR(D7/E7,"-")</f>
        <v>0.695406295137295</v>
      </c>
      <c r="H7" s="103">
        <f ca="1" t="shared" ref="H7:H67" si="1">IFERROR(D7/F7-1,"-")</f>
        <v>1.93736321764477</v>
      </c>
    </row>
    <row r="8" spans="2:8">
      <c r="B8" s="86"/>
      <c r="C8" s="92" t="s">
        <v>437</v>
      </c>
      <c r="D8" s="93">
        <f ca="1">SUM(D9:D11)</f>
        <v>476.55</v>
      </c>
      <c r="E8" s="105">
        <f ca="1">SUM(E9:E11)</f>
        <v>640.24</v>
      </c>
      <c r="F8" s="105">
        <f ca="1">SUM(F9:F11)</f>
        <v>0</v>
      </c>
      <c r="G8" s="103">
        <f ca="1" t="shared" si="0"/>
        <v>0.744330251155817</v>
      </c>
      <c r="H8" s="103" t="str">
        <f ca="1" t="shared" si="1"/>
        <v>-</v>
      </c>
    </row>
    <row r="9" spans="2:8">
      <c r="B9" s="86"/>
      <c r="C9" s="92" t="s">
        <v>53</v>
      </c>
      <c r="D9" s="94">
        <f ca="1">SUMIF('1-2021年分公司固定类费用编制表（填白底格）'!G:G,C9,'1-2021年分公司固定类费用编制表（填白底格）'!N:N)</f>
        <v>454.4</v>
      </c>
      <c r="E9" s="106">
        <f ca="1">SUMIF('1-2021年分公司固定类费用编制表（填白底格）'!G:G,C9,'1-2021年分公司固定类费用编制表（填白底格）'!Y:Y)</f>
        <v>623.51</v>
      </c>
      <c r="F9" s="106">
        <f ca="1">SUMIF('1-2021年分公司固定类费用编制表（填白底格）'!G:G,C9,'1-2021年分公司固定类费用编制表（填白底格）'!AB:AB)</f>
        <v>0</v>
      </c>
      <c r="G9" s="103">
        <f ca="1" t="shared" si="0"/>
        <v>0.728777405334317</v>
      </c>
      <c r="H9" s="103" t="str">
        <f ca="1" t="shared" si="1"/>
        <v>-</v>
      </c>
    </row>
    <row r="10" spans="2:8">
      <c r="B10" s="86"/>
      <c r="C10" s="92" t="s">
        <v>58</v>
      </c>
      <c r="D10" s="94">
        <f ca="1">SUMIF('1-2021年分公司固定类费用编制表（填白底格）'!G:G,C10,'1-2021年分公司固定类费用编制表（填白底格）'!N:N)</f>
        <v>22.15</v>
      </c>
      <c r="E10" s="106">
        <f ca="1">SUMIF('1-2021年分公司固定类费用编制表（填白底格）'!G:G,C10,'1-2021年分公司固定类费用编制表（填白底格）'!Y:Y)</f>
        <v>16.73</v>
      </c>
      <c r="F10" s="106">
        <f ca="1">SUMIF('1-2021年分公司固定类费用编制表（填白底格）'!G:G,C10,'1-2021年分公司固定类费用编制表（填白底格）'!AB:AB)</f>
        <v>0</v>
      </c>
      <c r="G10" s="103">
        <f ca="1" t="shared" si="0"/>
        <v>1.32396891811118</v>
      </c>
      <c r="H10" s="103" t="str">
        <f ca="1" t="shared" si="1"/>
        <v>-</v>
      </c>
    </row>
    <row r="11" spans="2:8">
      <c r="B11" s="86"/>
      <c r="C11" s="92" t="s">
        <v>62</v>
      </c>
      <c r="D11" s="94">
        <f ca="1">SUMIF('1-2021年分公司固定类费用编制表（填白底格）'!G:G,C11,'1-2021年分公司固定类费用编制表（填白底格）'!N:N)</f>
        <v>0</v>
      </c>
      <c r="E11" s="106">
        <f ca="1">SUMIF('1-2021年分公司固定类费用编制表（填白底格）'!G:G,C11,'1-2021年分公司固定类费用编制表（填白底格）'!Y:Y)</f>
        <v>0</v>
      </c>
      <c r="F11" s="106">
        <f ca="1">SUMIF('1-2021年分公司固定类费用编制表（填白底格）'!G:G,C11,'1-2021年分公司固定类费用编制表（填白底格）'!AB:AB)</f>
        <v>0</v>
      </c>
      <c r="G11" s="103" t="str">
        <f ca="1" t="shared" si="0"/>
        <v>-</v>
      </c>
      <c r="H11" s="103" t="str">
        <f ca="1" t="shared" si="1"/>
        <v>-</v>
      </c>
    </row>
    <row r="12" spans="2:8">
      <c r="B12" s="86"/>
      <c r="C12" s="92" t="s">
        <v>88</v>
      </c>
      <c r="D12" s="94">
        <f ca="1">SUMIF('1-2021年分公司固定类费用编制表（填白底格）'!G:G,C12,'1-2021年分公司固定类费用编制表（填白底格）'!N:N)</f>
        <v>74.31859472</v>
      </c>
      <c r="E12" s="106">
        <f ca="1">SUMIF('1-2021年分公司固定类费用编制表（填白底格）'!G:G,C12,'1-2021年分公司固定类费用编制表（填白底格）'!Y:Y)</f>
        <v>99.33</v>
      </c>
      <c r="F12" s="106">
        <f ca="1">SUMIF('1-2021年分公司固定类费用编制表（填白底格）'!G:G,C12,'1-2021年分公司固定类费用编制表（填白底格）'!AB:AB)</f>
        <v>114.5</v>
      </c>
      <c r="G12" s="103">
        <f ca="1" t="shared" si="0"/>
        <v>0.748198879693949</v>
      </c>
      <c r="H12" s="103">
        <f ca="1" t="shared" si="1"/>
        <v>-0.350929303755459</v>
      </c>
    </row>
    <row r="13" spans="2:8">
      <c r="B13" s="86"/>
      <c r="C13" s="92" t="s">
        <v>95</v>
      </c>
      <c r="D13" s="94">
        <f ca="1">SUMIF('1-2021年分公司固定类费用编制表（填白底格）'!G:G,C13,'1-2021年分公司固定类费用编制表（填白底格）'!N:N)</f>
        <v>9.53</v>
      </c>
      <c r="E13" s="106">
        <f ca="1">SUMIF('1-2021年分公司固定类费用编制表（填白底格）'!G:G,C13,'1-2021年分公司固定类费用编制表（填白底格）'!Y:Y)</f>
        <v>12.8048</v>
      </c>
      <c r="F13" s="106">
        <f ca="1">SUMIF('1-2021年分公司固定类费用编制表（填白底格）'!G:G,C13,'1-2021年分公司固定类费用编制表（填白底格）'!AB:AB)</f>
        <v>12.8</v>
      </c>
      <c r="G13" s="103">
        <f ca="1" t="shared" si="0"/>
        <v>0.744252155441709</v>
      </c>
      <c r="H13" s="103">
        <f ca="1" t="shared" si="1"/>
        <v>-0.25546875</v>
      </c>
    </row>
    <row r="14" spans="2:8">
      <c r="B14" s="86"/>
      <c r="C14" s="92" t="s">
        <v>438</v>
      </c>
      <c r="D14" s="95">
        <f ca="1">D8*1.5%</f>
        <v>7.14825</v>
      </c>
      <c r="E14" s="95">
        <f ca="1">E8*1.5%</f>
        <v>9.6036</v>
      </c>
      <c r="F14" s="95">
        <f ca="1">F8*1.5%</f>
        <v>0</v>
      </c>
      <c r="G14" s="103">
        <f ca="1" t="shared" si="0"/>
        <v>0.744330251155816</v>
      </c>
      <c r="H14" s="103" t="str">
        <f ca="1" t="shared" si="1"/>
        <v>-</v>
      </c>
    </row>
    <row r="15" spans="2:8">
      <c r="B15" s="86"/>
      <c r="C15" s="92" t="s">
        <v>85</v>
      </c>
      <c r="D15" s="94">
        <f ca="1">SUMIF('1-2021年分公司固定类费用编制表（填白底格）'!G:G,C15,'1-2021年分公司固定类费用编制表（填白底格）'!N:N)</f>
        <v>23.84</v>
      </c>
      <c r="E15" s="106">
        <f ca="1">SUMIF('1-2021年分公司固定类费用编制表（填白底格）'!G:G,C15,'1-2021年分公司固定类费用编制表（填白底格）'!Y:Y)</f>
        <v>69.92</v>
      </c>
      <c r="F15" s="106">
        <f ca="1">SUMIF('1-2021年分公司固定类费用编制表（填白底格）'!G:G,C15,'1-2021年分公司固定类费用编制表（填白底格）'!AB:AB)</f>
        <v>42.1</v>
      </c>
      <c r="G15" s="103">
        <f ca="1" t="shared" si="0"/>
        <v>0.340961098398169</v>
      </c>
      <c r="H15" s="103">
        <f ca="1" t="shared" si="1"/>
        <v>-0.433729216152019</v>
      </c>
    </row>
    <row r="16" spans="2:8">
      <c r="B16" s="86"/>
      <c r="C16" s="92" t="s">
        <v>84</v>
      </c>
      <c r="D16" s="94">
        <f ca="1">SUMIF('1-2021年分公司固定类费用编制表（填白底格）'!G:G,C16,'1-2021年分公司固定类费用编制表（填白底格）'!N:N)</f>
        <v>0</v>
      </c>
      <c r="E16" s="106">
        <f ca="1">SUMIF('1-2021年分公司固定类费用编制表（填白底格）'!G:G,C16,'1-2021年分公司固定类费用编制表（填白底格）'!Y:Y)</f>
        <v>0</v>
      </c>
      <c r="F16" s="106">
        <f ca="1">SUMIF('1-2021年分公司固定类费用编制表（填白底格）'!G:G,C16,'1-2021年分公司固定类费用编制表（填白底格）'!AB:AB)</f>
        <v>0</v>
      </c>
      <c r="G16" s="103" t="str">
        <f ca="1" t="shared" si="0"/>
        <v>-</v>
      </c>
      <c r="H16" s="103" t="str">
        <f ca="1" t="shared" si="1"/>
        <v>-</v>
      </c>
    </row>
    <row r="17" spans="2:8">
      <c r="B17" s="86"/>
      <c r="C17" s="92" t="s">
        <v>72</v>
      </c>
      <c r="D17" s="94">
        <f ca="1">SUMIF('1-2021年分公司固定类费用编制表（填白底格）'!G:G,C17,'1-2021年分公司固定类费用编制表（填白底格）'!N:N)</f>
        <v>13.24</v>
      </c>
      <c r="E17" s="106">
        <f ca="1">SUMIF('1-2021年分公司固定类费用编制表（填白底格）'!G:G,C17,'1-2021年分公司固定类费用编制表（填白底格）'!Y:Y)</f>
        <v>35.95</v>
      </c>
      <c r="F17" s="106">
        <f ca="1">SUMIF('1-2021年分公司固定类费用编制表（填白底格）'!G:G,C17,'1-2021年分公司固定类费用编制表（填白底格）'!AB:AB)</f>
        <v>32.8</v>
      </c>
      <c r="G17" s="103">
        <f ca="1" t="shared" si="0"/>
        <v>0.368289290681502</v>
      </c>
      <c r="H17" s="103">
        <f ca="1" t="shared" si="1"/>
        <v>-0.596341463414634</v>
      </c>
    </row>
    <row r="18" spans="2:8">
      <c r="B18" s="86"/>
      <c r="C18" s="92" t="s">
        <v>97</v>
      </c>
      <c r="D18" s="94">
        <f ca="1">SUMIF('1-2021年分公司固定类费用编制表（填白底格）'!G:G,C18,'1-2021年分公司固定类费用编制表（填白底格）'!N:N)</f>
        <v>0</v>
      </c>
      <c r="E18" s="106">
        <f ca="1">SUMIF('1-2021年分公司固定类费用编制表（填白底格）'!G:G,C18,'1-2021年分公司固定类费用编制表（填白底格）'!Y:Y)</f>
        <v>1.61</v>
      </c>
      <c r="F18" s="106">
        <f ca="1">SUMIF('1-2021年分公司固定类费用编制表（填白底格）'!G:G,C18,'1-2021年分公司固定类费用编制表（填白底格）'!AB:AB)</f>
        <v>3.64</v>
      </c>
      <c r="G18" s="103">
        <f ca="1" t="shared" si="0"/>
        <v>0</v>
      </c>
      <c r="H18" s="103">
        <f ca="1" t="shared" si="1"/>
        <v>-1</v>
      </c>
    </row>
    <row r="19" spans="2:8">
      <c r="B19" s="96" t="s">
        <v>439</v>
      </c>
      <c r="C19" s="90" t="s">
        <v>436</v>
      </c>
      <c r="D19" s="91">
        <f ca="1">D20+D28+D34+D39</f>
        <v>88.24</v>
      </c>
      <c r="E19" s="104">
        <f ca="1">E20+E28+E34+E39</f>
        <v>343.02</v>
      </c>
      <c r="F19" s="104">
        <f ca="1">F20+F28+F34+F39</f>
        <v>122.42</v>
      </c>
      <c r="G19" s="103">
        <f ca="1" t="shared" si="0"/>
        <v>0.257244475540785</v>
      </c>
      <c r="H19" s="103">
        <f ca="1" t="shared" si="1"/>
        <v>-0.279202744649567</v>
      </c>
    </row>
    <row r="20" spans="2:8">
      <c r="B20" s="97"/>
      <c r="C20" s="90" t="s">
        <v>440</v>
      </c>
      <c r="D20" s="91">
        <f ca="1">SUM(D21:D27)</f>
        <v>34.97</v>
      </c>
      <c r="E20" s="104">
        <f ca="1">SUM(E21:E27)</f>
        <v>218.52</v>
      </c>
      <c r="F20" s="104">
        <f ca="1">SUM(F21:F27)</f>
        <v>32.51</v>
      </c>
      <c r="G20" s="103">
        <f ca="1" t="shared" si="0"/>
        <v>0.160031118433095</v>
      </c>
      <c r="H20" s="103">
        <f ca="1" t="shared" si="1"/>
        <v>0.0756690249154106</v>
      </c>
    </row>
    <row r="21" spans="2:8">
      <c r="B21" s="97"/>
      <c r="C21" s="92" t="s">
        <v>109</v>
      </c>
      <c r="D21" s="94">
        <f ca="1">SUMIF('1-2021年分公司固定类费用编制表（填白底格）'!G:G,C21,'1-2021年分公司固定类费用编制表（填白底格）'!N:N)</f>
        <v>0</v>
      </c>
      <c r="E21" s="106">
        <f ca="1">SUMIF('1-2021年分公司固定类费用编制表（填白底格）'!G:G,C21,'1-2021年分公司固定类费用编制表（填白底格）'!Y:Y)</f>
        <v>160.73</v>
      </c>
      <c r="F21" s="106">
        <f ca="1">SUMIF('1-2021年分公司固定类费用编制表（填白底格）'!G:G,C21,'1-2021年分公司固定类费用编制表（填白底格）'!AB:AB)</f>
        <v>5.7</v>
      </c>
      <c r="G21" s="103">
        <f ca="1" t="shared" si="0"/>
        <v>0</v>
      </c>
      <c r="H21" s="103">
        <f ca="1" t="shared" si="1"/>
        <v>-1</v>
      </c>
    </row>
    <row r="22" spans="2:8">
      <c r="B22" s="97"/>
      <c r="C22" s="92" t="s">
        <v>113</v>
      </c>
      <c r="D22" s="94">
        <f ca="1">SUMIF('1-2021年分公司固定类费用编制表（填白底格）'!G:G,C22,'1-2021年分公司固定类费用编制表（填白底格）'!N:N)</f>
        <v>8.82</v>
      </c>
      <c r="E22" s="106">
        <f ca="1">SUMIF('1-2021年分公司固定类费用编制表（填白底格）'!G:G,C22,'1-2021年分公司固定类费用编制表（填白底格）'!Y:Y)</f>
        <v>16.74</v>
      </c>
      <c r="F22" s="106">
        <f ca="1">SUMIF('1-2021年分公司固定类费用编制表（填白底格）'!G:G,C22,'1-2021年分公司固定类费用编制表（填白底格）'!AB:AB)</f>
        <v>14</v>
      </c>
      <c r="G22" s="103">
        <f ca="1" t="shared" si="0"/>
        <v>0.526881720430108</v>
      </c>
      <c r="H22" s="103">
        <f ca="1" t="shared" si="1"/>
        <v>-0.37</v>
      </c>
    </row>
    <row r="23" spans="2:8">
      <c r="B23" s="97"/>
      <c r="C23" s="92" t="s">
        <v>131</v>
      </c>
      <c r="D23" s="94">
        <f ca="1">SUMIF('1-2021年分公司固定类费用编制表（填白底格）'!G:G,C23,'1-2021年分公司固定类费用编制表（填白底格）'!N:N)</f>
        <v>0</v>
      </c>
      <c r="E23" s="106">
        <f ca="1">SUMIF('1-2021年分公司固定类费用编制表（填白底格）'!G:G,C23,'1-2021年分公司固定类费用编制表（填白底格）'!Y:Y)</f>
        <v>0.65</v>
      </c>
      <c r="F23" s="106">
        <f ca="1">SUMIF('1-2021年分公司固定类费用编制表（填白底格）'!G:G,C23,'1-2021年分公司固定类费用编制表（填白底格）'!AB:AB)</f>
        <v>0.83</v>
      </c>
      <c r="G23" s="103">
        <f ca="1" t="shared" si="0"/>
        <v>0</v>
      </c>
      <c r="H23" s="103">
        <f ca="1" t="shared" si="1"/>
        <v>-1</v>
      </c>
    </row>
    <row r="24" spans="2:8">
      <c r="B24" s="97"/>
      <c r="C24" s="92" t="s">
        <v>128</v>
      </c>
      <c r="D24" s="94">
        <f ca="1">SUMIF('1-2021年分公司固定类费用编制表（填白底格）'!G:G,C24,'1-2021年分公司固定类费用编制表（填白底格）'!N:N)</f>
        <v>0.5</v>
      </c>
      <c r="E24" s="106">
        <f ca="1">SUMIF('1-2021年分公司固定类费用编制表（填白底格）'!G:G,C24,'1-2021年分公司固定类费用编制表（填白底格）'!Y:Y)</f>
        <v>0.5</v>
      </c>
      <c r="F24" s="106">
        <f ca="1">SUMIF('1-2021年分公司固定类费用编制表（填白底格）'!G:G,C24,'1-2021年分公司固定类费用编制表（填白底格）'!AB:AB)</f>
        <v>0</v>
      </c>
      <c r="G24" s="103">
        <f ca="1" t="shared" si="0"/>
        <v>1</v>
      </c>
      <c r="H24" s="103" t="str">
        <f ca="1" t="shared" si="1"/>
        <v>-</v>
      </c>
    </row>
    <row r="25" spans="2:8">
      <c r="B25" s="97"/>
      <c r="C25" s="92" t="s">
        <v>122</v>
      </c>
      <c r="D25" s="94">
        <f ca="1">SUMIF('1-2021年分公司固定类费用编制表（填白底格）'!G:G,C25,'1-2021年分公司固定类费用编制表（填白底格）'!N:N)</f>
        <v>9</v>
      </c>
      <c r="E25" s="106">
        <f ca="1">SUMIF('1-2021年分公司固定类费用编制表（填白底格）'!G:G,C25,'1-2021年分公司固定类费用编制表（填白底格）'!Y:Y)</f>
        <v>10.75</v>
      </c>
      <c r="F25" s="106">
        <f ca="1">SUMIF('1-2021年分公司固定类费用编制表（填白底格）'!G:G,C25,'1-2021年分公司固定类费用编制表（填白底格）'!AB:AB)</f>
        <v>7.75</v>
      </c>
      <c r="G25" s="103">
        <f ca="1" t="shared" si="0"/>
        <v>0.837209302325581</v>
      </c>
      <c r="H25" s="103">
        <f ca="1" t="shared" si="1"/>
        <v>0.161290322580645</v>
      </c>
    </row>
    <row r="26" spans="2:8">
      <c r="B26" s="97"/>
      <c r="C26" s="92" t="s">
        <v>105</v>
      </c>
      <c r="D26" s="94">
        <f ca="1">SUMIF('1-2021年分公司固定类费用编制表（填白底格）'!G:G,C26,'1-2021年分公司固定类费用编制表（填白底格）'!N:N)</f>
        <v>16</v>
      </c>
      <c r="E26" s="106">
        <f ca="1">SUMIF('1-2021年分公司固定类费用编制表（填白底格）'!G:G,C26,'1-2021年分公司固定类费用编制表（填白底格）'!Y:Y)</f>
        <v>28.5</v>
      </c>
      <c r="F26" s="106">
        <f ca="1">SUMIF('1-2021年分公司固定类费用编制表（填白底格）'!G:G,C26,'1-2021年分公司固定类费用编制表（填白底格）'!AB:AB)</f>
        <v>4.1</v>
      </c>
      <c r="G26" s="103">
        <f ca="1" t="shared" si="0"/>
        <v>0.56140350877193</v>
      </c>
      <c r="H26" s="103">
        <f ca="1" t="shared" si="1"/>
        <v>2.90243902439024</v>
      </c>
    </row>
    <row r="27" spans="2:8">
      <c r="B27" s="97"/>
      <c r="C27" s="92" t="s">
        <v>126</v>
      </c>
      <c r="D27" s="94">
        <f ca="1">SUMIF('1-2021年分公司固定类费用编制表（填白底格）'!G:G,C27,'1-2021年分公司固定类费用编制表（填白底格）'!N:N)</f>
        <v>0.65</v>
      </c>
      <c r="E27" s="106">
        <f ca="1">SUMIF('1-2021年分公司固定类费用编制表（填白底格）'!G:G,C27,'1-2021年分公司固定类费用编制表（填白底格）'!Y:Y)</f>
        <v>0.65</v>
      </c>
      <c r="F27" s="106">
        <f ca="1">SUMIF('1-2021年分公司固定类费用编制表（填白底格）'!G:G,C27,'1-2021年分公司固定类费用编制表（填白底格）'!AB:AB)</f>
        <v>0.13</v>
      </c>
      <c r="G27" s="103">
        <f ca="1" t="shared" si="0"/>
        <v>1</v>
      </c>
      <c r="H27" s="103">
        <f ca="1" t="shared" si="1"/>
        <v>4</v>
      </c>
    </row>
    <row r="28" spans="2:8">
      <c r="B28" s="97"/>
      <c r="C28" s="90" t="s">
        <v>441</v>
      </c>
      <c r="D28" s="91">
        <f ca="1">SUM(D29:D33)</f>
        <v>24.77</v>
      </c>
      <c r="E28" s="104">
        <f ca="1">SUM(E29:E33)</f>
        <v>65.1</v>
      </c>
      <c r="F28" s="104">
        <f ca="1">SUM(F29:F33)</f>
        <v>58.02</v>
      </c>
      <c r="G28" s="103">
        <f ca="1" t="shared" si="0"/>
        <v>0.380491551459293</v>
      </c>
      <c r="H28" s="103">
        <f ca="1" t="shared" si="1"/>
        <v>-0.573078248879697</v>
      </c>
    </row>
    <row r="29" spans="2:8">
      <c r="B29" s="97"/>
      <c r="C29" s="92" t="s">
        <v>137</v>
      </c>
      <c r="D29" s="94">
        <f ca="1">SUMIF('1-2021年分公司固定类费用编制表（填白底格）'!G:G,C29,'1-2021年分公司固定类费用编制表（填白底格）'!N:N)</f>
        <v>9.12</v>
      </c>
      <c r="E29" s="106">
        <f ca="1">SUMIF('1-2021年分公司固定类费用编制表（填白底格）'!G:G,C29,'1-2021年分公司固定类费用编制表（填白底格）'!Y:Y)</f>
        <v>15.82</v>
      </c>
      <c r="F29" s="106">
        <f ca="1">SUMIF('1-2021年分公司固定类费用编制表（填白底格）'!G:G,C29,'1-2021年分公司固定类费用编制表（填白底格）'!AB:AB)</f>
        <v>21.89</v>
      </c>
      <c r="G29" s="103">
        <f ca="1" t="shared" si="0"/>
        <v>0.576485461441214</v>
      </c>
      <c r="H29" s="103">
        <f ca="1" t="shared" si="1"/>
        <v>-0.58337140246688</v>
      </c>
    </row>
    <row r="30" spans="2:8">
      <c r="B30" s="97"/>
      <c r="C30" s="92" t="s">
        <v>150</v>
      </c>
      <c r="D30" s="94">
        <f ca="1">SUMIF('1-2021年分公司固定类费用编制表（填白底格）'!G:G,C30,'1-2021年分公司固定类费用编制表（填白底格）'!N:N)</f>
        <v>0</v>
      </c>
      <c r="E30" s="106">
        <f ca="1">SUMIF('1-2021年分公司固定类费用编制表（填白底格）'!G:G,C30,'1-2021年分公司固定类费用编制表（填白底格）'!Y:Y)</f>
        <v>0</v>
      </c>
      <c r="F30" s="106">
        <f ca="1">SUMIF('1-2021年分公司固定类费用编制表（填白底格）'!G:G,C30,'1-2021年分公司固定类费用编制表（填白底格）'!AB:AB)</f>
        <v>0</v>
      </c>
      <c r="G30" s="103" t="str">
        <f ca="1" t="shared" si="0"/>
        <v>-</v>
      </c>
      <c r="H30" s="103" t="str">
        <f ca="1" t="shared" si="1"/>
        <v>-</v>
      </c>
    </row>
    <row r="31" spans="2:8">
      <c r="B31" s="97"/>
      <c r="C31" s="92" t="s">
        <v>139</v>
      </c>
      <c r="D31" s="94">
        <f ca="1">SUMIF('1-2021年分公司固定类费用编制表（填白底格）'!G:G,C31,'1-2021年分公司固定类费用编制表（填白底格）'!N:N)</f>
        <v>8</v>
      </c>
      <c r="E31" s="106">
        <f ca="1">SUMIF('1-2021年分公司固定类费用编制表（填白底格）'!G:G,C31,'1-2021年分公司固定类费用编制表（填白底格）'!Y:Y)</f>
        <v>26.37</v>
      </c>
      <c r="F31" s="106">
        <f ca="1">SUMIF('1-2021年分公司固定类费用编制表（填白底格）'!G:G,C31,'1-2021年分公司固定类费用编制表（填白底格）'!AB:AB)</f>
        <v>21.57</v>
      </c>
      <c r="G31" s="103">
        <f ca="1" t="shared" si="0"/>
        <v>0.303375047402351</v>
      </c>
      <c r="H31" s="103">
        <f ca="1" t="shared" si="1"/>
        <v>-0.629114510894761</v>
      </c>
    </row>
    <row r="32" spans="2:8">
      <c r="B32" s="97"/>
      <c r="C32" s="92" t="s">
        <v>143</v>
      </c>
      <c r="D32" s="94">
        <f ca="1">SUMIF('1-2021年分公司固定类费用编制表（填白底格）'!G:G,C32,'1-2021年分公司固定类费用编制表（填白底格）'!N:N)</f>
        <v>4</v>
      </c>
      <c r="E32" s="106">
        <f ca="1">SUMIF('1-2021年分公司固定类费用编制表（填白底格）'!G:G,C32,'1-2021年分公司固定类费用编制表（填白底格）'!Y:Y)</f>
        <v>9.38</v>
      </c>
      <c r="F32" s="106">
        <f ca="1">SUMIF('1-2021年分公司固定类费用编制表（填白底格）'!G:G,C32,'1-2021年分公司固定类费用编制表（填白底格）'!AB:AB)</f>
        <v>4.45</v>
      </c>
      <c r="G32" s="103">
        <f ca="1" t="shared" si="0"/>
        <v>0.426439232409382</v>
      </c>
      <c r="H32" s="103">
        <f ca="1" t="shared" si="1"/>
        <v>-0.101123595505618</v>
      </c>
    </row>
    <row r="33" spans="2:8">
      <c r="B33" s="97"/>
      <c r="C33" s="92" t="s">
        <v>141</v>
      </c>
      <c r="D33" s="94">
        <f ca="1">SUMIF('1-2021年分公司固定类费用编制表（填白底格）'!G:G,C33,'1-2021年分公司固定类费用编制表（填白底格）'!N:N)</f>
        <v>3.65</v>
      </c>
      <c r="E33" s="106">
        <f ca="1">SUMIF('1-2021年分公司固定类费用编制表（填白底格）'!G:G,C33,'1-2021年分公司固定类费用编制表（填白底格）'!Y:Y)</f>
        <v>13.53</v>
      </c>
      <c r="F33" s="106">
        <f ca="1">SUMIF('1-2021年分公司固定类费用编制表（填白底格）'!G:G,C33,'1-2021年分公司固定类费用编制表（填白底格）'!AB:AB)</f>
        <v>10.11</v>
      </c>
      <c r="G33" s="103">
        <f ca="1" t="shared" si="0"/>
        <v>0.269770879526977</v>
      </c>
      <c r="H33" s="103">
        <f ca="1" t="shared" si="1"/>
        <v>-0.638971315529179</v>
      </c>
    </row>
    <row r="34" spans="2:8">
      <c r="B34" s="97"/>
      <c r="C34" s="90" t="s">
        <v>442</v>
      </c>
      <c r="D34" s="91">
        <f ca="1">SUM(D35:D38)</f>
        <v>14.5</v>
      </c>
      <c r="E34" s="104">
        <f ca="1">SUM(E35:E38)</f>
        <v>43.41</v>
      </c>
      <c r="F34" s="104">
        <f ca="1">SUM(F35:F38)</f>
        <v>26.88</v>
      </c>
      <c r="G34" s="103">
        <f ca="1" t="shared" si="0"/>
        <v>0.334024418336789</v>
      </c>
      <c r="H34" s="103">
        <f ca="1" t="shared" si="1"/>
        <v>-0.460565476190476</v>
      </c>
    </row>
    <row r="35" spans="2:8">
      <c r="B35" s="97"/>
      <c r="C35" s="92" t="s">
        <v>173</v>
      </c>
      <c r="D35" s="94">
        <f ca="1">SUMIF('1-2021年分公司固定类费用编制表（填白底格）'!G:G,C35,'1-2021年分公司固定类费用编制表（填白底格）'!N:N)</f>
        <v>3</v>
      </c>
      <c r="E35" s="106">
        <f ca="1">SUMIF('1-2021年分公司固定类费用编制表（填白底格）'!G:G,C35,'1-2021年分公司固定类费用编制表（填白底格）'!Y:Y)</f>
        <v>5.84</v>
      </c>
      <c r="F35" s="106">
        <f ca="1">SUMIF('1-2021年分公司固定类费用编制表（填白底格）'!G:G,C35,'1-2021年分公司固定类费用编制表（填白底格）'!AB:AB)</f>
        <v>21.11</v>
      </c>
      <c r="G35" s="103">
        <f ca="1" t="shared" si="0"/>
        <v>0.513698630136986</v>
      </c>
      <c r="H35" s="103">
        <f ca="1" t="shared" si="1"/>
        <v>-0.857887257224064</v>
      </c>
    </row>
    <row r="36" spans="2:8">
      <c r="B36" s="97"/>
      <c r="C36" s="92" t="s">
        <v>185</v>
      </c>
      <c r="D36" s="94">
        <f ca="1">SUMIF('1-2021年分公司固定类费用编制表（填白底格）'!G:G,C36,'1-2021年分公司固定类费用编制表（填白底格）'!N:N)</f>
        <v>3</v>
      </c>
      <c r="E36" s="106">
        <f ca="1">SUMIF('1-2021年分公司固定类费用编制表（填白底格）'!G:G,C36,'1-2021年分公司固定类费用编制表（填白底格）'!Y:Y)</f>
        <v>2.57</v>
      </c>
      <c r="F36" s="106">
        <f ca="1">SUMIF('1-2021年分公司固定类费用编制表（填白底格）'!G:G,C36,'1-2021年分公司固定类费用编制表（填白底格）'!AB:AB)</f>
        <v>1.34</v>
      </c>
      <c r="G36" s="103">
        <f ca="1" t="shared" si="0"/>
        <v>1.16731517509728</v>
      </c>
      <c r="H36" s="103">
        <f ca="1" t="shared" si="1"/>
        <v>1.23880597014925</v>
      </c>
    </row>
    <row r="37" spans="2:8">
      <c r="B37" s="97"/>
      <c r="C37" s="92" t="s">
        <v>181</v>
      </c>
      <c r="D37" s="94">
        <f ca="1">SUMIF('1-2021年分公司固定类费用编制表（填白底格）'!G:G,C37,'1-2021年分公司固定类费用编制表（填白底格）'!N:N)</f>
        <v>6.5</v>
      </c>
      <c r="E37" s="106">
        <f ca="1">SUMIF('1-2021年分公司固定类费用编制表（填白底格）'!G:G,C37,'1-2021年分公司固定类费用编制表（填白底格）'!Y:Y)</f>
        <v>33</v>
      </c>
      <c r="F37" s="106">
        <f ca="1">SUMIF('1-2021年分公司固定类费用编制表（填白底格）'!G:G,C37,'1-2021年分公司固定类费用编制表（填白底格）'!AB:AB)</f>
        <v>3.93</v>
      </c>
      <c r="G37" s="103">
        <f ca="1" t="shared" si="0"/>
        <v>0.196969696969697</v>
      </c>
      <c r="H37" s="103">
        <f ca="1" t="shared" si="1"/>
        <v>0.653944020356234</v>
      </c>
    </row>
    <row r="38" spans="2:8">
      <c r="B38" s="97"/>
      <c r="C38" s="92" t="s">
        <v>176</v>
      </c>
      <c r="D38" s="94">
        <f ca="1">SUMIF('1-2021年分公司固定类费用编制表（填白底格）'!G:G,C38,'1-2021年分公司固定类费用编制表（填白底格）'!N:N)</f>
        <v>2</v>
      </c>
      <c r="E38" s="106">
        <f ca="1">SUMIF('1-2021年分公司固定类费用编制表（填白底格）'!G:G,C38,'1-2021年分公司固定类费用编制表（填白底格）'!Y:Y)</f>
        <v>2</v>
      </c>
      <c r="F38" s="106">
        <f ca="1">SUMIF('1-2021年分公司固定类费用编制表（填白底格）'!G:G,C38,'1-2021年分公司固定类费用编制表（填白底格）'!AB:AB)</f>
        <v>0.5</v>
      </c>
      <c r="G38" s="103">
        <f ca="1" t="shared" si="0"/>
        <v>1</v>
      </c>
      <c r="H38" s="103">
        <f ca="1" t="shared" si="1"/>
        <v>3</v>
      </c>
    </row>
    <row r="39" spans="2:8">
      <c r="B39" s="97"/>
      <c r="C39" s="90" t="s">
        <v>443</v>
      </c>
      <c r="D39" s="91">
        <f ca="1">SUM(D40:D41)</f>
        <v>14</v>
      </c>
      <c r="E39" s="104">
        <f ca="1">SUM(E40:E41)</f>
        <v>15.99</v>
      </c>
      <c r="F39" s="104">
        <f ca="1">SUM(F40:F41)</f>
        <v>5.01</v>
      </c>
      <c r="G39" s="103">
        <f ca="1" t="shared" si="0"/>
        <v>0.875547217010632</v>
      </c>
      <c r="H39" s="103">
        <f ca="1" t="shared" si="1"/>
        <v>1.79441117764471</v>
      </c>
    </row>
    <row r="40" spans="2:8">
      <c r="B40" s="97"/>
      <c r="C40" s="92" t="s">
        <v>195</v>
      </c>
      <c r="D40" s="94">
        <f ca="1">SUMIF('1-2021年分公司固定类费用编制表（填白底格）'!G:G,C40,'1-2021年分公司固定类费用编制表（填白底格）'!N:N)</f>
        <v>13</v>
      </c>
      <c r="E40" s="106">
        <f ca="1">SUMIF('1-2021年分公司固定类费用编制表（填白底格）'!G:G,C40,'1-2021年分公司固定类费用编制表（填白底格）'!Y:Y)</f>
        <v>14.99</v>
      </c>
      <c r="F40" s="106">
        <f ca="1">SUMIF('1-2021年分公司固定类费用编制表（填白底格）'!G:G,C40,'1-2021年分公司固定类费用编制表（填白底格）'!AB:AB)</f>
        <v>4.6</v>
      </c>
      <c r="G40" s="103">
        <f ca="1" t="shared" si="0"/>
        <v>0.867244829886591</v>
      </c>
      <c r="H40" s="103">
        <f ca="1" t="shared" si="1"/>
        <v>1.82608695652174</v>
      </c>
    </row>
    <row r="41" spans="2:8">
      <c r="B41" s="98"/>
      <c r="C41" s="92" t="s">
        <v>200</v>
      </c>
      <c r="D41" s="94">
        <f ca="1">SUMIF('1-2021年分公司固定类费用编制表（填白底格）'!G:G,C41,'1-2021年分公司固定类费用编制表（填白底格）'!N:N)</f>
        <v>1</v>
      </c>
      <c r="E41" s="106">
        <f ca="1">SUMIF('1-2021年分公司固定类费用编制表（填白底格）'!G:G,C41,'1-2021年分公司固定类费用编制表（填白底格）'!Y:Y)</f>
        <v>1</v>
      </c>
      <c r="F41" s="106">
        <f ca="1">SUMIF('1-2021年分公司固定类费用编制表（填白底格）'!G:G,C41,'1-2021年分公司固定类费用编制表（填白底格）'!AB:AB)</f>
        <v>0.41</v>
      </c>
      <c r="G41" s="103">
        <f ca="1" t="shared" si="0"/>
        <v>1</v>
      </c>
      <c r="H41" s="103">
        <f ca="1" t="shared" si="1"/>
        <v>1.4390243902439</v>
      </c>
    </row>
    <row r="42" spans="2:8">
      <c r="B42" s="96" t="s">
        <v>444</v>
      </c>
      <c r="C42" s="90" t="s">
        <v>436</v>
      </c>
      <c r="D42" s="91">
        <f ca="1">SUM(D43:D54)-D47-D48</f>
        <v>109.2</v>
      </c>
      <c r="E42" s="104">
        <f ca="1">SUM(E43:E54)-E47-E48</f>
        <v>82.28</v>
      </c>
      <c r="F42" s="104">
        <f ca="1">SUM(F43:F54)-F47-F48</f>
        <v>52.89</v>
      </c>
      <c r="G42" s="103">
        <f ca="1" t="shared" si="0"/>
        <v>1.32717549829849</v>
      </c>
      <c r="H42" s="103">
        <f ca="1" t="shared" si="1"/>
        <v>1.06466250709019</v>
      </c>
    </row>
    <row r="43" spans="2:8">
      <c r="B43" s="97"/>
      <c r="C43" s="92" t="s">
        <v>214</v>
      </c>
      <c r="D43" s="94">
        <f ca="1">SUMIF('1-2021年分公司固定类费用编制表（填白底格）'!G:G,C43,'1-2021年分公司固定类费用编制表（填白底格）'!N:N)</f>
        <v>18</v>
      </c>
      <c r="E43" s="106">
        <f ca="1">SUMIF('1-2021年分公司固定类费用编制表（填白底格）'!G:G,C43,'1-2021年分公司固定类费用编制表（填白底格）'!Y:Y)</f>
        <v>30.22</v>
      </c>
      <c r="F43" s="106">
        <f ca="1">SUMIF('1-2021年分公司固定类费用编制表（填白底格）'!G:G,C43,'1-2021年分公司固定类费用编制表（填白底格）'!AB:AB)</f>
        <v>5.9</v>
      </c>
      <c r="G43" s="103">
        <f ca="1" t="shared" si="0"/>
        <v>0.595632031767042</v>
      </c>
      <c r="H43" s="103">
        <f ca="1" t="shared" si="1"/>
        <v>2.05084745762712</v>
      </c>
    </row>
    <row r="44" spans="2:8">
      <c r="B44" s="97"/>
      <c r="C44" s="92" t="s">
        <v>209</v>
      </c>
      <c r="D44" s="94">
        <f ca="1">SUMIF('1-2021年分公司固定类费用编制表（填白底格）'!G:G,C44,'1-2021年分公司固定类费用编制表（填白底格）'!N:N)</f>
        <v>36</v>
      </c>
      <c r="E44" s="106">
        <f ca="1">SUMIF('1-2021年分公司固定类费用编制表（填白底格）'!G:G,C44,'1-2021年分公司固定类费用编制表（填白底格）'!Y:Y)</f>
        <v>5.76</v>
      </c>
      <c r="F44" s="106">
        <f ca="1">SUMIF('1-2021年分公司固定类费用编制表（填白底格）'!G:G,C44,'1-2021年分公司固定类费用编制表（填白底格）'!AB:AB)</f>
        <v>9.59</v>
      </c>
      <c r="G44" s="103">
        <f ca="1" t="shared" si="0"/>
        <v>6.25</v>
      </c>
      <c r="H44" s="103">
        <f ca="1" t="shared" si="1"/>
        <v>2.75391032325339</v>
      </c>
    </row>
    <row r="45" spans="2:8">
      <c r="B45" s="97"/>
      <c r="C45" s="92" t="s">
        <v>221</v>
      </c>
      <c r="D45" s="94">
        <f ca="1">SUMIF('1-2021年分公司固定类费用编制表（填白底格）'!G:G,C45,'1-2021年分公司固定类费用编制表（填白底格）'!N:N)</f>
        <v>17</v>
      </c>
      <c r="E45" s="106">
        <f ca="1">SUMIF('1-2021年分公司固定类费用编制表（填白底格）'!G:G,C45,'1-2021年分公司固定类费用编制表（填白底格）'!Y:Y)</f>
        <v>20.4</v>
      </c>
      <c r="F45" s="106">
        <f ca="1">SUMIF('1-2021年分公司固定类费用编制表（填白底格）'!G:G,C45,'1-2021年分公司固定类费用编制表（填白底格）'!AB:AB)</f>
        <v>20.19</v>
      </c>
      <c r="G45" s="103">
        <f ca="1" t="shared" si="0"/>
        <v>0.833333333333333</v>
      </c>
      <c r="H45" s="103">
        <f ca="1" t="shared" si="1"/>
        <v>-0.157999009410599</v>
      </c>
    </row>
    <row r="46" spans="2:8">
      <c r="B46" s="97"/>
      <c r="C46" s="92" t="s">
        <v>235</v>
      </c>
      <c r="D46" s="94">
        <f ca="1">SUMIF('1-2021年分公司固定类费用编制表（填白底格）'!G:G,C46,'1-2021年分公司固定类费用编制表（填白底格）'!N:N)</f>
        <v>5</v>
      </c>
      <c r="E46" s="106">
        <f ca="1">SUMIF('1-2021年分公司固定类费用编制表（填白底格）'!G:G,C46,'1-2021年分公司固定类费用编制表（填白底格）'!Y:Y)</f>
        <v>6.18</v>
      </c>
      <c r="F46" s="106">
        <f ca="1">SUMIF('1-2021年分公司固定类费用编制表（填白底格）'!G:G,C46,'1-2021年分公司固定类费用编制表（填白底格）'!AB:AB)</f>
        <v>2.83</v>
      </c>
      <c r="G46" s="103">
        <f ca="1" t="shared" si="0"/>
        <v>0.809061488673139</v>
      </c>
      <c r="H46" s="103">
        <f ca="1" t="shared" si="1"/>
        <v>0.76678445229682</v>
      </c>
    </row>
    <row r="47" spans="2:8">
      <c r="B47" s="97"/>
      <c r="C47" s="92" t="s">
        <v>239</v>
      </c>
      <c r="D47" s="94">
        <f ca="1">SUMIF('1-2021年分公司固定类费用编制表（填白底格）'!G:G,C47,'1-2021年分公司固定类费用编制表（填白底格）'!N:N)</f>
        <v>10</v>
      </c>
      <c r="E47" s="106">
        <f ca="1">SUMIF('1-2021年分公司固定类费用编制表（填白底格）'!G:G,C47,'1-2021年分公司固定类费用编制表（填白底格）'!Y:Y)</f>
        <v>14.58</v>
      </c>
      <c r="F47" s="106">
        <f ca="1">SUMIF('1-2021年分公司固定类费用编制表（填白底格）'!G:G,C47,'1-2021年分公司固定类费用编制表（填白底格）'!AB:AB)</f>
        <v>9.83</v>
      </c>
      <c r="G47" s="103">
        <f ca="1" t="shared" si="0"/>
        <v>0.685871056241427</v>
      </c>
      <c r="H47" s="103">
        <f ca="1" t="shared" si="1"/>
        <v>0.0172939979654121</v>
      </c>
    </row>
    <row r="48" spans="2:8">
      <c r="B48" s="97"/>
      <c r="C48" s="92" t="s">
        <v>241</v>
      </c>
      <c r="D48" s="94">
        <f ca="1">SUMIF('1-2021年分公司固定类费用编制表（填白底格）'!G:G,C48,'1-2021年分公司固定类费用编制表（填白底格）'!N:N)</f>
        <v>0</v>
      </c>
      <c r="E48" s="106">
        <f ca="1">SUMIF('1-2021年分公司固定类费用编制表（填白底格）'!G:G,C48,'1-2021年分公司固定类费用编制表（填白底格）'!Y:Y)</f>
        <v>0</v>
      </c>
      <c r="F48" s="106">
        <f ca="1">SUMIF('1-2021年分公司固定类费用编制表（填白底格）'!G:G,C48,'1-2021年分公司固定类费用编制表（填白底格）'!AB:AB)</f>
        <v>0</v>
      </c>
      <c r="G48" s="103" t="str">
        <f ca="1" t="shared" si="0"/>
        <v>-</v>
      </c>
      <c r="H48" s="103" t="str">
        <f ca="1" t="shared" si="1"/>
        <v>-</v>
      </c>
    </row>
    <row r="49" spans="2:8">
      <c r="B49" s="97"/>
      <c r="C49" s="92" t="s">
        <v>233</v>
      </c>
      <c r="D49" s="94">
        <f ca="1">SUMIF('1-2021年分公司固定类费用编制表（填白底格）'!G:G,C49,'1-2021年分公司固定类费用编制表（填白底格）'!N:N)</f>
        <v>0</v>
      </c>
      <c r="E49" s="106">
        <f ca="1">SUMIF('1-2021年分公司固定类费用编制表（填白底格）'!G:G,C49,'1-2021年分公司固定类费用编制表（填白底格）'!Y:Y)</f>
        <v>0</v>
      </c>
      <c r="F49" s="106">
        <f ca="1">SUMIF('1-2021年分公司固定类费用编制表（填白底格）'!G:G,C49,'1-2021年分公司固定类费用编制表（填白底格）'!AB:AB)</f>
        <v>0</v>
      </c>
      <c r="G49" s="103" t="str">
        <f ca="1" t="shared" si="0"/>
        <v>-</v>
      </c>
      <c r="H49" s="103" t="str">
        <f ca="1" t="shared" si="1"/>
        <v>-</v>
      </c>
    </row>
    <row r="50" spans="2:8">
      <c r="B50" s="97"/>
      <c r="C50" s="92" t="s">
        <v>236</v>
      </c>
      <c r="D50" s="94">
        <f ca="1">SUMIF('1-2021年分公司固定类费用编制表（填白底格）'!G:G,C50,'1-2021年分公司固定类费用编制表（填白底格）'!N:N)</f>
        <v>6.6</v>
      </c>
      <c r="E50" s="106">
        <f ca="1">SUMIF('1-2021年分公司固定类费用编制表（填白底格）'!G:G,C50,'1-2021年分公司固定类费用编制表（填白底格）'!Y:Y)</f>
        <v>8.4</v>
      </c>
      <c r="F50" s="106">
        <f ca="1">SUMIF('1-2021年分公司固定类费用编制表（填白底格）'!G:G,C50,'1-2021年分公司固定类费用编制表（填白底格）'!AB:AB)</f>
        <v>6.7</v>
      </c>
      <c r="G50" s="103">
        <f ca="1" t="shared" si="0"/>
        <v>0.785714285714286</v>
      </c>
      <c r="H50" s="103">
        <f ca="1" t="shared" si="1"/>
        <v>-0.0149253731343284</v>
      </c>
    </row>
    <row r="51" spans="2:8">
      <c r="B51" s="97"/>
      <c r="C51" s="92" t="s">
        <v>222</v>
      </c>
      <c r="D51" s="94">
        <f ca="1">SUMIF('1-2021年分公司固定类费用编制表（填白底格）'!G:G,C51,'1-2021年分公司固定类费用编制表（填白底格）'!N:N)</f>
        <v>0</v>
      </c>
      <c r="E51" s="106">
        <f ca="1">SUMIF('1-2021年分公司固定类费用编制表（填白底格）'!G:G,C51,'1-2021年分公司固定类费用编制表（填白底格）'!Y:Y)</f>
        <v>6.66</v>
      </c>
      <c r="F51" s="106">
        <f ca="1">SUMIF('1-2021年分公司固定类费用编制表（填白底格）'!G:G,C51,'1-2021年分公司固定类费用编制表（填白底格）'!AB:AB)</f>
        <v>0</v>
      </c>
      <c r="G51" s="103">
        <f ca="1" t="shared" si="0"/>
        <v>0</v>
      </c>
      <c r="H51" s="103" t="str">
        <f ca="1" t="shared" si="1"/>
        <v>-</v>
      </c>
    </row>
    <row r="52" spans="2:8">
      <c r="B52" s="97"/>
      <c r="C52" s="92" t="s">
        <v>225</v>
      </c>
      <c r="D52" s="94">
        <f ca="1">SUMIF('1-2021年分公司固定类费用编制表（填白底格）'!G:G,C52,'1-2021年分公司固定类费用编制表（填白底格）'!N:N)</f>
        <v>1.1</v>
      </c>
      <c r="E52" s="106">
        <f ca="1">SUMIF('1-2021年分公司固定类费用编制表（填白底格）'!G:G,C52,'1-2021年分公司固定类费用编制表（填白底格）'!Y:Y)</f>
        <v>1.1</v>
      </c>
      <c r="F52" s="106">
        <f ca="1">SUMIF('1-2021年分公司固定类费用编制表（填白底格）'!G:G,C52,'1-2021年分公司固定类费用编制表（填白底格）'!AB:AB)</f>
        <v>0.9</v>
      </c>
      <c r="G52" s="103">
        <f ca="1" t="shared" si="0"/>
        <v>1</v>
      </c>
      <c r="H52" s="103">
        <f ca="1" t="shared" si="1"/>
        <v>0.222222222222222</v>
      </c>
    </row>
    <row r="53" spans="2:8">
      <c r="B53" s="97"/>
      <c r="C53" s="92" t="s">
        <v>249</v>
      </c>
      <c r="D53" s="94">
        <f ca="1">SUMIF('1-2021年分公司固定类费用编制表（填白底格）'!G:G,C53,'1-2021年分公司固定类费用编制表（填白底格）'!N:N)</f>
        <v>25.5</v>
      </c>
      <c r="E53" s="106">
        <f ca="1">SUMIF('1-2021年分公司固定类费用编制表（填白底格）'!G:G,C53,'1-2021年分公司固定类费用编制表（填白底格）'!Y:Y)</f>
        <v>3.56</v>
      </c>
      <c r="F53" s="106">
        <f ca="1">SUMIF('1-2021年分公司固定类费用编制表（填白底格）'!G:G,C53,'1-2021年分公司固定类费用编制表（填白底格）'!AB:AB)</f>
        <v>6.78</v>
      </c>
      <c r="G53" s="103">
        <f ca="1" t="shared" si="0"/>
        <v>7.16292134831461</v>
      </c>
      <c r="H53" s="103">
        <f ca="1" t="shared" si="1"/>
        <v>2.76106194690265</v>
      </c>
    </row>
    <row r="54" spans="2:8">
      <c r="B54" s="98"/>
      <c r="C54" s="92" t="s">
        <v>206</v>
      </c>
      <c r="D54" s="94">
        <f ca="1">SUMIF('1-2021年分公司固定类费用编制表（填白底格）'!G:G,C54,'1-2021年分公司固定类费用编制表（填白底格）'!N:N)</f>
        <v>0</v>
      </c>
      <c r="E54" s="106">
        <f ca="1">SUMIF('1-2021年分公司固定类费用编制表（填白底格）'!G:G,C54,'1-2021年分公司固定类费用编制表（填白底格）'!Y:Y)</f>
        <v>0</v>
      </c>
      <c r="F54" s="106">
        <f ca="1">SUMIF('1-2021年分公司固定类费用编制表（填白底格）'!G:G,C54,'1-2021年分公司固定类费用编制表（填白底格）'!AB:AB)</f>
        <v>0</v>
      </c>
      <c r="G54" s="103" t="str">
        <f ca="1" t="shared" si="0"/>
        <v>-</v>
      </c>
      <c r="H54" s="103" t="str">
        <f ca="1" t="shared" si="1"/>
        <v>-</v>
      </c>
    </row>
    <row r="55" spans="2:8">
      <c r="B55" s="96" t="s">
        <v>445</v>
      </c>
      <c r="C55" s="90" t="s">
        <v>436</v>
      </c>
      <c r="D55" s="91">
        <f ca="1">SUM(D56:D58)</f>
        <v>64.99</v>
      </c>
      <c r="E55" s="104">
        <f ca="1">SUM(E56:E58)</f>
        <v>73.58</v>
      </c>
      <c r="F55" s="104">
        <f ca="1">SUM(F56:F58)</f>
        <v>59.88</v>
      </c>
      <c r="G55" s="103">
        <f ca="1" t="shared" si="0"/>
        <v>0.883256319652079</v>
      </c>
      <c r="H55" s="103">
        <f ca="1" t="shared" si="1"/>
        <v>0.0853373413493652</v>
      </c>
    </row>
    <row r="56" spans="2:8">
      <c r="B56" s="97"/>
      <c r="C56" s="92" t="s">
        <v>246</v>
      </c>
      <c r="D56" s="94">
        <f ca="1">SUMIF('1-2021年分公司固定类费用编制表（填白底格）'!G:G,C56,'1-2021年分公司固定类费用编制表（填白底格）'!N:N)</f>
        <v>17</v>
      </c>
      <c r="E56" s="106">
        <f ca="1">SUMIF('1-2021年分公司固定类费用编制表（填白底格）'!G:G,C56,'1-2021年分公司固定类费用编制表（填白底格）'!Y:Y)</f>
        <v>26.8</v>
      </c>
      <c r="F56" s="106">
        <f ca="1">SUMIF('1-2021年分公司固定类费用编制表（填白底格）'!G:G,C56,'1-2021年分公司固定类费用编制表（填白底格）'!AB:AB)</f>
        <v>24.99</v>
      </c>
      <c r="G56" s="103">
        <f ca="1" t="shared" si="0"/>
        <v>0.634328358208955</v>
      </c>
      <c r="H56" s="103">
        <f ca="1" t="shared" si="1"/>
        <v>-0.319727891156463</v>
      </c>
    </row>
    <row r="57" spans="2:8">
      <c r="B57" s="97"/>
      <c r="C57" s="92" t="s">
        <v>260</v>
      </c>
      <c r="D57" s="94">
        <f ca="1">SUMIF('1-2021年分公司固定类费用编制表（填白底格）'!G:G,C57,'1-2021年分公司固定类费用编制表（填白底格）'!N:N)</f>
        <v>6.54</v>
      </c>
      <c r="E57" s="106">
        <f ca="1">SUMIF('1-2021年分公司固定类费用编制表（填白底格）'!G:G,C57,'1-2021年分公司固定类费用编制表（填白底格）'!Y:Y)</f>
        <v>9.89</v>
      </c>
      <c r="F57" s="106">
        <f ca="1">SUMIF('1-2021年分公司固定类费用编制表（填白底格）'!G:G,C57,'1-2021年分公司固定类费用编制表（填白底格）'!AB:AB)</f>
        <v>3.27</v>
      </c>
      <c r="G57" s="103">
        <f ca="1" t="shared" si="0"/>
        <v>0.661274014155713</v>
      </c>
      <c r="H57" s="103">
        <f ca="1" t="shared" si="1"/>
        <v>1</v>
      </c>
    </row>
    <row r="58" spans="2:8">
      <c r="B58" s="98"/>
      <c r="C58" s="92" t="s">
        <v>254</v>
      </c>
      <c r="D58" s="94">
        <f ca="1">SUMIF('1-2021年分公司固定类费用编制表（填白底格）'!G:G,C58,'1-2021年分公司固定类费用编制表（填白底格）'!N:N)</f>
        <v>41.45</v>
      </c>
      <c r="E58" s="106">
        <f ca="1">SUMIF('1-2021年分公司固定类费用编制表（填白底格）'!G:G,C58,'1-2021年分公司固定类费用编制表（填白底格）'!Y:Y)</f>
        <v>36.89</v>
      </c>
      <c r="F58" s="106">
        <f ca="1">SUMIF('1-2021年分公司固定类费用编制表（填白底格）'!G:G,C58,'1-2021年分公司固定类费用编制表（填白底格）'!AB:AB)</f>
        <v>31.62</v>
      </c>
      <c r="G58" s="103">
        <f ca="1" t="shared" si="0"/>
        <v>1.12361073461643</v>
      </c>
      <c r="H58" s="103">
        <f ca="1" t="shared" si="1"/>
        <v>0.310879190385831</v>
      </c>
    </row>
    <row r="59" spans="2:8">
      <c r="B59" s="96" t="s">
        <v>446</v>
      </c>
      <c r="C59" s="90" t="s">
        <v>436</v>
      </c>
      <c r="D59" s="91">
        <f ca="1">SUM(D60:D67)</f>
        <v>11.9</v>
      </c>
      <c r="E59" s="104">
        <f ca="1">SUM(E60:E67)</f>
        <v>16.94</v>
      </c>
      <c r="F59" s="104">
        <f ca="1">SUM(F60:F67)</f>
        <v>8.9</v>
      </c>
      <c r="G59" s="103">
        <f ca="1" t="shared" si="0"/>
        <v>0.702479338842975</v>
      </c>
      <c r="H59" s="103">
        <f ca="1" t="shared" si="1"/>
        <v>0.337078651685393</v>
      </c>
    </row>
    <row r="60" spans="2:8">
      <c r="B60" s="97"/>
      <c r="C60" s="92" t="s">
        <v>278</v>
      </c>
      <c r="D60" s="94">
        <f ca="1">SUMIF('1-2021年分公司固定类费用编制表（填白底格）'!G:G,C60,'1-2021年分公司固定类费用编制表（填白底格）'!N:N)</f>
        <v>9.9</v>
      </c>
      <c r="E60" s="106">
        <f ca="1">SUMIF('1-2021年分公司固定类费用编制表（填白底格）'!G:G,C60,'1-2021年分公司固定类费用编制表（填白底格）'!Y:Y)</f>
        <v>9.9</v>
      </c>
      <c r="F60" s="106">
        <f ca="1">SUMIF('1-2021年分公司固定类费用编制表（填白底格）'!G:G,C60,'1-2021年分公司固定类费用编制表（填白底格）'!AB:AB)</f>
        <v>7</v>
      </c>
      <c r="G60" s="103">
        <f ca="1" t="shared" si="0"/>
        <v>1</v>
      </c>
      <c r="H60" s="103">
        <f ca="1" t="shared" si="1"/>
        <v>0.414285714285714</v>
      </c>
    </row>
    <row r="61" spans="2:8">
      <c r="B61" s="97"/>
      <c r="C61" s="92" t="s">
        <v>447</v>
      </c>
      <c r="D61" s="94">
        <f ca="1">SUMIF('1-2021年分公司固定类费用编制表（填白底格）'!G:G,C61,'1-2021年分公司固定类费用编制表（填白底格）'!N:N)</f>
        <v>0</v>
      </c>
      <c r="E61" s="106">
        <f ca="1">SUMIF('1-2021年分公司固定类费用编制表（填白底格）'!G:G,C61,'1-2021年分公司固定类费用编制表（填白底格）'!Y:Y)</f>
        <v>0</v>
      </c>
      <c r="F61" s="106">
        <f ca="1">SUMIF('1-2021年分公司固定类费用编制表（填白底格）'!G:G,C61,'1-2021年分公司固定类费用编制表（填白底格）'!AB:AB)</f>
        <v>0</v>
      </c>
      <c r="G61" s="103" t="str">
        <f ca="1" t="shared" si="0"/>
        <v>-</v>
      </c>
      <c r="H61" s="103" t="str">
        <f ca="1" t="shared" si="1"/>
        <v>-</v>
      </c>
    </row>
    <row r="62" spans="2:8">
      <c r="B62" s="97"/>
      <c r="C62" s="92" t="s">
        <v>269</v>
      </c>
      <c r="D62" s="94">
        <f ca="1">SUMIF('1-2021年分公司固定类费用编制表（填白底格）'!G:G,C62,'1-2021年分公司固定类费用编制表（填白底格）'!N:N)</f>
        <v>0</v>
      </c>
      <c r="E62" s="106">
        <f ca="1">SUMIF('1-2021年分公司固定类费用编制表（填白底格）'!G:G,C62,'1-2021年分公司固定类费用编制表（填白底格）'!Y:Y)</f>
        <v>0</v>
      </c>
      <c r="F62" s="106">
        <f ca="1">SUMIF('1-2021年分公司固定类费用编制表（填白底格）'!G:G,C62,'1-2021年分公司固定类费用编制表（填白底格）'!AB:AB)</f>
        <v>0</v>
      </c>
      <c r="G62" s="103" t="str">
        <f ca="1" t="shared" si="0"/>
        <v>-</v>
      </c>
      <c r="H62" s="103" t="str">
        <f ca="1" t="shared" si="1"/>
        <v>-</v>
      </c>
    </row>
    <row r="63" spans="2:8">
      <c r="B63" s="97"/>
      <c r="C63" s="92" t="s">
        <v>270</v>
      </c>
      <c r="D63" s="94">
        <f ca="1">SUMIF('1-2021年分公司固定类费用编制表（填白底格）'!G:G,C63,'1-2021年分公司固定类费用编制表（填白底格）'!N:N)</f>
        <v>0</v>
      </c>
      <c r="E63" s="106">
        <f ca="1">SUMIF('1-2021年分公司固定类费用编制表（填白底格）'!G:G,C63,'1-2021年分公司固定类费用编制表（填白底格）'!Y:Y)</f>
        <v>0</v>
      </c>
      <c r="F63" s="106">
        <f ca="1">SUMIF('1-2021年分公司固定类费用编制表（填白底格）'!G:G,C63,'1-2021年分公司固定类费用编制表（填白底格）'!AB:AB)</f>
        <v>0</v>
      </c>
      <c r="G63" s="103" t="str">
        <f ca="1" t="shared" si="0"/>
        <v>-</v>
      </c>
      <c r="H63" s="103" t="str">
        <f ca="1" t="shared" si="1"/>
        <v>-</v>
      </c>
    </row>
    <row r="64" spans="2:8">
      <c r="B64" s="97"/>
      <c r="C64" s="92" t="s">
        <v>272</v>
      </c>
      <c r="D64" s="94">
        <f ca="1">SUMIF('1-2021年分公司固定类费用编制表（填白底格）'!G:G,C64,'1-2021年分公司固定类费用编制表（填白底格）'!N:N)</f>
        <v>0</v>
      </c>
      <c r="E64" s="106">
        <f ca="1">SUMIF('1-2021年分公司固定类费用编制表（填白底格）'!G:G,C64,'1-2021年分公司固定类费用编制表（填白底格）'!Y:Y)</f>
        <v>0</v>
      </c>
      <c r="F64" s="106">
        <f ca="1">SUMIF('1-2021年分公司固定类费用编制表（填白底格）'!G:G,C64,'1-2021年分公司固定类费用编制表（填白底格）'!AB:AB)</f>
        <v>0</v>
      </c>
      <c r="G64" s="103" t="str">
        <f ca="1" t="shared" si="0"/>
        <v>-</v>
      </c>
      <c r="H64" s="103" t="str">
        <f ca="1" t="shared" si="1"/>
        <v>-</v>
      </c>
    </row>
    <row r="65" spans="2:8">
      <c r="B65" s="97"/>
      <c r="C65" s="92" t="s">
        <v>288</v>
      </c>
      <c r="D65" s="94">
        <f ca="1">SUMIF('1-2021年分公司固定类费用编制表（填白底格）'!G:G,C65,'1-2021年分公司固定类费用编制表（填白底格）'!N:N)</f>
        <v>2</v>
      </c>
      <c r="E65" s="106">
        <f ca="1">SUMIF('1-2021年分公司固定类费用编制表（填白底格）'!G:G,C65,'1-2021年分公司固定类费用编制表（填白底格）'!Y:Y)</f>
        <v>7.04</v>
      </c>
      <c r="F65" s="106">
        <f ca="1">SUMIF('1-2021年分公司固定类费用编制表（填白底格）'!G:G,C65,'1-2021年分公司固定类费用编制表（填白底格）'!AB:AB)</f>
        <v>1.9</v>
      </c>
      <c r="G65" s="103">
        <f ca="1" t="shared" si="0"/>
        <v>0.284090909090909</v>
      </c>
      <c r="H65" s="103">
        <f ca="1" t="shared" si="1"/>
        <v>0.0526315789473684</v>
      </c>
    </row>
    <row r="66" spans="2:8">
      <c r="B66" s="97"/>
      <c r="C66" s="92" t="s">
        <v>448</v>
      </c>
      <c r="D66" s="94">
        <f ca="1">SUMIF('1-2021年分公司固定类费用编制表（填白底格）'!G:G,C66,'1-2021年分公司固定类费用编制表（填白底格）'!N:N)</f>
        <v>0</v>
      </c>
      <c r="E66" s="106">
        <f ca="1">SUMIF('1-2021年分公司固定类费用编制表（填白底格）'!G:G,C66,'1-2021年分公司固定类费用编制表（填白底格）'!Y:Y)</f>
        <v>0</v>
      </c>
      <c r="F66" s="106">
        <f ca="1">SUMIF('1-2021年分公司固定类费用编制表（填白底格）'!G:G,C66,'1-2021年分公司固定类费用编制表（填白底格）'!AB:AB)</f>
        <v>0</v>
      </c>
      <c r="G66" s="103" t="str">
        <f ca="1" t="shared" si="0"/>
        <v>-</v>
      </c>
      <c r="H66" s="103" t="str">
        <f ca="1" t="shared" si="1"/>
        <v>-</v>
      </c>
    </row>
    <row r="67" spans="2:8">
      <c r="B67" s="98"/>
      <c r="C67" s="92" t="s">
        <v>274</v>
      </c>
      <c r="D67" s="94">
        <f ca="1">SUMIF('1-2021年分公司固定类费用编制表（填白底格）'!G:G,C67,'1-2021年分公司固定类费用编制表（填白底格）'!N:N)</f>
        <v>0</v>
      </c>
      <c r="E67" s="106">
        <f ca="1">SUMIF('1-2021年分公司固定类费用编制表（填白底格）'!G:G,C67,'1-2021年分公司固定类费用编制表（填白底格）'!Y:Y)</f>
        <v>0</v>
      </c>
      <c r="F67" s="106">
        <f ca="1">SUMIF('1-2021年分公司固定类费用编制表（填白底格）'!G:G,C67,'1-2021年分公司固定类费用编制表（填白底格）'!AB:AB)</f>
        <v>0</v>
      </c>
      <c r="G67" s="103" t="str">
        <f ca="1" t="shared" si="0"/>
        <v>-</v>
      </c>
      <c r="H67" s="103" t="str">
        <f ca="1" t="shared" si="1"/>
        <v>-</v>
      </c>
    </row>
  </sheetData>
  <sheetCalcPr fullCalcOnLoad="1"/>
  <sheetProtection autoFilter="0"/>
  <autoFilter ref="A4:I67"/>
  <mergeCells count="9">
    <mergeCell ref="B2:H2"/>
    <mergeCell ref="B6:C6"/>
    <mergeCell ref="B4:B5"/>
    <mergeCell ref="B7:B18"/>
    <mergeCell ref="B19:B41"/>
    <mergeCell ref="B42:B54"/>
    <mergeCell ref="B55:B58"/>
    <mergeCell ref="B59:B67"/>
    <mergeCell ref="C4:C5"/>
  </mergeCells>
  <pageMargins left="0.699305555555556" right="0.699305555555556" top="0.75" bottom="0.75" header="0.3" footer="0.3"/>
  <pageSetup paperSize="9" orientation="portrait" horizontalDpi="600" verticalDpi="600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K25"/>
  <sheetViews>
    <sheetView showGridLines="0" workbookViewId="0">
      <selection activeCell="D5" sqref="D5"/>
    </sheetView>
  </sheetViews>
  <sheetFormatPr defaultColWidth="8.875" defaultRowHeight="14.4"/>
  <cols>
    <col min="1" max="1" width="5" style="53" customWidth="1"/>
    <col min="2" max="2" width="32.75" style="53" customWidth="1"/>
    <col min="3" max="3" width="15.125" style="53" customWidth="1"/>
    <col min="4" max="4" width="22.75" style="53" customWidth="1"/>
    <col min="5" max="5" width="6.75" style="53" customWidth="1"/>
    <col min="6" max="6" width="8.875" style="53"/>
    <col min="7" max="7" width="13.875" style="53"/>
    <col min="8" max="8" width="25.25" style="53" customWidth="1"/>
    <col min="9" max="9" width="30.875" style="53"/>
    <col min="10" max="10" width="19.25" style="53"/>
    <col min="11" max="16384" width="8.875" style="53"/>
  </cols>
  <sheetData>
    <row r="1" spans="2:6">
      <c r="B1" s="54" t="s">
        <v>449</v>
      </c>
      <c r="C1" s="55"/>
      <c r="F1" s="69" t="s">
        <v>450</v>
      </c>
    </row>
    <row r="2" spans="2:11">
      <c r="B2" s="54" t="s">
        <v>30</v>
      </c>
      <c r="C2" s="55"/>
      <c r="F2" s="70" t="s">
        <v>314</v>
      </c>
      <c r="G2" s="70" t="s">
        <v>317</v>
      </c>
      <c r="H2" s="70" t="s">
        <v>451</v>
      </c>
      <c r="I2" s="70" t="s">
        <v>452</v>
      </c>
      <c r="J2" s="70" t="s">
        <v>453</v>
      </c>
      <c r="K2" s="74"/>
    </row>
    <row r="3" spans="2:11">
      <c r="B3" s="56" t="s">
        <v>454</v>
      </c>
      <c r="C3" s="57"/>
      <c r="D3" s="58" t="str">
        <f>IF(C3&gt;C4,"超上限，请核减","")</f>
        <v/>
      </c>
      <c r="F3" s="71">
        <v>0</v>
      </c>
      <c r="G3" s="72" t="s">
        <v>455</v>
      </c>
      <c r="H3" s="72" t="s">
        <v>54</v>
      </c>
      <c r="I3" s="71"/>
      <c r="J3" s="75">
        <f>SUM(J4:J23)</f>
        <v>0</v>
      </c>
      <c r="K3" s="53" t="str">
        <f>IF(J3&lt;&gt;C3,"与C3不一致，请修改","")</f>
        <v/>
      </c>
    </row>
    <row r="4" spans="2:10">
      <c r="B4" s="56" t="s">
        <v>456</v>
      </c>
      <c r="C4" s="59">
        <f>C5+C6</f>
        <v>0</v>
      </c>
      <c r="F4" s="71">
        <v>1</v>
      </c>
      <c r="G4" s="73" t="s">
        <v>457</v>
      </c>
      <c r="H4" s="73"/>
      <c r="I4" s="76"/>
      <c r="J4" s="76"/>
    </row>
    <row r="5" spans="2:10">
      <c r="B5" s="60" t="s">
        <v>458</v>
      </c>
      <c r="C5" s="61">
        <f>IF(C7=0,0,IF(AND(C7&gt;0,C7&lt;=500000),25,IF(AND(C7&gt;500000,C7&lt;=1000000),50,IF(AND(C7&gt;1000000,C7&lt;=1500000),75,IF(AND(C7&gt;1500000,C7&lt;=2000000),100,IF(AND(C7&gt;2000000,C7&lt;=3000000),150,200))))))</f>
        <v>0</v>
      </c>
      <c r="F5" s="71">
        <v>2</v>
      </c>
      <c r="G5" s="73" t="s">
        <v>344</v>
      </c>
      <c r="H5" s="73"/>
      <c r="I5" s="76"/>
      <c r="J5" s="76"/>
    </row>
    <row r="6" spans="2:10">
      <c r="B6" s="60" t="s">
        <v>459</v>
      </c>
      <c r="C6" s="62">
        <f>MAX(C10*C13,0)</f>
        <v>0</v>
      </c>
      <c r="F6" s="71">
        <v>3</v>
      </c>
      <c r="G6" s="73"/>
      <c r="H6" s="73"/>
      <c r="I6" s="76"/>
      <c r="J6" s="76"/>
    </row>
    <row r="7" spans="2:10">
      <c r="B7" s="56" t="s">
        <v>460</v>
      </c>
      <c r="C7" s="59">
        <f>C8+C9</f>
        <v>0</v>
      </c>
      <c r="F7" s="71">
        <v>4</v>
      </c>
      <c r="G7" s="73"/>
      <c r="H7" s="73"/>
      <c r="I7" s="76"/>
      <c r="J7" s="76"/>
    </row>
    <row r="8" spans="2:10">
      <c r="B8" s="60" t="s">
        <v>461</v>
      </c>
      <c r="C8" s="63"/>
      <c r="F8" s="71">
        <v>5</v>
      </c>
      <c r="G8" s="73"/>
      <c r="H8" s="73"/>
      <c r="I8" s="76"/>
      <c r="J8" s="76"/>
    </row>
    <row r="9" spans="2:10">
      <c r="B9" s="60" t="s">
        <v>462</v>
      </c>
      <c r="C9" s="63"/>
      <c r="F9" s="71">
        <v>6</v>
      </c>
      <c r="G9" s="73"/>
      <c r="H9" s="73"/>
      <c r="I9" s="76"/>
      <c r="J9" s="76"/>
    </row>
    <row r="10" spans="2:10">
      <c r="B10" s="56" t="s">
        <v>463</v>
      </c>
      <c r="C10" s="59">
        <f>C11+C12</f>
        <v>0</v>
      </c>
      <c r="F10" s="71">
        <v>7</v>
      </c>
      <c r="G10" s="73"/>
      <c r="H10" s="73"/>
      <c r="I10" s="76"/>
      <c r="J10" s="76"/>
    </row>
    <row r="11" spans="2:10">
      <c r="B11" s="60" t="s">
        <v>464</v>
      </c>
      <c r="C11" s="63"/>
      <c r="F11" s="71">
        <v>8</v>
      </c>
      <c r="G11" s="73"/>
      <c r="H11" s="73"/>
      <c r="I11" s="76"/>
      <c r="J11" s="76"/>
    </row>
    <row r="12" spans="2:10">
      <c r="B12" s="60" t="s">
        <v>465</v>
      </c>
      <c r="C12" s="63"/>
      <c r="F12" s="71">
        <v>9</v>
      </c>
      <c r="G12" s="73"/>
      <c r="H12" s="73"/>
      <c r="I12" s="76"/>
      <c r="J12" s="76"/>
    </row>
    <row r="13" ht="72" spans="2:10">
      <c r="B13" s="64" t="s">
        <v>466</v>
      </c>
      <c r="C13" s="65"/>
      <c r="D13" s="66" t="s">
        <v>467</v>
      </c>
      <c r="F13" s="71">
        <v>10</v>
      </c>
      <c r="G13" s="73"/>
      <c r="H13" s="73"/>
      <c r="I13" s="76"/>
      <c r="J13" s="76"/>
    </row>
    <row r="14" spans="6:10">
      <c r="F14" s="71">
        <v>11</v>
      </c>
      <c r="G14" s="73"/>
      <c r="H14" s="73"/>
      <c r="I14" s="76"/>
      <c r="J14" s="76"/>
    </row>
    <row r="15" spans="6:10">
      <c r="F15" s="71">
        <v>12</v>
      </c>
      <c r="G15" s="73"/>
      <c r="H15" s="73"/>
      <c r="I15" s="76"/>
      <c r="J15" s="76"/>
    </row>
    <row r="16" spans="6:10">
      <c r="F16" s="71">
        <v>13</v>
      </c>
      <c r="G16" s="73"/>
      <c r="H16" s="73"/>
      <c r="I16" s="76"/>
      <c r="J16" s="76"/>
    </row>
    <row r="17" spans="2:10">
      <c r="B17" s="67"/>
      <c r="C17" s="55"/>
      <c r="F17" s="71">
        <v>14</v>
      </c>
      <c r="G17" s="73"/>
      <c r="H17" s="73"/>
      <c r="I17" s="76"/>
      <c r="J17" s="76"/>
    </row>
    <row r="18" spans="6:10">
      <c r="F18" s="71">
        <v>15</v>
      </c>
      <c r="G18" s="73"/>
      <c r="H18" s="73"/>
      <c r="I18" s="76"/>
      <c r="J18" s="76"/>
    </row>
    <row r="19" spans="6:10">
      <c r="F19" s="71">
        <v>16</v>
      </c>
      <c r="G19" s="73"/>
      <c r="H19" s="73"/>
      <c r="I19" s="76"/>
      <c r="J19" s="76"/>
    </row>
    <row r="20" spans="6:10">
      <c r="F20" s="71">
        <v>17</v>
      </c>
      <c r="G20" s="73"/>
      <c r="H20" s="73"/>
      <c r="I20" s="76"/>
      <c r="J20" s="76"/>
    </row>
    <row r="21" spans="6:10">
      <c r="F21" s="71">
        <v>18</v>
      </c>
      <c r="G21" s="73"/>
      <c r="H21" s="73"/>
      <c r="I21" s="76"/>
      <c r="J21" s="76"/>
    </row>
    <row r="22" spans="6:10">
      <c r="F22" s="71">
        <v>19</v>
      </c>
      <c r="G22" s="73"/>
      <c r="H22" s="73"/>
      <c r="I22" s="76"/>
      <c r="J22" s="76"/>
    </row>
    <row r="23" spans="6:10">
      <c r="F23" s="71">
        <v>20</v>
      </c>
      <c r="G23" s="73"/>
      <c r="H23" s="73"/>
      <c r="I23" s="76"/>
      <c r="J23" s="76"/>
    </row>
    <row r="25" spans="2:2">
      <c r="B25" s="68"/>
    </row>
  </sheetData>
  <sheetProtection autoFilter="0"/>
  <dataValidations count="1">
    <dataValidation type="custom" allowBlank="1" showInputMessage="1" showErrorMessage="1" sqref="C13">
      <formula1>C13&lt;0.005</formula1>
    </dataValidation>
  </dataValidations>
  <pageMargins left="0.699305555555556" right="0.699305555555556" top="0.75" bottom="0.75" header="0.3" footer="0.3"/>
  <pageSetup paperSize="9" orientation="portrait" horizontalDpi="600" verticalDpi="600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J250"/>
  <sheetViews>
    <sheetView topLeftCell="A69" workbookViewId="0">
      <selection activeCell="C161" sqref="C161"/>
    </sheetView>
  </sheetViews>
  <sheetFormatPr defaultColWidth="9.23076923076923" defaultRowHeight="12"/>
  <cols>
    <col min="1" max="1" width="9" style="22"/>
    <col min="2" max="2" width="51.625" style="22"/>
    <col min="3" max="3" width="48.375" style="22"/>
    <col min="4" max="5" width="14.125" style="22"/>
    <col min="6" max="7" width="14.125" style="22" customWidth="1"/>
    <col min="8" max="8" width="14.125" style="22"/>
    <col min="9" max="9" width="19.75" style="22"/>
    <col min="10" max="10" width="14.125" style="22"/>
    <col min="11" max="11" width="9" style="22"/>
    <col min="12" max="12" width="51.625" style="22"/>
    <col min="13" max="13" width="33.875" style="22"/>
    <col min="14" max="20" width="20" style="22" customWidth="1"/>
    <col min="21" max="16384" width="9" style="22"/>
  </cols>
  <sheetData>
    <row r="1" ht="12.75" customHeight="1"/>
    <row r="2" ht="12.75" customHeight="1" spans="2:3">
      <c r="B2" s="23" t="s">
        <v>468</v>
      </c>
      <c r="C2" s="23" t="s">
        <v>469</v>
      </c>
    </row>
    <row r="3" ht="12.75" customHeight="1"/>
    <row r="4" s="21" customFormat="1" customHeight="1" spans="2:2">
      <c r="B4" s="21" t="s">
        <v>470</v>
      </c>
    </row>
    <row r="5" ht="12.75" customHeight="1"/>
    <row r="6" ht="12.75" customHeight="1" spans="2:10">
      <c r="B6" s="24" t="s">
        <v>471</v>
      </c>
      <c r="C6" s="25" t="s">
        <v>37</v>
      </c>
      <c r="D6" s="25" t="s">
        <v>38</v>
      </c>
      <c r="E6" s="39" t="s">
        <v>472</v>
      </c>
      <c r="F6" s="39" t="s">
        <v>473</v>
      </c>
      <c r="G6" s="39" t="s">
        <v>474</v>
      </c>
      <c r="H6" s="39" t="s">
        <v>475</v>
      </c>
      <c r="I6" s="39" t="s">
        <v>476</v>
      </c>
      <c r="J6" s="39" t="s">
        <v>477</v>
      </c>
    </row>
    <row r="7" ht="12.75" customHeight="1" spans="2:10">
      <c r="B7" s="24" t="s">
        <v>38</v>
      </c>
      <c r="C7" s="25" t="s">
        <v>478</v>
      </c>
      <c r="D7" s="26">
        <f t="shared" ref="D7:J7" si="0">D8+D35+D84+D91+D117</f>
        <v>0</v>
      </c>
      <c r="E7" s="26">
        <f t="shared" si="0"/>
        <v>0</v>
      </c>
      <c r="F7" s="26">
        <f t="shared" si="0"/>
        <v>0</v>
      </c>
      <c r="G7" s="26">
        <f t="shared" si="0"/>
        <v>0</v>
      </c>
      <c r="H7" s="26">
        <f t="shared" si="0"/>
        <v>0</v>
      </c>
      <c r="I7" s="26">
        <f t="shared" si="0"/>
        <v>0</v>
      </c>
      <c r="J7" s="26">
        <f t="shared" si="0"/>
        <v>0</v>
      </c>
    </row>
    <row r="8" ht="12.75" customHeight="1" spans="2:10">
      <c r="B8" s="27" t="s">
        <v>49</v>
      </c>
      <c r="C8" s="28" t="s">
        <v>478</v>
      </c>
      <c r="D8" s="29">
        <f t="shared" ref="D8:J8" si="1">D9+SUM(D17:D26,D30:D34)</f>
        <v>0</v>
      </c>
      <c r="E8" s="29">
        <f t="shared" si="1"/>
        <v>0</v>
      </c>
      <c r="F8" s="29">
        <f t="shared" si="1"/>
        <v>0</v>
      </c>
      <c r="G8" s="29">
        <f t="shared" si="1"/>
        <v>0</v>
      </c>
      <c r="H8" s="29">
        <f t="shared" si="1"/>
        <v>0</v>
      </c>
      <c r="I8" s="29">
        <f t="shared" si="1"/>
        <v>0</v>
      </c>
      <c r="J8" s="29">
        <f t="shared" si="1"/>
        <v>0</v>
      </c>
    </row>
    <row r="9" ht="12.75" customHeight="1" spans="2:10">
      <c r="B9" s="30" t="s">
        <v>479</v>
      </c>
      <c r="C9" s="28" t="s">
        <v>478</v>
      </c>
      <c r="D9" s="29">
        <f t="shared" ref="D9:J9" si="2">SUM(D10:D16)</f>
        <v>0</v>
      </c>
      <c r="E9" s="29">
        <f t="shared" si="2"/>
        <v>0</v>
      </c>
      <c r="F9" s="29">
        <f t="shared" si="2"/>
        <v>0</v>
      </c>
      <c r="G9" s="29">
        <f t="shared" si="2"/>
        <v>0</v>
      </c>
      <c r="H9" s="29">
        <f t="shared" si="2"/>
        <v>0</v>
      </c>
      <c r="I9" s="29">
        <f t="shared" si="2"/>
        <v>0</v>
      </c>
      <c r="J9" s="29">
        <f t="shared" si="2"/>
        <v>0</v>
      </c>
    </row>
    <row r="10" ht="12.75" customHeight="1" spans="2:10">
      <c r="B10" s="31" t="s">
        <v>480</v>
      </c>
      <c r="C10" s="32" t="s">
        <v>53</v>
      </c>
      <c r="D10" s="33">
        <f t="shared" ref="D10:D24" si="3">E10-F10-G10+H10+I10+J10</f>
        <v>0</v>
      </c>
      <c r="E10" s="40"/>
      <c r="F10" s="40"/>
      <c r="G10" s="40"/>
      <c r="H10" s="40"/>
      <c r="I10" s="40"/>
      <c r="J10" s="40"/>
    </row>
    <row r="11" ht="12.75" customHeight="1" spans="2:10">
      <c r="B11" s="31" t="s">
        <v>481</v>
      </c>
      <c r="C11" s="32" t="s">
        <v>58</v>
      </c>
      <c r="D11" s="33">
        <f t="shared" si="3"/>
        <v>0</v>
      </c>
      <c r="E11" s="40"/>
      <c r="F11" s="40"/>
      <c r="G11" s="40"/>
      <c r="H11" s="40"/>
      <c r="I11" s="40"/>
      <c r="J11" s="40"/>
    </row>
    <row r="12" ht="12.75" customHeight="1" spans="2:10">
      <c r="B12" s="31" t="s">
        <v>482</v>
      </c>
      <c r="C12" s="32" t="s">
        <v>62</v>
      </c>
      <c r="D12" s="33">
        <f t="shared" si="3"/>
        <v>0</v>
      </c>
      <c r="E12" s="40"/>
      <c r="F12" s="40"/>
      <c r="G12" s="40"/>
      <c r="H12" s="40"/>
      <c r="I12" s="40"/>
      <c r="J12" s="40"/>
    </row>
    <row r="13" ht="12.75" customHeight="1" spans="2:10">
      <c r="B13" s="31" t="s">
        <v>66</v>
      </c>
      <c r="C13" s="32" t="s">
        <v>53</v>
      </c>
      <c r="D13" s="33">
        <f t="shared" si="3"/>
        <v>0</v>
      </c>
      <c r="E13" s="40"/>
      <c r="F13" s="40"/>
      <c r="G13" s="40"/>
      <c r="H13" s="40"/>
      <c r="I13" s="40"/>
      <c r="J13" s="40"/>
    </row>
    <row r="14" ht="12.75" customHeight="1" spans="2:10">
      <c r="B14" s="31" t="s">
        <v>64</v>
      </c>
      <c r="C14" s="32" t="s">
        <v>53</v>
      </c>
      <c r="D14" s="33">
        <f t="shared" si="3"/>
        <v>0</v>
      </c>
      <c r="E14" s="40"/>
      <c r="F14" s="40"/>
      <c r="G14" s="40"/>
      <c r="H14" s="40"/>
      <c r="I14" s="40"/>
      <c r="J14" s="40"/>
    </row>
    <row r="15" ht="12.75" customHeight="1" spans="2:10">
      <c r="B15" s="31" t="s">
        <v>483</v>
      </c>
      <c r="C15" s="32" t="s">
        <v>53</v>
      </c>
      <c r="D15" s="33">
        <f t="shared" si="3"/>
        <v>0</v>
      </c>
      <c r="E15" s="40"/>
      <c r="F15" s="40"/>
      <c r="G15" s="40"/>
      <c r="H15" s="40"/>
      <c r="I15" s="40"/>
      <c r="J15" s="40"/>
    </row>
    <row r="16" ht="12.75" customHeight="1" spans="2:10">
      <c r="B16" s="31" t="s">
        <v>484</v>
      </c>
      <c r="C16" s="32" t="s">
        <v>53</v>
      </c>
      <c r="D16" s="33">
        <f t="shared" si="3"/>
        <v>0</v>
      </c>
      <c r="E16" s="40"/>
      <c r="F16" s="40"/>
      <c r="G16" s="40"/>
      <c r="H16" s="40"/>
      <c r="I16" s="40"/>
      <c r="J16" s="40"/>
    </row>
    <row r="17" ht="12.75" customHeight="1" spans="2:10">
      <c r="B17" s="34" t="s">
        <v>87</v>
      </c>
      <c r="C17" s="32" t="s">
        <v>88</v>
      </c>
      <c r="D17" s="33">
        <f t="shared" si="3"/>
        <v>0</v>
      </c>
      <c r="E17" s="40"/>
      <c r="F17" s="40"/>
      <c r="G17" s="40"/>
      <c r="H17" s="40"/>
      <c r="I17" s="40"/>
      <c r="J17" s="40"/>
    </row>
    <row r="18" ht="12.75" customHeight="1" spans="2:10">
      <c r="B18" s="34" t="s">
        <v>89</v>
      </c>
      <c r="C18" s="32" t="s">
        <v>88</v>
      </c>
      <c r="D18" s="33">
        <f t="shared" si="3"/>
        <v>0</v>
      </c>
      <c r="E18" s="40"/>
      <c r="F18" s="40"/>
      <c r="G18" s="40"/>
      <c r="H18" s="40"/>
      <c r="I18" s="40"/>
      <c r="J18" s="40"/>
    </row>
    <row r="19" ht="12.75" customHeight="1" spans="2:10">
      <c r="B19" s="34" t="s">
        <v>90</v>
      </c>
      <c r="C19" s="32" t="s">
        <v>88</v>
      </c>
      <c r="D19" s="33">
        <f t="shared" si="3"/>
        <v>0</v>
      </c>
      <c r="E19" s="40"/>
      <c r="F19" s="40"/>
      <c r="G19" s="40"/>
      <c r="H19" s="40"/>
      <c r="I19" s="40"/>
      <c r="J19" s="40"/>
    </row>
    <row r="20" ht="12.75" customHeight="1" spans="2:10">
      <c r="B20" s="34" t="s">
        <v>91</v>
      </c>
      <c r="C20" s="32" t="s">
        <v>88</v>
      </c>
      <c r="D20" s="33">
        <f t="shared" si="3"/>
        <v>0</v>
      </c>
      <c r="E20" s="40"/>
      <c r="F20" s="40"/>
      <c r="G20" s="40"/>
      <c r="H20" s="40"/>
      <c r="I20" s="40"/>
      <c r="J20" s="40"/>
    </row>
    <row r="21" ht="12.75" customHeight="1" spans="2:10">
      <c r="B21" s="34" t="s">
        <v>92</v>
      </c>
      <c r="C21" s="32" t="s">
        <v>88</v>
      </c>
      <c r="D21" s="33">
        <f t="shared" si="3"/>
        <v>0</v>
      </c>
      <c r="E21" s="40"/>
      <c r="F21" s="40"/>
      <c r="G21" s="40"/>
      <c r="H21" s="40"/>
      <c r="I21" s="40"/>
      <c r="J21" s="40"/>
    </row>
    <row r="22" ht="12.75" customHeight="1" spans="2:10">
      <c r="B22" s="34" t="s">
        <v>93</v>
      </c>
      <c r="C22" s="32" t="s">
        <v>88</v>
      </c>
      <c r="D22" s="33">
        <f t="shared" si="3"/>
        <v>0</v>
      </c>
      <c r="E22" s="40"/>
      <c r="F22" s="40"/>
      <c r="G22" s="40"/>
      <c r="H22" s="40"/>
      <c r="I22" s="40"/>
      <c r="J22" s="40"/>
    </row>
    <row r="23" ht="12.75" customHeight="1" spans="2:10">
      <c r="B23" s="34" t="s">
        <v>485</v>
      </c>
      <c r="C23" s="32" t="s">
        <v>88</v>
      </c>
      <c r="D23" s="33">
        <f t="shared" si="3"/>
        <v>0</v>
      </c>
      <c r="E23" s="40"/>
      <c r="F23" s="40"/>
      <c r="G23" s="40"/>
      <c r="H23" s="40"/>
      <c r="I23" s="40"/>
      <c r="J23" s="40"/>
    </row>
    <row r="24" ht="12.75" customHeight="1" spans="2:10">
      <c r="B24" s="34" t="s">
        <v>486</v>
      </c>
      <c r="C24" s="32" t="s">
        <v>95</v>
      </c>
      <c r="D24" s="33">
        <f t="shared" si="3"/>
        <v>0</v>
      </c>
      <c r="E24" s="40"/>
      <c r="F24" s="40"/>
      <c r="G24" s="40"/>
      <c r="H24" s="40"/>
      <c r="I24" s="40"/>
      <c r="J24" s="40"/>
    </row>
    <row r="25" ht="12.75" customHeight="1" spans="2:10">
      <c r="B25" s="34"/>
      <c r="C25" s="35" t="s">
        <v>438</v>
      </c>
      <c r="D25" s="36">
        <f t="shared" ref="D25:J25" si="4">D9*1.5%</f>
        <v>0</v>
      </c>
      <c r="E25" s="36">
        <f t="shared" si="4"/>
        <v>0</v>
      </c>
      <c r="F25" s="36">
        <f t="shared" si="4"/>
        <v>0</v>
      </c>
      <c r="G25" s="36">
        <f t="shared" si="4"/>
        <v>0</v>
      </c>
      <c r="H25" s="36">
        <f t="shared" si="4"/>
        <v>0</v>
      </c>
      <c r="I25" s="36">
        <f t="shared" si="4"/>
        <v>0</v>
      </c>
      <c r="J25" s="36">
        <f t="shared" si="4"/>
        <v>0</v>
      </c>
    </row>
    <row r="26" ht="12.75" customHeight="1" spans="2:10">
      <c r="B26" s="34" t="s">
        <v>487</v>
      </c>
      <c r="C26" s="28" t="s">
        <v>478</v>
      </c>
      <c r="D26" s="33">
        <f>E26-F26-G26+H26+I26+J26</f>
        <v>0</v>
      </c>
      <c r="E26" s="40"/>
      <c r="F26" s="40"/>
      <c r="G26" s="40"/>
      <c r="H26" s="40"/>
      <c r="I26" s="40"/>
      <c r="J26" s="40"/>
    </row>
    <row r="27" ht="12.75" customHeight="1" spans="2:10">
      <c r="B27" s="31" t="s">
        <v>85</v>
      </c>
      <c r="C27" s="32" t="s">
        <v>85</v>
      </c>
      <c r="D27" s="33">
        <f>E27-F27-G27+H27+I27+J27</f>
        <v>0</v>
      </c>
      <c r="E27" s="40"/>
      <c r="F27" s="40"/>
      <c r="G27" s="40"/>
      <c r="H27" s="40"/>
      <c r="I27" s="40"/>
      <c r="J27" s="40"/>
    </row>
    <row r="28" ht="12.75" customHeight="1" spans="2:10">
      <c r="B28" s="31" t="s">
        <v>83</v>
      </c>
      <c r="C28" s="32" t="s">
        <v>84</v>
      </c>
      <c r="D28" s="33">
        <f>E28-F28-G28+H28+I28+J28</f>
        <v>0</v>
      </c>
      <c r="E28" s="40"/>
      <c r="F28" s="40"/>
      <c r="G28" s="40"/>
      <c r="H28" s="40"/>
      <c r="I28" s="40"/>
      <c r="J28" s="40"/>
    </row>
    <row r="29" ht="12.75" customHeight="1" spans="2:10">
      <c r="B29" s="31"/>
      <c r="C29" s="32" t="s">
        <v>72</v>
      </c>
      <c r="D29" s="33">
        <f>D26-D27-D28</f>
        <v>0</v>
      </c>
      <c r="E29" s="33">
        <f>E26-E27-E28</f>
        <v>0</v>
      </c>
      <c r="F29" s="33"/>
      <c r="G29" s="33"/>
      <c r="H29" s="33">
        <f>H26-H27-H28</f>
        <v>0</v>
      </c>
      <c r="I29" s="33">
        <f>I26-I27-I28</f>
        <v>0</v>
      </c>
      <c r="J29" s="33">
        <f>J26-J27-J28</f>
        <v>0</v>
      </c>
    </row>
    <row r="30" ht="12.75" customHeight="1" spans="2:10">
      <c r="B30" s="34" t="s">
        <v>488</v>
      </c>
      <c r="C30" s="32" t="s">
        <v>97</v>
      </c>
      <c r="D30" s="33">
        <f>E30-F30-G30+H30+I30+J30</f>
        <v>0</v>
      </c>
      <c r="E30" s="40"/>
      <c r="F30" s="40"/>
      <c r="G30" s="40"/>
      <c r="H30" s="40"/>
      <c r="I30" s="40"/>
      <c r="J30" s="40"/>
    </row>
    <row r="31" ht="12.75" customHeight="1" spans="2:10">
      <c r="B31" s="34" t="s">
        <v>96</v>
      </c>
      <c r="C31" s="32" t="s">
        <v>97</v>
      </c>
      <c r="D31" s="33">
        <f>E31-F31-G31+H31+I31+J31</f>
        <v>0</v>
      </c>
      <c r="E31" s="40"/>
      <c r="F31" s="40"/>
      <c r="G31" s="40"/>
      <c r="H31" s="40"/>
      <c r="I31" s="40"/>
      <c r="J31" s="40"/>
    </row>
    <row r="32" ht="12.75" customHeight="1" spans="2:10">
      <c r="B32" s="34" t="s">
        <v>98</v>
      </c>
      <c r="C32" s="32" t="s">
        <v>97</v>
      </c>
      <c r="D32" s="33">
        <f>E32-F32-G32+H32+I32+J32</f>
        <v>0</v>
      </c>
      <c r="E32" s="40"/>
      <c r="F32" s="40"/>
      <c r="G32" s="40"/>
      <c r="H32" s="40"/>
      <c r="I32" s="40"/>
      <c r="J32" s="40"/>
    </row>
    <row r="33" ht="12.75" customHeight="1" spans="2:10">
      <c r="B33" s="34" t="s">
        <v>99</v>
      </c>
      <c r="C33" s="32" t="s">
        <v>97</v>
      </c>
      <c r="D33" s="33">
        <f>E33-F33-G33+H33+I33+J33</f>
        <v>0</v>
      </c>
      <c r="E33" s="40"/>
      <c r="F33" s="40"/>
      <c r="G33" s="40"/>
      <c r="H33" s="40"/>
      <c r="I33" s="40"/>
      <c r="J33" s="40"/>
    </row>
    <row r="34" ht="12.75" customHeight="1" spans="2:10">
      <c r="B34" s="34" t="s">
        <v>100</v>
      </c>
      <c r="C34" s="32" t="s">
        <v>97</v>
      </c>
      <c r="D34" s="33">
        <f>E34-F34-G34+H34+I34+J34</f>
        <v>0</v>
      </c>
      <c r="E34" s="40"/>
      <c r="F34" s="40"/>
      <c r="G34" s="40"/>
      <c r="H34" s="40"/>
      <c r="I34" s="40"/>
      <c r="J34" s="40"/>
    </row>
    <row r="35" ht="12.75" customHeight="1" spans="2:10">
      <c r="B35" s="37" t="s">
        <v>101</v>
      </c>
      <c r="C35" s="28" t="s">
        <v>478</v>
      </c>
      <c r="D35" s="29">
        <f t="shared" ref="D35:J35" si="5">D36+D51+D65+D74+D79</f>
        <v>0</v>
      </c>
      <c r="E35" s="29">
        <f t="shared" si="5"/>
        <v>0</v>
      </c>
      <c r="F35" s="29">
        <f t="shared" si="5"/>
        <v>0</v>
      </c>
      <c r="G35" s="29">
        <f t="shared" si="5"/>
        <v>0</v>
      </c>
      <c r="H35" s="29">
        <f t="shared" si="5"/>
        <v>0</v>
      </c>
      <c r="I35" s="29">
        <f t="shared" si="5"/>
        <v>0</v>
      </c>
      <c r="J35" s="29">
        <f t="shared" si="5"/>
        <v>0</v>
      </c>
    </row>
    <row r="36" ht="12.75" customHeight="1" spans="2:10">
      <c r="B36" s="34" t="s">
        <v>440</v>
      </c>
      <c r="C36" s="28" t="s">
        <v>478</v>
      </c>
      <c r="D36" s="29">
        <f t="shared" ref="D36:J36" si="6">D37+D41+D50</f>
        <v>0</v>
      </c>
      <c r="E36" s="29">
        <f t="shared" si="6"/>
        <v>0</v>
      </c>
      <c r="F36" s="29">
        <f t="shared" si="6"/>
        <v>0</v>
      </c>
      <c r="G36" s="29">
        <f t="shared" si="6"/>
        <v>0</v>
      </c>
      <c r="H36" s="29">
        <f t="shared" si="6"/>
        <v>0</v>
      </c>
      <c r="I36" s="29">
        <f t="shared" si="6"/>
        <v>0</v>
      </c>
      <c r="J36" s="29">
        <f t="shared" si="6"/>
        <v>0</v>
      </c>
    </row>
    <row r="37" ht="12.75" customHeight="1" spans="2:10">
      <c r="B37" s="31" t="s">
        <v>489</v>
      </c>
      <c r="C37" s="28" t="s">
        <v>478</v>
      </c>
      <c r="D37" s="29">
        <f t="shared" ref="D37:J37" si="7">SUM(D38:D40)</f>
        <v>0</v>
      </c>
      <c r="E37" s="29">
        <f t="shared" si="7"/>
        <v>0</v>
      </c>
      <c r="F37" s="29">
        <f t="shared" si="7"/>
        <v>0</v>
      </c>
      <c r="G37" s="29">
        <f t="shared" si="7"/>
        <v>0</v>
      </c>
      <c r="H37" s="29">
        <f t="shared" si="7"/>
        <v>0</v>
      </c>
      <c r="I37" s="29">
        <f t="shared" si="7"/>
        <v>0</v>
      </c>
      <c r="J37" s="29">
        <f t="shared" si="7"/>
        <v>0</v>
      </c>
    </row>
    <row r="38" ht="12.75" customHeight="1" spans="2:10">
      <c r="B38" s="38" t="s">
        <v>108</v>
      </c>
      <c r="C38" s="32" t="s">
        <v>109</v>
      </c>
      <c r="D38" s="33">
        <f>E38-F38-G38+H38+I38+J38</f>
        <v>0</v>
      </c>
      <c r="E38" s="33"/>
      <c r="F38" s="33"/>
      <c r="G38" s="33"/>
      <c r="H38" s="33"/>
      <c r="I38" s="33"/>
      <c r="J38" s="33"/>
    </row>
    <row r="39" ht="12.75" customHeight="1" spans="2:10">
      <c r="B39" s="38" t="s">
        <v>133</v>
      </c>
      <c r="C39" s="32" t="s">
        <v>109</v>
      </c>
      <c r="D39" s="33">
        <f>E39-F39-G39+H39+I39+J39</f>
        <v>0</v>
      </c>
      <c r="E39" s="33"/>
      <c r="F39" s="33"/>
      <c r="G39" s="33"/>
      <c r="H39" s="33"/>
      <c r="I39" s="33"/>
      <c r="J39" s="33"/>
    </row>
    <row r="40" ht="12.75" customHeight="1" spans="2:10">
      <c r="B40" s="38" t="s">
        <v>110</v>
      </c>
      <c r="C40" s="32" t="s">
        <v>113</v>
      </c>
      <c r="D40" s="33">
        <f>E40-F40-G40+H40+I40+J40</f>
        <v>0</v>
      </c>
      <c r="E40" s="33"/>
      <c r="F40" s="33"/>
      <c r="G40" s="33"/>
      <c r="H40" s="33"/>
      <c r="I40" s="33"/>
      <c r="J40" s="33"/>
    </row>
    <row r="41" ht="12.75" customHeight="1" spans="2:10">
      <c r="B41" s="31" t="s">
        <v>120</v>
      </c>
      <c r="C41" s="28" t="s">
        <v>478</v>
      </c>
      <c r="D41" s="29">
        <f t="shared" ref="D41:J41" si="8">SUM(D42:D49)</f>
        <v>0</v>
      </c>
      <c r="E41" s="29">
        <f t="shared" si="8"/>
        <v>0</v>
      </c>
      <c r="F41" s="29">
        <f t="shared" si="8"/>
        <v>0</v>
      </c>
      <c r="G41" s="29">
        <f t="shared" si="8"/>
        <v>0</v>
      </c>
      <c r="H41" s="29">
        <f t="shared" si="8"/>
        <v>0</v>
      </c>
      <c r="I41" s="29">
        <f t="shared" si="8"/>
        <v>0</v>
      </c>
      <c r="J41" s="29">
        <f t="shared" si="8"/>
        <v>0</v>
      </c>
    </row>
    <row r="42" ht="12.75" customHeight="1" spans="2:10">
      <c r="B42" s="38" t="s">
        <v>121</v>
      </c>
      <c r="C42" s="32" t="s">
        <v>122</v>
      </c>
      <c r="D42" s="33">
        <f t="shared" ref="D42:D50" si="9">E42-F42-G42+H42+I42+J42</f>
        <v>0</v>
      </c>
      <c r="E42" s="33"/>
      <c r="F42" s="33"/>
      <c r="G42" s="33"/>
      <c r="H42" s="33"/>
      <c r="I42" s="33"/>
      <c r="J42" s="33"/>
    </row>
    <row r="43" ht="12.75" customHeight="1" spans="2:10">
      <c r="B43" s="38" t="s">
        <v>123</v>
      </c>
      <c r="C43" s="32" t="s">
        <v>122</v>
      </c>
      <c r="D43" s="33">
        <f t="shared" si="9"/>
        <v>0</v>
      </c>
      <c r="E43" s="33"/>
      <c r="F43" s="33"/>
      <c r="G43" s="33"/>
      <c r="H43" s="33"/>
      <c r="I43" s="33"/>
      <c r="J43" s="33"/>
    </row>
    <row r="44" ht="12.75" customHeight="1" spans="2:10">
      <c r="B44" s="38" t="s">
        <v>124</v>
      </c>
      <c r="C44" s="32" t="s">
        <v>122</v>
      </c>
      <c r="D44" s="33">
        <f t="shared" si="9"/>
        <v>0</v>
      </c>
      <c r="E44" s="33"/>
      <c r="F44" s="33"/>
      <c r="G44" s="33"/>
      <c r="H44" s="33"/>
      <c r="I44" s="33"/>
      <c r="J44" s="33"/>
    </row>
    <row r="45" ht="12.75" customHeight="1" spans="2:10">
      <c r="B45" s="38" t="s">
        <v>490</v>
      </c>
      <c r="C45" s="32" t="s">
        <v>131</v>
      </c>
      <c r="D45" s="33">
        <f t="shared" si="9"/>
        <v>0</v>
      </c>
      <c r="E45" s="33"/>
      <c r="F45" s="33"/>
      <c r="G45" s="33"/>
      <c r="H45" s="33"/>
      <c r="I45" s="33"/>
      <c r="J45" s="33"/>
    </row>
    <row r="46" ht="12.75" customHeight="1" spans="2:10">
      <c r="B46" s="38" t="s">
        <v>127</v>
      </c>
      <c r="C46" s="32" t="s">
        <v>128</v>
      </c>
      <c r="D46" s="33">
        <f t="shared" si="9"/>
        <v>0</v>
      </c>
      <c r="E46" s="33"/>
      <c r="F46" s="33"/>
      <c r="G46" s="33"/>
      <c r="H46" s="33"/>
      <c r="I46" s="33"/>
      <c r="J46" s="33"/>
    </row>
    <row r="47" ht="12.75" customHeight="1" spans="2:10">
      <c r="B47" s="38" t="s">
        <v>129</v>
      </c>
      <c r="C47" s="32" t="s">
        <v>126</v>
      </c>
      <c r="D47" s="33">
        <f t="shared" si="9"/>
        <v>0</v>
      </c>
      <c r="E47" s="33"/>
      <c r="F47" s="33"/>
      <c r="G47" s="33"/>
      <c r="H47" s="33"/>
      <c r="I47" s="33"/>
      <c r="J47" s="33"/>
    </row>
    <row r="48" ht="12.75" customHeight="1" spans="2:10">
      <c r="B48" s="38" t="s">
        <v>125</v>
      </c>
      <c r="C48" s="32" t="s">
        <v>126</v>
      </c>
      <c r="D48" s="33">
        <f t="shared" si="9"/>
        <v>0</v>
      </c>
      <c r="E48" s="33"/>
      <c r="F48" s="33"/>
      <c r="G48" s="33"/>
      <c r="H48" s="33"/>
      <c r="I48" s="33"/>
      <c r="J48" s="33"/>
    </row>
    <row r="49" ht="12.75" customHeight="1" spans="2:10">
      <c r="B49" s="38" t="s">
        <v>132</v>
      </c>
      <c r="C49" s="32" t="s">
        <v>126</v>
      </c>
      <c r="D49" s="33">
        <f t="shared" si="9"/>
        <v>0</v>
      </c>
      <c r="E49" s="33"/>
      <c r="F49" s="33"/>
      <c r="G49" s="33"/>
      <c r="H49" s="33"/>
      <c r="I49" s="33"/>
      <c r="J49" s="33"/>
    </row>
    <row r="50" ht="12.75" customHeight="1" spans="2:10">
      <c r="B50" s="31" t="s">
        <v>491</v>
      </c>
      <c r="C50" s="32" t="s">
        <v>105</v>
      </c>
      <c r="D50" s="33">
        <f t="shared" si="9"/>
        <v>0</v>
      </c>
      <c r="E50" s="33"/>
      <c r="F50" s="33"/>
      <c r="G50" s="33"/>
      <c r="H50" s="33"/>
      <c r="I50" s="33"/>
      <c r="J50" s="33"/>
    </row>
    <row r="51" ht="12.75" customHeight="1" spans="2:10">
      <c r="B51" s="34" t="s">
        <v>441</v>
      </c>
      <c r="C51" s="28" t="s">
        <v>478</v>
      </c>
      <c r="D51" s="29">
        <f t="shared" ref="D51:J51" si="10">D52+D60</f>
        <v>0</v>
      </c>
      <c r="E51" s="29">
        <f t="shared" si="10"/>
        <v>0</v>
      </c>
      <c r="F51" s="29">
        <f t="shared" si="10"/>
        <v>0</v>
      </c>
      <c r="G51" s="29">
        <f t="shared" si="10"/>
        <v>0</v>
      </c>
      <c r="H51" s="29">
        <f t="shared" si="10"/>
        <v>0</v>
      </c>
      <c r="I51" s="29">
        <f t="shared" si="10"/>
        <v>0</v>
      </c>
      <c r="J51" s="29">
        <f t="shared" si="10"/>
        <v>0</v>
      </c>
    </row>
    <row r="52" ht="12.75" customHeight="1" spans="2:10">
      <c r="B52" s="31" t="s">
        <v>492</v>
      </c>
      <c r="C52" s="28" t="s">
        <v>478</v>
      </c>
      <c r="D52" s="29">
        <f t="shared" ref="D52:J52" si="11">SUM(D53:D59)</f>
        <v>0</v>
      </c>
      <c r="E52" s="29">
        <f t="shared" si="11"/>
        <v>0</v>
      </c>
      <c r="F52" s="29">
        <f t="shared" si="11"/>
        <v>0</v>
      </c>
      <c r="G52" s="29">
        <f t="shared" si="11"/>
        <v>0</v>
      </c>
      <c r="H52" s="29">
        <f t="shared" si="11"/>
        <v>0</v>
      </c>
      <c r="I52" s="29">
        <f t="shared" si="11"/>
        <v>0</v>
      </c>
      <c r="J52" s="29">
        <f t="shared" si="11"/>
        <v>0</v>
      </c>
    </row>
    <row r="53" ht="12.75" customHeight="1" spans="2:10">
      <c r="B53" s="38" t="s">
        <v>136</v>
      </c>
      <c r="C53" s="32" t="s">
        <v>137</v>
      </c>
      <c r="D53" s="33">
        <f t="shared" ref="D53:D59" si="12">E53-F53-G53+H53+I53+J53</f>
        <v>0</v>
      </c>
      <c r="E53" s="33"/>
      <c r="F53" s="33"/>
      <c r="G53" s="33"/>
      <c r="H53" s="33"/>
      <c r="I53" s="33"/>
      <c r="J53" s="33"/>
    </row>
    <row r="54" ht="12.75" customHeight="1" spans="2:10">
      <c r="B54" s="38" t="s">
        <v>142</v>
      </c>
      <c r="C54" s="32" t="s">
        <v>143</v>
      </c>
      <c r="D54" s="33">
        <f t="shared" si="12"/>
        <v>0</v>
      </c>
      <c r="E54" s="33"/>
      <c r="F54" s="33"/>
      <c r="G54" s="33"/>
      <c r="H54" s="33"/>
      <c r="I54" s="33"/>
      <c r="J54" s="33"/>
    </row>
    <row r="55" ht="12.75" customHeight="1" spans="2:10">
      <c r="B55" s="38" t="s">
        <v>138</v>
      </c>
      <c r="C55" s="32" t="s">
        <v>139</v>
      </c>
      <c r="D55" s="33">
        <f t="shared" si="12"/>
        <v>0</v>
      </c>
      <c r="E55" s="33"/>
      <c r="F55" s="33"/>
      <c r="G55" s="33"/>
      <c r="H55" s="33"/>
      <c r="I55" s="33"/>
      <c r="J55" s="33"/>
    </row>
    <row r="56" ht="12.75" customHeight="1" spans="2:10">
      <c r="B56" s="38" t="s">
        <v>140</v>
      </c>
      <c r="C56" s="32" t="s">
        <v>141</v>
      </c>
      <c r="D56" s="33">
        <f t="shared" si="12"/>
        <v>0</v>
      </c>
      <c r="E56" s="33"/>
      <c r="F56" s="33"/>
      <c r="G56" s="33"/>
      <c r="H56" s="33"/>
      <c r="I56" s="33"/>
      <c r="J56" s="33"/>
    </row>
    <row r="57" ht="12.75" customHeight="1" spans="2:10">
      <c r="B57" s="38" t="s">
        <v>145</v>
      </c>
      <c r="C57" s="32" t="s">
        <v>141</v>
      </c>
      <c r="D57" s="33">
        <f t="shared" si="12"/>
        <v>0</v>
      </c>
      <c r="E57" s="33"/>
      <c r="F57" s="33"/>
      <c r="G57" s="33"/>
      <c r="H57" s="33"/>
      <c r="I57" s="33"/>
      <c r="J57" s="33"/>
    </row>
    <row r="58" ht="12.75" customHeight="1" spans="2:10">
      <c r="B58" s="38" t="s">
        <v>146</v>
      </c>
      <c r="C58" s="32" t="s">
        <v>141</v>
      </c>
      <c r="D58" s="33">
        <f t="shared" si="12"/>
        <v>0</v>
      </c>
      <c r="E58" s="33"/>
      <c r="F58" s="33"/>
      <c r="G58" s="33"/>
      <c r="H58" s="33"/>
      <c r="I58" s="33"/>
      <c r="J58" s="33"/>
    </row>
    <row r="59" ht="12.75" customHeight="1" spans="2:10">
      <c r="B59" s="38" t="s">
        <v>144</v>
      </c>
      <c r="C59" s="32" t="s">
        <v>141</v>
      </c>
      <c r="D59" s="33">
        <f t="shared" si="12"/>
        <v>0</v>
      </c>
      <c r="E59" s="33"/>
      <c r="F59" s="33"/>
      <c r="G59" s="33"/>
      <c r="H59" s="33"/>
      <c r="I59" s="33"/>
      <c r="J59" s="33"/>
    </row>
    <row r="60" ht="12.75" customHeight="1" spans="2:10">
      <c r="B60" s="31" t="s">
        <v>493</v>
      </c>
      <c r="C60" s="28" t="s">
        <v>478</v>
      </c>
      <c r="D60" s="29">
        <f t="shared" ref="D60:J60" si="13">SUM(D61:D64)</f>
        <v>0</v>
      </c>
      <c r="E60" s="29">
        <f t="shared" si="13"/>
        <v>0</v>
      </c>
      <c r="F60" s="29">
        <f t="shared" si="13"/>
        <v>0</v>
      </c>
      <c r="G60" s="29">
        <f t="shared" si="13"/>
        <v>0</v>
      </c>
      <c r="H60" s="29">
        <f t="shared" si="13"/>
        <v>0</v>
      </c>
      <c r="I60" s="29">
        <f t="shared" si="13"/>
        <v>0</v>
      </c>
      <c r="J60" s="29">
        <f t="shared" si="13"/>
        <v>0</v>
      </c>
    </row>
    <row r="61" ht="12.75" customHeight="1" spans="2:10">
      <c r="B61" s="38" t="s">
        <v>494</v>
      </c>
      <c r="C61" s="32" t="s">
        <v>141</v>
      </c>
      <c r="D61" s="33">
        <f>E61-F61-G61+H61+I61+J61</f>
        <v>0</v>
      </c>
      <c r="E61" s="33"/>
      <c r="F61" s="33"/>
      <c r="G61" s="33"/>
      <c r="H61" s="33"/>
      <c r="I61" s="33"/>
      <c r="J61" s="33"/>
    </row>
    <row r="62" ht="12.75" customHeight="1" spans="2:10">
      <c r="B62" s="38" t="s">
        <v>163</v>
      </c>
      <c r="C62" s="32" t="s">
        <v>143</v>
      </c>
      <c r="D62" s="33">
        <f>E62-F62-G62+H62+I62+J62</f>
        <v>0</v>
      </c>
      <c r="E62" s="33"/>
      <c r="F62" s="33"/>
      <c r="G62" s="33"/>
      <c r="H62" s="33"/>
      <c r="I62" s="33"/>
      <c r="J62" s="33"/>
    </row>
    <row r="63" ht="12.75" customHeight="1" spans="2:10">
      <c r="B63" s="38" t="s">
        <v>161</v>
      </c>
      <c r="C63" s="32" t="s">
        <v>139</v>
      </c>
      <c r="D63" s="33">
        <f>E63-F63-G63+H63+I63+J63</f>
        <v>0</v>
      </c>
      <c r="E63" s="33"/>
      <c r="F63" s="33"/>
      <c r="G63" s="33"/>
      <c r="H63" s="33"/>
      <c r="I63" s="33"/>
      <c r="J63" s="33"/>
    </row>
    <row r="64" ht="12.75" customHeight="1" spans="2:10">
      <c r="B64" s="38" t="s">
        <v>162</v>
      </c>
      <c r="C64" s="32" t="s">
        <v>141</v>
      </c>
      <c r="D64" s="33">
        <f>E64-F64-G64+H64+I64+J64</f>
        <v>0</v>
      </c>
      <c r="E64" s="33"/>
      <c r="F64" s="33"/>
      <c r="G64" s="33"/>
      <c r="H64" s="33"/>
      <c r="I64" s="33"/>
      <c r="J64" s="33"/>
    </row>
    <row r="65" ht="12.75" customHeight="1" spans="2:10">
      <c r="B65" s="34" t="s">
        <v>442</v>
      </c>
      <c r="C65" s="28" t="s">
        <v>478</v>
      </c>
      <c r="D65" s="29">
        <f t="shared" ref="D65:J65" si="14">SUM(D66:D71)</f>
        <v>0</v>
      </c>
      <c r="E65" s="29">
        <f t="shared" si="14"/>
        <v>0</v>
      </c>
      <c r="F65" s="29">
        <f t="shared" si="14"/>
        <v>0</v>
      </c>
      <c r="G65" s="29">
        <f t="shared" si="14"/>
        <v>0</v>
      </c>
      <c r="H65" s="29">
        <f t="shared" si="14"/>
        <v>0</v>
      </c>
      <c r="I65" s="29">
        <f t="shared" si="14"/>
        <v>0</v>
      </c>
      <c r="J65" s="29">
        <f t="shared" si="14"/>
        <v>0</v>
      </c>
    </row>
    <row r="66" ht="12.75" customHeight="1" spans="2:10">
      <c r="B66" s="31" t="s">
        <v>172</v>
      </c>
      <c r="C66" s="32" t="s">
        <v>173</v>
      </c>
      <c r="D66" s="33">
        <f t="shared" ref="D66:D72" si="15">E66-F66-G66+H66+I66+J66</f>
        <v>0</v>
      </c>
      <c r="E66" s="33"/>
      <c r="F66" s="33"/>
      <c r="G66" s="33"/>
      <c r="H66" s="33"/>
      <c r="I66" s="33"/>
      <c r="J66" s="33"/>
    </row>
    <row r="67" ht="12.75" customHeight="1" spans="2:10">
      <c r="B67" s="31" t="s">
        <v>174</v>
      </c>
      <c r="C67" s="32" t="s">
        <v>173</v>
      </c>
      <c r="D67" s="33">
        <f t="shared" si="15"/>
        <v>0</v>
      </c>
      <c r="E67" s="33"/>
      <c r="F67" s="33"/>
      <c r="G67" s="33"/>
      <c r="H67" s="33"/>
      <c r="I67" s="33"/>
      <c r="J67" s="33"/>
    </row>
    <row r="68" ht="12.75" customHeight="1" spans="2:10">
      <c r="B68" s="31" t="s">
        <v>495</v>
      </c>
      <c r="C68" s="32" t="s">
        <v>176</v>
      </c>
      <c r="D68" s="33">
        <f t="shared" si="15"/>
        <v>0</v>
      </c>
      <c r="E68" s="33"/>
      <c r="F68" s="33"/>
      <c r="G68" s="33"/>
      <c r="H68" s="33"/>
      <c r="I68" s="33"/>
      <c r="J68" s="33"/>
    </row>
    <row r="69" ht="12.75" customHeight="1" spans="2:10">
      <c r="B69" s="31" t="s">
        <v>177</v>
      </c>
      <c r="C69" s="32" t="s">
        <v>176</v>
      </c>
      <c r="D69" s="33">
        <f t="shared" si="15"/>
        <v>0</v>
      </c>
      <c r="E69" s="33"/>
      <c r="F69" s="33"/>
      <c r="G69" s="33"/>
      <c r="H69" s="33"/>
      <c r="I69" s="33"/>
      <c r="J69" s="33"/>
    </row>
    <row r="70" ht="12.75" customHeight="1" spans="2:10">
      <c r="B70" s="31" t="s">
        <v>175</v>
      </c>
      <c r="C70" s="32" t="s">
        <v>176</v>
      </c>
      <c r="D70" s="33">
        <f t="shared" si="15"/>
        <v>0</v>
      </c>
      <c r="E70" s="33"/>
      <c r="F70" s="33"/>
      <c r="G70" s="33"/>
      <c r="H70" s="33"/>
      <c r="I70" s="33"/>
      <c r="J70" s="33"/>
    </row>
    <row r="71" ht="12.75" customHeight="1" spans="2:10">
      <c r="B71" s="31" t="s">
        <v>178</v>
      </c>
      <c r="C71" s="28" t="s">
        <v>478</v>
      </c>
      <c r="D71" s="33">
        <f t="shared" si="15"/>
        <v>0</v>
      </c>
      <c r="E71" s="29"/>
      <c r="F71" s="29"/>
      <c r="G71" s="29"/>
      <c r="H71" s="29"/>
      <c r="I71" s="29"/>
      <c r="J71" s="29"/>
    </row>
    <row r="72" ht="12.75" customHeight="1" spans="2:10">
      <c r="B72" s="38" t="s">
        <v>179</v>
      </c>
      <c r="C72" s="41" t="s">
        <v>181</v>
      </c>
      <c r="D72" s="33">
        <f t="shared" si="15"/>
        <v>0</v>
      </c>
      <c r="E72" s="42"/>
      <c r="F72" s="42"/>
      <c r="G72" s="42"/>
      <c r="H72" s="42"/>
      <c r="I72" s="42"/>
      <c r="J72" s="42"/>
    </row>
    <row r="73" ht="12.75" customHeight="1" spans="2:10">
      <c r="B73" s="31"/>
      <c r="C73" s="32" t="s">
        <v>185</v>
      </c>
      <c r="D73" s="33">
        <f t="shared" ref="D73:J73" si="16">D71-D72</f>
        <v>0</v>
      </c>
      <c r="E73" s="33">
        <f t="shared" si="16"/>
        <v>0</v>
      </c>
      <c r="F73" s="33">
        <f t="shared" si="16"/>
        <v>0</v>
      </c>
      <c r="G73" s="33">
        <f t="shared" si="16"/>
        <v>0</v>
      </c>
      <c r="H73" s="33">
        <f t="shared" si="16"/>
        <v>0</v>
      </c>
      <c r="I73" s="33">
        <f t="shared" si="16"/>
        <v>0</v>
      </c>
      <c r="J73" s="33">
        <f t="shared" si="16"/>
        <v>0</v>
      </c>
    </row>
    <row r="74" ht="12.75" customHeight="1" spans="2:10">
      <c r="B74" s="34" t="s">
        <v>496</v>
      </c>
      <c r="C74" s="28" t="s">
        <v>478</v>
      </c>
      <c r="D74" s="29">
        <f t="shared" ref="D74:J74" si="17">SUM(D75:D78)</f>
        <v>0</v>
      </c>
      <c r="E74" s="29">
        <f t="shared" si="17"/>
        <v>0</v>
      </c>
      <c r="F74" s="29">
        <f t="shared" si="17"/>
        <v>0</v>
      </c>
      <c r="G74" s="29">
        <f t="shared" si="17"/>
        <v>0</v>
      </c>
      <c r="H74" s="29">
        <f t="shared" si="17"/>
        <v>0</v>
      </c>
      <c r="I74" s="29">
        <f t="shared" si="17"/>
        <v>0</v>
      </c>
      <c r="J74" s="29">
        <f t="shared" si="17"/>
        <v>0</v>
      </c>
    </row>
    <row r="75" ht="12.75" customHeight="1" spans="2:10">
      <c r="B75" s="31" t="s">
        <v>193</v>
      </c>
      <c r="C75" s="32" t="s">
        <v>195</v>
      </c>
      <c r="D75" s="33">
        <f>E75-F75-G75+H75+I75+J75</f>
        <v>0</v>
      </c>
      <c r="E75" s="33"/>
      <c r="F75" s="33"/>
      <c r="G75" s="33"/>
      <c r="H75" s="33"/>
      <c r="I75" s="33"/>
      <c r="J75" s="33"/>
    </row>
    <row r="76" ht="12.75" customHeight="1" spans="2:10">
      <c r="B76" s="31" t="s">
        <v>497</v>
      </c>
      <c r="C76" s="32" t="s">
        <v>200</v>
      </c>
      <c r="D76" s="33">
        <f>E76-F76-G76+H76+I76+J76</f>
        <v>0</v>
      </c>
      <c r="E76" s="33"/>
      <c r="F76" s="33"/>
      <c r="G76" s="33"/>
      <c r="H76" s="33"/>
      <c r="I76" s="33"/>
      <c r="J76" s="33"/>
    </row>
    <row r="77" ht="12.75" customHeight="1" spans="2:10">
      <c r="B77" s="31" t="s">
        <v>201</v>
      </c>
      <c r="C77" s="32" t="s">
        <v>200</v>
      </c>
      <c r="D77" s="33">
        <f>E77-F77-G77+H77+I77+J77</f>
        <v>0</v>
      </c>
      <c r="E77" s="33"/>
      <c r="F77" s="33"/>
      <c r="G77" s="33"/>
      <c r="H77" s="33"/>
      <c r="I77" s="33"/>
      <c r="J77" s="33"/>
    </row>
    <row r="78" ht="12.75" customHeight="1" spans="2:10">
      <c r="B78" s="31" t="s">
        <v>199</v>
      </c>
      <c r="C78" s="32" t="s">
        <v>200</v>
      </c>
      <c r="D78" s="33">
        <f>E78-F78-G78+H78+I78+J78</f>
        <v>0</v>
      </c>
      <c r="E78" s="33"/>
      <c r="F78" s="33"/>
      <c r="G78" s="33"/>
      <c r="H78" s="33"/>
      <c r="I78" s="33"/>
      <c r="J78" s="33"/>
    </row>
    <row r="79" ht="12.75" customHeight="1" spans="2:10">
      <c r="B79" s="34" t="s">
        <v>498</v>
      </c>
      <c r="C79" s="28" t="s">
        <v>478</v>
      </c>
      <c r="D79" s="29">
        <f t="shared" ref="D79:J79" si="18">SUM(D80:D83)</f>
        <v>0</v>
      </c>
      <c r="E79" s="29">
        <f t="shared" si="18"/>
        <v>0</v>
      </c>
      <c r="F79" s="29">
        <f t="shared" si="18"/>
        <v>0</v>
      </c>
      <c r="G79" s="29">
        <f t="shared" si="18"/>
        <v>0</v>
      </c>
      <c r="H79" s="29">
        <f t="shared" si="18"/>
        <v>0</v>
      </c>
      <c r="I79" s="29">
        <f t="shared" si="18"/>
        <v>0</v>
      </c>
      <c r="J79" s="29">
        <f t="shared" si="18"/>
        <v>0</v>
      </c>
    </row>
    <row r="80" ht="12.75" customHeight="1" spans="2:10">
      <c r="B80" s="31" t="s">
        <v>499</v>
      </c>
      <c r="C80" s="32" t="s">
        <v>113</v>
      </c>
      <c r="D80" s="33">
        <f>E80-F80-G80+H80+I80+J80</f>
        <v>0</v>
      </c>
      <c r="E80" s="33"/>
      <c r="F80" s="33"/>
      <c r="G80" s="33"/>
      <c r="H80" s="33"/>
      <c r="I80" s="33"/>
      <c r="J80" s="33"/>
    </row>
    <row r="81" ht="12.75" customHeight="1" spans="2:10">
      <c r="B81" s="31" t="s">
        <v>500</v>
      </c>
      <c r="C81" s="32" t="s">
        <v>141</v>
      </c>
      <c r="D81" s="33">
        <f>E81-F81-G81+H81+I81+J81</f>
        <v>0</v>
      </c>
      <c r="E81" s="33"/>
      <c r="F81" s="33"/>
      <c r="G81" s="33"/>
      <c r="H81" s="33"/>
      <c r="I81" s="33"/>
      <c r="J81" s="33"/>
    </row>
    <row r="82" ht="12.75" customHeight="1" spans="2:10">
      <c r="B82" s="31" t="s">
        <v>501</v>
      </c>
      <c r="C82" s="32" t="s">
        <v>176</v>
      </c>
      <c r="D82" s="33">
        <f>E82-F82-G82+H82+I82+J82</f>
        <v>0</v>
      </c>
      <c r="E82" s="33"/>
      <c r="F82" s="33"/>
      <c r="G82" s="33"/>
      <c r="H82" s="33"/>
      <c r="I82" s="33"/>
      <c r="J82" s="33"/>
    </row>
    <row r="83" ht="12.75" customHeight="1" spans="2:10">
      <c r="B83" s="31" t="s">
        <v>502</v>
      </c>
      <c r="C83" s="32" t="s">
        <v>200</v>
      </c>
      <c r="D83" s="33">
        <f>E83-F83-G83+H83+I83+J83</f>
        <v>0</v>
      </c>
      <c r="E83" s="33"/>
      <c r="F83" s="33"/>
      <c r="G83" s="33"/>
      <c r="H83" s="33"/>
      <c r="I83" s="33"/>
      <c r="J83" s="33"/>
    </row>
    <row r="84" ht="12.75" customHeight="1" spans="2:10">
      <c r="B84" s="37" t="s">
        <v>204</v>
      </c>
      <c r="C84" s="28" t="s">
        <v>478</v>
      </c>
      <c r="D84" s="29">
        <f t="shared" ref="D84:J84" si="19">SUM(D85:D90)</f>
        <v>0</v>
      </c>
      <c r="E84" s="29">
        <f t="shared" si="19"/>
        <v>0</v>
      </c>
      <c r="F84" s="29">
        <f t="shared" si="19"/>
        <v>0</v>
      </c>
      <c r="G84" s="29">
        <f t="shared" si="19"/>
        <v>0</v>
      </c>
      <c r="H84" s="29">
        <f t="shared" si="19"/>
        <v>0</v>
      </c>
      <c r="I84" s="29">
        <f t="shared" si="19"/>
        <v>0</v>
      </c>
      <c r="J84" s="29">
        <f t="shared" si="19"/>
        <v>0</v>
      </c>
    </row>
    <row r="85" ht="12.75" customHeight="1" spans="2:10">
      <c r="B85" s="34" t="s">
        <v>220</v>
      </c>
      <c r="C85" s="32" t="s">
        <v>221</v>
      </c>
      <c r="D85" s="33">
        <f t="shared" ref="D85:D90" si="20">E85-F85-G85+H85+I85+J85</f>
        <v>0</v>
      </c>
      <c r="E85" s="40"/>
      <c r="F85" s="40"/>
      <c r="G85" s="40"/>
      <c r="H85" s="40"/>
      <c r="I85" s="40"/>
      <c r="J85" s="40"/>
    </row>
    <row r="86" ht="12.75" customHeight="1" spans="2:10">
      <c r="B86" s="34" t="s">
        <v>503</v>
      </c>
      <c r="C86" s="32" t="s">
        <v>209</v>
      </c>
      <c r="D86" s="33">
        <f t="shared" si="20"/>
        <v>0</v>
      </c>
      <c r="E86" s="40"/>
      <c r="F86" s="40"/>
      <c r="G86" s="40"/>
      <c r="H86" s="40"/>
      <c r="I86" s="40"/>
      <c r="J86" s="40"/>
    </row>
    <row r="87" ht="12.75" customHeight="1" spans="2:10">
      <c r="B87" s="34" t="s">
        <v>217</v>
      </c>
      <c r="C87" s="32" t="s">
        <v>209</v>
      </c>
      <c r="D87" s="33">
        <f t="shared" si="20"/>
        <v>0</v>
      </c>
      <c r="E87" s="40"/>
      <c r="F87" s="40"/>
      <c r="G87" s="40"/>
      <c r="H87" s="40"/>
      <c r="I87" s="40"/>
      <c r="J87" s="40"/>
    </row>
    <row r="88" ht="12.75" customHeight="1" spans="2:10">
      <c r="B88" s="34" t="s">
        <v>205</v>
      </c>
      <c r="C88" s="32" t="s">
        <v>206</v>
      </c>
      <c r="D88" s="33">
        <f t="shared" si="20"/>
        <v>0</v>
      </c>
      <c r="E88" s="40"/>
      <c r="F88" s="40"/>
      <c r="G88" s="40"/>
      <c r="H88" s="40"/>
      <c r="I88" s="40"/>
      <c r="J88" s="40"/>
    </row>
    <row r="89" ht="12.75" customHeight="1" spans="2:10">
      <c r="B89" s="34" t="s">
        <v>212</v>
      </c>
      <c r="C89" s="32" t="s">
        <v>214</v>
      </c>
      <c r="D89" s="33">
        <f t="shared" si="20"/>
        <v>0</v>
      </c>
      <c r="E89" s="40"/>
      <c r="F89" s="40"/>
      <c r="G89" s="40"/>
      <c r="H89" s="40"/>
      <c r="I89" s="40"/>
      <c r="J89" s="40"/>
    </row>
    <row r="90" ht="12.75" customHeight="1" spans="2:10">
      <c r="B90" s="34" t="s">
        <v>504</v>
      </c>
      <c r="C90" s="32" t="s">
        <v>206</v>
      </c>
      <c r="D90" s="33">
        <f t="shared" si="20"/>
        <v>0</v>
      </c>
      <c r="E90" s="40"/>
      <c r="F90" s="40"/>
      <c r="G90" s="40"/>
      <c r="H90" s="40"/>
      <c r="I90" s="40"/>
      <c r="J90" s="40"/>
    </row>
    <row r="91" ht="12.75" customHeight="1" spans="2:10">
      <c r="B91" s="37" t="s">
        <v>230</v>
      </c>
      <c r="C91" s="28" t="s">
        <v>478</v>
      </c>
      <c r="D91" s="29">
        <f t="shared" ref="D91:J91" si="21">SUM(D92:D94,D97:D98,D103:D109,D112:D116)</f>
        <v>0</v>
      </c>
      <c r="E91" s="29">
        <f t="shared" si="21"/>
        <v>0</v>
      </c>
      <c r="F91" s="29">
        <f t="shared" si="21"/>
        <v>0</v>
      </c>
      <c r="G91" s="29">
        <f t="shared" si="21"/>
        <v>0</v>
      </c>
      <c r="H91" s="29">
        <f t="shared" si="21"/>
        <v>0</v>
      </c>
      <c r="I91" s="29">
        <f t="shared" si="21"/>
        <v>0</v>
      </c>
      <c r="J91" s="29">
        <f t="shared" si="21"/>
        <v>0</v>
      </c>
    </row>
    <row r="92" ht="12.75" customHeight="1" spans="2:10">
      <c r="B92" s="34" t="s">
        <v>505</v>
      </c>
      <c r="C92" s="32" t="s">
        <v>233</v>
      </c>
      <c r="D92" s="33">
        <f>E92-F92-G92+H92+I92+J92</f>
        <v>0</v>
      </c>
      <c r="E92" s="40"/>
      <c r="F92" s="40"/>
      <c r="G92" s="40"/>
      <c r="H92" s="40"/>
      <c r="I92" s="40"/>
      <c r="J92" s="40"/>
    </row>
    <row r="93" ht="12.75" customHeight="1" spans="2:10">
      <c r="B93" s="34" t="s">
        <v>235</v>
      </c>
      <c r="C93" s="32" t="s">
        <v>235</v>
      </c>
      <c r="D93" s="33">
        <f>E93-F93-G93+H93+I93+J93</f>
        <v>0</v>
      </c>
      <c r="E93" s="40"/>
      <c r="F93" s="40"/>
      <c r="G93" s="40"/>
      <c r="H93" s="40"/>
      <c r="I93" s="40"/>
      <c r="J93" s="40"/>
    </row>
    <row r="94" ht="12.75" customHeight="1" spans="2:10">
      <c r="B94" s="34" t="s">
        <v>237</v>
      </c>
      <c r="C94" s="28" t="s">
        <v>478</v>
      </c>
      <c r="D94" s="33">
        <f>E94-F94-G94+H94+I94+J94</f>
        <v>0</v>
      </c>
      <c r="E94" s="40"/>
      <c r="F94" s="40"/>
      <c r="G94" s="40"/>
      <c r="H94" s="40"/>
      <c r="I94" s="40"/>
      <c r="J94" s="40"/>
    </row>
    <row r="95" ht="12.75" customHeight="1" spans="2:10">
      <c r="B95" s="31" t="s">
        <v>240</v>
      </c>
      <c r="C95" s="32" t="s">
        <v>241</v>
      </c>
      <c r="D95" s="33">
        <f>E95-F95-G95+H95+I95+J95</f>
        <v>0</v>
      </c>
      <c r="E95" s="40"/>
      <c r="F95" s="40"/>
      <c r="G95" s="40"/>
      <c r="H95" s="40"/>
      <c r="I95" s="40"/>
      <c r="J95" s="40"/>
    </row>
    <row r="96" ht="12.75" customHeight="1" spans="2:10">
      <c r="B96" s="34"/>
      <c r="C96" s="32" t="s">
        <v>239</v>
      </c>
      <c r="D96" s="33">
        <f>D94-D95</f>
        <v>0</v>
      </c>
      <c r="E96" s="33">
        <f>E94-E95</f>
        <v>0</v>
      </c>
      <c r="F96" s="33"/>
      <c r="G96" s="33"/>
      <c r="H96" s="33">
        <f>H94-H95</f>
        <v>0</v>
      </c>
      <c r="I96" s="33">
        <f>I94-I95</f>
        <v>0</v>
      </c>
      <c r="J96" s="33">
        <f>J94-J95</f>
        <v>0</v>
      </c>
    </row>
    <row r="97" ht="12.75" customHeight="1" spans="2:10">
      <c r="B97" s="34" t="s">
        <v>242</v>
      </c>
      <c r="C97" s="32" t="s">
        <v>239</v>
      </c>
      <c r="D97" s="33">
        <f>E97-F97-G97+H97+I97+J97</f>
        <v>0</v>
      </c>
      <c r="E97" s="40"/>
      <c r="F97" s="40"/>
      <c r="G97" s="40"/>
      <c r="H97" s="40"/>
      <c r="I97" s="40"/>
      <c r="J97" s="40"/>
    </row>
    <row r="98" ht="12.75" customHeight="1" spans="2:10">
      <c r="B98" s="34" t="s">
        <v>243</v>
      </c>
      <c r="C98" s="28" t="s">
        <v>478</v>
      </c>
      <c r="D98" s="29">
        <f>SUM(D99:D102)</f>
        <v>0</v>
      </c>
      <c r="E98" s="40"/>
      <c r="F98" s="40"/>
      <c r="G98" s="40"/>
      <c r="H98" s="40"/>
      <c r="I98" s="40"/>
      <c r="J98" s="40"/>
    </row>
    <row r="99" ht="12.75" customHeight="1" spans="2:10">
      <c r="B99" s="31" t="s">
        <v>244</v>
      </c>
      <c r="C99" s="32" t="s">
        <v>246</v>
      </c>
      <c r="D99" s="33">
        <f t="shared" ref="D99:D110" si="22">E99-F99-G99+H99+I99+J99</f>
        <v>0</v>
      </c>
      <c r="E99" s="40"/>
      <c r="F99" s="40"/>
      <c r="G99" s="40"/>
      <c r="H99" s="40"/>
      <c r="I99" s="40"/>
      <c r="J99" s="40"/>
    </row>
    <row r="100" ht="12.75" customHeight="1" spans="2:10">
      <c r="B100" s="31" t="s">
        <v>248</v>
      </c>
      <c r="C100" s="32" t="s">
        <v>254</v>
      </c>
      <c r="D100" s="33">
        <f t="shared" si="22"/>
        <v>0</v>
      </c>
      <c r="E100" s="40"/>
      <c r="F100" s="40"/>
      <c r="G100" s="40"/>
      <c r="H100" s="40"/>
      <c r="I100" s="40"/>
      <c r="J100" s="40"/>
    </row>
    <row r="101" ht="12.75" customHeight="1" spans="2:10">
      <c r="B101" s="31" t="s">
        <v>250</v>
      </c>
      <c r="C101" s="32" t="s">
        <v>249</v>
      </c>
      <c r="D101" s="33">
        <f t="shared" si="22"/>
        <v>0</v>
      </c>
      <c r="E101" s="40"/>
      <c r="F101" s="40"/>
      <c r="G101" s="40"/>
      <c r="H101" s="40"/>
      <c r="I101" s="40"/>
      <c r="J101" s="40"/>
    </row>
    <row r="102" ht="12.75" customHeight="1" spans="2:10">
      <c r="B102" s="31" t="s">
        <v>251</v>
      </c>
      <c r="C102" s="32" t="s">
        <v>254</v>
      </c>
      <c r="D102" s="33">
        <f t="shared" si="22"/>
        <v>0</v>
      </c>
      <c r="E102" s="40"/>
      <c r="F102" s="40"/>
      <c r="G102" s="40"/>
      <c r="H102" s="40"/>
      <c r="I102" s="40"/>
      <c r="J102" s="40"/>
    </row>
    <row r="103" ht="12.75" customHeight="1" spans="2:10">
      <c r="B103" s="34" t="s">
        <v>228</v>
      </c>
      <c r="C103" s="32" t="s">
        <v>206</v>
      </c>
      <c r="D103" s="33">
        <f t="shared" si="22"/>
        <v>0</v>
      </c>
      <c r="E103" s="40"/>
      <c r="F103" s="40"/>
      <c r="G103" s="40"/>
      <c r="H103" s="40"/>
      <c r="I103" s="40"/>
      <c r="J103" s="40"/>
    </row>
    <row r="104" ht="12.75" customHeight="1" spans="2:10">
      <c r="B104" s="34" t="s">
        <v>227</v>
      </c>
      <c r="C104" s="32" t="s">
        <v>506</v>
      </c>
      <c r="D104" s="33">
        <f t="shared" si="22"/>
        <v>0</v>
      </c>
      <c r="E104" s="40"/>
      <c r="F104" s="40"/>
      <c r="G104" s="40"/>
      <c r="H104" s="40"/>
      <c r="I104" s="40"/>
      <c r="J104" s="40"/>
    </row>
    <row r="105" ht="12.75" customHeight="1" spans="2:10">
      <c r="B105" s="34" t="s">
        <v>229</v>
      </c>
      <c r="C105" s="32" t="s">
        <v>206</v>
      </c>
      <c r="D105" s="33">
        <f t="shared" si="22"/>
        <v>0</v>
      </c>
      <c r="E105" s="40"/>
      <c r="F105" s="40"/>
      <c r="G105" s="40"/>
      <c r="H105" s="40"/>
      <c r="I105" s="40"/>
      <c r="J105" s="40"/>
    </row>
    <row r="106" ht="12.75" customHeight="1" spans="2:10">
      <c r="B106" s="34" t="s">
        <v>252</v>
      </c>
      <c r="C106" s="32" t="s">
        <v>254</v>
      </c>
      <c r="D106" s="33">
        <f t="shared" si="22"/>
        <v>0</v>
      </c>
      <c r="E106" s="40"/>
      <c r="F106" s="40"/>
      <c r="G106" s="40"/>
      <c r="H106" s="40"/>
      <c r="I106" s="40"/>
      <c r="J106" s="40"/>
    </row>
    <row r="107" ht="12.75" customHeight="1" spans="2:10">
      <c r="B107" s="34" t="s">
        <v>236</v>
      </c>
      <c r="C107" s="32" t="s">
        <v>236</v>
      </c>
      <c r="D107" s="33">
        <f t="shared" si="22"/>
        <v>0</v>
      </c>
      <c r="E107" s="40"/>
      <c r="F107" s="40"/>
      <c r="G107" s="40"/>
      <c r="H107" s="40"/>
      <c r="I107" s="40"/>
      <c r="J107" s="40"/>
    </row>
    <row r="108" ht="12.75" customHeight="1" spans="2:10">
      <c r="B108" s="34" t="s">
        <v>264</v>
      </c>
      <c r="C108" s="32" t="s">
        <v>254</v>
      </c>
      <c r="D108" s="33">
        <f t="shared" si="22"/>
        <v>0</v>
      </c>
      <c r="E108" s="40"/>
      <c r="F108" s="40"/>
      <c r="G108" s="40"/>
      <c r="H108" s="40"/>
      <c r="I108" s="40"/>
      <c r="J108" s="40"/>
    </row>
    <row r="109" ht="12.75" customHeight="1" spans="2:10">
      <c r="B109" s="34" t="s">
        <v>258</v>
      </c>
      <c r="C109" s="28" t="s">
        <v>478</v>
      </c>
      <c r="D109" s="33">
        <f t="shared" si="22"/>
        <v>0</v>
      </c>
      <c r="E109" s="40"/>
      <c r="F109" s="40"/>
      <c r="G109" s="40"/>
      <c r="H109" s="40"/>
      <c r="I109" s="40"/>
      <c r="J109" s="40"/>
    </row>
    <row r="110" ht="12.75" customHeight="1" spans="2:10">
      <c r="B110" s="31" t="s">
        <v>259</v>
      </c>
      <c r="C110" s="32" t="s">
        <v>260</v>
      </c>
      <c r="D110" s="33">
        <f t="shared" si="22"/>
        <v>0</v>
      </c>
      <c r="E110" s="40"/>
      <c r="F110" s="40"/>
      <c r="G110" s="40"/>
      <c r="H110" s="40"/>
      <c r="I110" s="40"/>
      <c r="J110" s="40"/>
    </row>
    <row r="111" ht="12.75" customHeight="1" spans="2:10">
      <c r="B111" s="34"/>
      <c r="C111" s="32" t="s">
        <v>254</v>
      </c>
      <c r="D111" s="33">
        <f>D109-D110</f>
        <v>0</v>
      </c>
      <c r="E111" s="33">
        <f>E109-E110</f>
        <v>0</v>
      </c>
      <c r="F111" s="33"/>
      <c r="G111" s="33"/>
      <c r="H111" s="33">
        <f>H109-H110</f>
        <v>0</v>
      </c>
      <c r="I111" s="33">
        <f>I109-I110</f>
        <v>0</v>
      </c>
      <c r="J111" s="33">
        <f>J109-J110</f>
        <v>0</v>
      </c>
    </row>
    <row r="112" ht="12.75" customHeight="1" spans="2:10">
      <c r="B112" s="34" t="s">
        <v>223</v>
      </c>
      <c r="C112" s="32" t="s">
        <v>225</v>
      </c>
      <c r="D112" s="33">
        <f>E112-F112-G112+H112+I112+J112</f>
        <v>0</v>
      </c>
      <c r="E112" s="40"/>
      <c r="F112" s="40"/>
      <c r="G112" s="40"/>
      <c r="H112" s="40"/>
      <c r="I112" s="40"/>
      <c r="J112" s="40"/>
    </row>
    <row r="113" ht="12.75" customHeight="1" spans="2:10">
      <c r="B113" s="34" t="s">
        <v>222</v>
      </c>
      <c r="C113" s="32" t="s">
        <v>222</v>
      </c>
      <c r="D113" s="33">
        <f>E113-F113-G113+H113+I113+J113</f>
        <v>0</v>
      </c>
      <c r="E113" s="40"/>
      <c r="F113" s="40"/>
      <c r="G113" s="40"/>
      <c r="H113" s="40"/>
      <c r="I113" s="40"/>
      <c r="J113" s="40"/>
    </row>
    <row r="114" ht="12.75" customHeight="1" spans="2:10">
      <c r="B114" s="34" t="s">
        <v>266</v>
      </c>
      <c r="C114" s="32" t="s">
        <v>254</v>
      </c>
      <c r="D114" s="33">
        <f>E114-F114-G114+H114+I114+J114</f>
        <v>0</v>
      </c>
      <c r="E114" s="40"/>
      <c r="F114" s="40"/>
      <c r="G114" s="40"/>
      <c r="H114" s="40"/>
      <c r="I114" s="40"/>
      <c r="J114" s="40"/>
    </row>
    <row r="115" ht="12.75" customHeight="1" spans="2:10">
      <c r="B115" s="34" t="s">
        <v>265</v>
      </c>
      <c r="C115" s="32" t="s">
        <v>254</v>
      </c>
      <c r="D115" s="33">
        <f>E115-F115-G115+H115+I115+J115</f>
        <v>0</v>
      </c>
      <c r="E115" s="40"/>
      <c r="F115" s="40"/>
      <c r="G115" s="40"/>
      <c r="H115" s="40"/>
      <c r="I115" s="40"/>
      <c r="J115" s="40"/>
    </row>
    <row r="116" ht="12.75" customHeight="1" spans="2:10">
      <c r="B116" s="34" t="s">
        <v>267</v>
      </c>
      <c r="C116" s="32" t="s">
        <v>254</v>
      </c>
      <c r="D116" s="33">
        <f>E116-F116-G116+H116+I116+J116</f>
        <v>0</v>
      </c>
      <c r="E116" s="40"/>
      <c r="F116" s="40"/>
      <c r="G116" s="40"/>
      <c r="H116" s="40"/>
      <c r="I116" s="40"/>
      <c r="J116" s="40"/>
    </row>
    <row r="117" ht="12.75" customHeight="1" spans="2:10">
      <c r="B117" s="37" t="s">
        <v>268</v>
      </c>
      <c r="C117" s="28" t="s">
        <v>478</v>
      </c>
      <c r="D117" s="29">
        <f t="shared" ref="D117:J117" si="23">SUM(D118:D126)</f>
        <v>0</v>
      </c>
      <c r="E117" s="29">
        <f t="shared" si="23"/>
        <v>0</v>
      </c>
      <c r="F117" s="29">
        <f t="shared" si="23"/>
        <v>0</v>
      </c>
      <c r="G117" s="29">
        <f t="shared" si="23"/>
        <v>0</v>
      </c>
      <c r="H117" s="29">
        <f t="shared" si="23"/>
        <v>0</v>
      </c>
      <c r="I117" s="29">
        <f t="shared" si="23"/>
        <v>0</v>
      </c>
      <c r="J117" s="29">
        <f t="shared" si="23"/>
        <v>0</v>
      </c>
    </row>
    <row r="118" ht="12.75" customHeight="1" spans="2:10">
      <c r="B118" s="34" t="s">
        <v>269</v>
      </c>
      <c r="C118" s="32" t="s">
        <v>269</v>
      </c>
      <c r="D118" s="33">
        <f t="shared" ref="D118:D126" si="24">E118-F118-G118+H118+I118+J118</f>
        <v>0</v>
      </c>
      <c r="E118" s="40"/>
      <c r="F118" s="40"/>
      <c r="G118" s="40"/>
      <c r="H118" s="40"/>
      <c r="I118" s="40"/>
      <c r="J118" s="40"/>
    </row>
    <row r="119" ht="12.75" customHeight="1" spans="2:10">
      <c r="B119" s="34" t="s">
        <v>270</v>
      </c>
      <c r="C119" s="32" t="s">
        <v>270</v>
      </c>
      <c r="D119" s="33">
        <f t="shared" si="24"/>
        <v>0</v>
      </c>
      <c r="E119" s="40"/>
      <c r="F119" s="40"/>
      <c r="G119" s="40"/>
      <c r="H119" s="40"/>
      <c r="I119" s="40"/>
      <c r="J119" s="40"/>
    </row>
    <row r="120" ht="12.75" customHeight="1" spans="2:10">
      <c r="B120" s="34" t="s">
        <v>286</v>
      </c>
      <c r="C120" s="32" t="s">
        <v>506</v>
      </c>
      <c r="D120" s="33">
        <f t="shared" si="24"/>
        <v>0</v>
      </c>
      <c r="E120" s="40"/>
      <c r="F120" s="40"/>
      <c r="G120" s="40"/>
      <c r="H120" s="40"/>
      <c r="I120" s="40"/>
      <c r="J120" s="40"/>
    </row>
    <row r="121" ht="12.75" customHeight="1" spans="2:10">
      <c r="B121" s="34" t="s">
        <v>271</v>
      </c>
      <c r="C121" s="32" t="s">
        <v>272</v>
      </c>
      <c r="D121" s="33">
        <f t="shared" si="24"/>
        <v>0</v>
      </c>
      <c r="E121" s="40"/>
      <c r="F121" s="40"/>
      <c r="G121" s="40"/>
      <c r="H121" s="40"/>
      <c r="I121" s="40"/>
      <c r="J121" s="40"/>
    </row>
    <row r="122" ht="12.75" customHeight="1" spans="2:10">
      <c r="B122" s="34" t="s">
        <v>273</v>
      </c>
      <c r="C122" s="32" t="s">
        <v>274</v>
      </c>
      <c r="D122" s="33">
        <f t="shared" si="24"/>
        <v>0</v>
      </c>
      <c r="E122" s="40"/>
      <c r="F122" s="40"/>
      <c r="G122" s="40"/>
      <c r="H122" s="40"/>
      <c r="I122" s="40"/>
      <c r="J122" s="40"/>
    </row>
    <row r="123" ht="12.75" customHeight="1" spans="2:10">
      <c r="B123" s="34" t="s">
        <v>275</v>
      </c>
      <c r="C123" s="32" t="s">
        <v>274</v>
      </c>
      <c r="D123" s="33">
        <f t="shared" si="24"/>
        <v>0</v>
      </c>
      <c r="E123" s="40"/>
      <c r="F123" s="40"/>
      <c r="G123" s="40"/>
      <c r="H123" s="40"/>
      <c r="I123" s="40"/>
      <c r="J123" s="40"/>
    </row>
    <row r="124" ht="12.75" customHeight="1" spans="2:10">
      <c r="B124" s="34" t="s">
        <v>276</v>
      </c>
      <c r="C124" s="32" t="s">
        <v>274</v>
      </c>
      <c r="D124" s="33">
        <f t="shared" si="24"/>
        <v>0</v>
      </c>
      <c r="E124" s="40"/>
      <c r="F124" s="40"/>
      <c r="G124" s="40"/>
      <c r="H124" s="40"/>
      <c r="I124" s="40"/>
      <c r="J124" s="40"/>
    </row>
    <row r="125" ht="12.75" customHeight="1" spans="2:10">
      <c r="B125" s="34" t="s">
        <v>277</v>
      </c>
      <c r="C125" s="32" t="s">
        <v>278</v>
      </c>
      <c r="D125" s="33">
        <f t="shared" si="24"/>
        <v>0</v>
      </c>
      <c r="E125" s="40"/>
      <c r="F125" s="40"/>
      <c r="G125" s="40"/>
      <c r="H125" s="40"/>
      <c r="I125" s="40"/>
      <c r="J125" s="40"/>
    </row>
    <row r="126" ht="12.75" customHeight="1" spans="2:10">
      <c r="B126" s="34" t="s">
        <v>279</v>
      </c>
      <c r="C126" s="32" t="s">
        <v>278</v>
      </c>
      <c r="D126" s="33">
        <f t="shared" si="24"/>
        <v>0</v>
      </c>
      <c r="E126" s="40"/>
      <c r="F126" s="40"/>
      <c r="G126" s="40"/>
      <c r="H126" s="40"/>
      <c r="I126" s="40"/>
      <c r="J126" s="40"/>
    </row>
    <row r="127" ht="12.75" customHeight="1"/>
    <row r="128" s="21" customFormat="1" ht="12.75" customHeight="1" spans="2:2">
      <c r="B128" s="21" t="s">
        <v>507</v>
      </c>
    </row>
    <row r="129" ht="12.75" customHeight="1"/>
    <row r="130" ht="12.75" customHeight="1" spans="2:10">
      <c r="B130" s="43" t="s">
        <v>427</v>
      </c>
      <c r="C130" s="43" t="s">
        <v>428</v>
      </c>
      <c r="D130" s="39" t="s">
        <v>38</v>
      </c>
      <c r="E130" s="39" t="s">
        <v>472</v>
      </c>
      <c r="F130" s="39" t="s">
        <v>473</v>
      </c>
      <c r="G130" s="39" t="s">
        <v>474</v>
      </c>
      <c r="H130" s="39" t="s">
        <v>475</v>
      </c>
      <c r="I130" s="39" t="s">
        <v>476</v>
      </c>
      <c r="J130" s="39" t="s">
        <v>477</v>
      </c>
    </row>
    <row r="131" ht="12.75" customHeight="1" spans="2:10">
      <c r="B131" s="44" t="s">
        <v>38</v>
      </c>
      <c r="C131" s="45"/>
      <c r="D131" s="46">
        <f t="shared" ref="D131:J131" si="25">D132+D144+D166+D177+D184-D171-D172</f>
        <v>0</v>
      </c>
      <c r="E131" s="46">
        <f t="shared" si="25"/>
        <v>0</v>
      </c>
      <c r="F131" s="46">
        <f t="shared" si="25"/>
        <v>0</v>
      </c>
      <c r="G131" s="46">
        <f t="shared" si="25"/>
        <v>0</v>
      </c>
      <c r="H131" s="46">
        <f t="shared" si="25"/>
        <v>0</v>
      </c>
      <c r="I131" s="46">
        <f t="shared" si="25"/>
        <v>0</v>
      </c>
      <c r="J131" s="46">
        <f t="shared" si="25"/>
        <v>0</v>
      </c>
    </row>
    <row r="132" ht="12.75" customHeight="1" spans="2:10">
      <c r="B132" s="47" t="s">
        <v>419</v>
      </c>
      <c r="C132" s="48" t="s">
        <v>436</v>
      </c>
      <c r="D132" s="46">
        <f t="shared" ref="D132:J132" si="26">D133+SUM(D137:D143)</f>
        <v>0</v>
      </c>
      <c r="E132" s="46">
        <f t="shared" si="26"/>
        <v>0</v>
      </c>
      <c r="F132" s="46">
        <f t="shared" si="26"/>
        <v>0</v>
      </c>
      <c r="G132" s="46">
        <f t="shared" si="26"/>
        <v>0</v>
      </c>
      <c r="H132" s="46">
        <f t="shared" si="26"/>
        <v>0</v>
      </c>
      <c r="I132" s="46">
        <f t="shared" si="26"/>
        <v>0</v>
      </c>
      <c r="J132" s="46">
        <f t="shared" si="26"/>
        <v>0</v>
      </c>
    </row>
    <row r="133" ht="12.75" customHeight="1" spans="2:10">
      <c r="B133" s="49"/>
      <c r="C133" s="50" t="s">
        <v>437</v>
      </c>
      <c r="D133" s="46">
        <f t="shared" ref="D133:J133" si="27">SUM(D134:D136)</f>
        <v>0</v>
      </c>
      <c r="E133" s="46">
        <f t="shared" si="27"/>
        <v>0</v>
      </c>
      <c r="F133" s="46">
        <f t="shared" si="27"/>
        <v>0</v>
      </c>
      <c r="G133" s="46">
        <f t="shared" si="27"/>
        <v>0</v>
      </c>
      <c r="H133" s="46">
        <f t="shared" si="27"/>
        <v>0</v>
      </c>
      <c r="I133" s="46">
        <f t="shared" si="27"/>
        <v>0</v>
      </c>
      <c r="J133" s="46">
        <f t="shared" si="27"/>
        <v>0</v>
      </c>
    </row>
    <row r="134" ht="12.75" customHeight="1" spans="2:10">
      <c r="B134" s="49"/>
      <c r="C134" s="50" t="s">
        <v>53</v>
      </c>
      <c r="D134" s="46">
        <f t="shared" ref="D134:D143" si="28">E134-F134-G134+H134+I134+J134</f>
        <v>0</v>
      </c>
      <c r="E134" s="52">
        <f t="shared" ref="E134:J143" si="29">SUMIF($C$8:$C$126,"="&amp;$C134,E$8:E$126)</f>
        <v>0</v>
      </c>
      <c r="F134" s="52">
        <f t="shared" si="29"/>
        <v>0</v>
      </c>
      <c r="G134" s="52">
        <f t="shared" si="29"/>
        <v>0</v>
      </c>
      <c r="H134" s="52">
        <f t="shared" si="29"/>
        <v>0</v>
      </c>
      <c r="I134" s="52">
        <f t="shared" si="29"/>
        <v>0</v>
      </c>
      <c r="J134" s="52">
        <f t="shared" si="29"/>
        <v>0</v>
      </c>
    </row>
    <row r="135" ht="12.75" customHeight="1" spans="2:10">
      <c r="B135" s="49"/>
      <c r="C135" s="50" t="s">
        <v>58</v>
      </c>
      <c r="D135" s="46">
        <f t="shared" si="28"/>
        <v>0</v>
      </c>
      <c r="E135" s="52">
        <f t="shared" si="29"/>
        <v>0</v>
      </c>
      <c r="F135" s="52">
        <f t="shared" si="29"/>
        <v>0</v>
      </c>
      <c r="G135" s="52">
        <f t="shared" si="29"/>
        <v>0</v>
      </c>
      <c r="H135" s="52">
        <f t="shared" si="29"/>
        <v>0</v>
      </c>
      <c r="I135" s="52">
        <f t="shared" si="29"/>
        <v>0</v>
      </c>
      <c r="J135" s="52">
        <f t="shared" si="29"/>
        <v>0</v>
      </c>
    </row>
    <row r="136" ht="12.75" customHeight="1" spans="2:10">
      <c r="B136" s="49"/>
      <c r="C136" s="50" t="s">
        <v>62</v>
      </c>
      <c r="D136" s="46">
        <f t="shared" si="28"/>
        <v>0</v>
      </c>
      <c r="E136" s="52">
        <f t="shared" si="29"/>
        <v>0</v>
      </c>
      <c r="F136" s="52">
        <f t="shared" si="29"/>
        <v>0</v>
      </c>
      <c r="G136" s="52">
        <f t="shared" si="29"/>
        <v>0</v>
      </c>
      <c r="H136" s="52">
        <f t="shared" si="29"/>
        <v>0</v>
      </c>
      <c r="I136" s="52">
        <f t="shared" si="29"/>
        <v>0</v>
      </c>
      <c r="J136" s="52">
        <f t="shared" si="29"/>
        <v>0</v>
      </c>
    </row>
    <row r="137" ht="12.75" customHeight="1" spans="2:10">
      <c r="B137" s="49"/>
      <c r="C137" s="50" t="s">
        <v>88</v>
      </c>
      <c r="D137" s="46">
        <f t="shared" si="28"/>
        <v>0</v>
      </c>
      <c r="E137" s="52">
        <f t="shared" si="29"/>
        <v>0</v>
      </c>
      <c r="F137" s="52">
        <f t="shared" si="29"/>
        <v>0</v>
      </c>
      <c r="G137" s="52">
        <f t="shared" si="29"/>
        <v>0</v>
      </c>
      <c r="H137" s="52">
        <f t="shared" si="29"/>
        <v>0</v>
      </c>
      <c r="I137" s="52">
        <f t="shared" si="29"/>
        <v>0</v>
      </c>
      <c r="J137" s="52">
        <f t="shared" si="29"/>
        <v>0</v>
      </c>
    </row>
    <row r="138" ht="12.75" customHeight="1" spans="2:10">
      <c r="B138" s="49"/>
      <c r="C138" s="50" t="s">
        <v>95</v>
      </c>
      <c r="D138" s="46">
        <f t="shared" si="28"/>
        <v>0</v>
      </c>
      <c r="E138" s="52">
        <f t="shared" si="29"/>
        <v>0</v>
      </c>
      <c r="F138" s="52">
        <f t="shared" si="29"/>
        <v>0</v>
      </c>
      <c r="G138" s="52">
        <f t="shared" si="29"/>
        <v>0</v>
      </c>
      <c r="H138" s="52">
        <f t="shared" si="29"/>
        <v>0</v>
      </c>
      <c r="I138" s="52">
        <f t="shared" si="29"/>
        <v>0</v>
      </c>
      <c r="J138" s="52">
        <f t="shared" si="29"/>
        <v>0</v>
      </c>
    </row>
    <row r="139" ht="12.75" customHeight="1" spans="2:10">
      <c r="B139" s="49"/>
      <c r="C139" s="50" t="s">
        <v>438</v>
      </c>
      <c r="D139" s="46">
        <f t="shared" si="28"/>
        <v>0</v>
      </c>
      <c r="E139" s="52">
        <f t="shared" si="29"/>
        <v>0</v>
      </c>
      <c r="F139" s="52">
        <f t="shared" si="29"/>
        <v>0</v>
      </c>
      <c r="G139" s="52">
        <f t="shared" si="29"/>
        <v>0</v>
      </c>
      <c r="H139" s="52">
        <f t="shared" si="29"/>
        <v>0</v>
      </c>
      <c r="I139" s="52">
        <f t="shared" si="29"/>
        <v>0</v>
      </c>
      <c r="J139" s="52">
        <f t="shared" si="29"/>
        <v>0</v>
      </c>
    </row>
    <row r="140" ht="12.75" customHeight="1" spans="2:10">
      <c r="B140" s="49"/>
      <c r="C140" s="50" t="s">
        <v>85</v>
      </c>
      <c r="D140" s="46">
        <f t="shared" si="28"/>
        <v>0</v>
      </c>
      <c r="E140" s="52">
        <f t="shared" si="29"/>
        <v>0</v>
      </c>
      <c r="F140" s="52">
        <f t="shared" si="29"/>
        <v>0</v>
      </c>
      <c r="G140" s="52">
        <f t="shared" si="29"/>
        <v>0</v>
      </c>
      <c r="H140" s="52">
        <f t="shared" si="29"/>
        <v>0</v>
      </c>
      <c r="I140" s="52">
        <f t="shared" si="29"/>
        <v>0</v>
      </c>
      <c r="J140" s="52">
        <f t="shared" si="29"/>
        <v>0</v>
      </c>
    </row>
    <row r="141" ht="12.75" customHeight="1" spans="2:10">
      <c r="B141" s="49"/>
      <c r="C141" s="50" t="s">
        <v>84</v>
      </c>
      <c r="D141" s="46">
        <f t="shared" si="28"/>
        <v>0</v>
      </c>
      <c r="E141" s="52">
        <f t="shared" si="29"/>
        <v>0</v>
      </c>
      <c r="F141" s="52">
        <f t="shared" si="29"/>
        <v>0</v>
      </c>
      <c r="G141" s="52">
        <f t="shared" si="29"/>
        <v>0</v>
      </c>
      <c r="H141" s="52">
        <f t="shared" si="29"/>
        <v>0</v>
      </c>
      <c r="I141" s="52">
        <f t="shared" si="29"/>
        <v>0</v>
      </c>
      <c r="J141" s="52">
        <f t="shared" si="29"/>
        <v>0</v>
      </c>
    </row>
    <row r="142" ht="12.75" customHeight="1" spans="2:10">
      <c r="B142" s="49"/>
      <c r="C142" s="50" t="s">
        <v>72</v>
      </c>
      <c r="D142" s="46">
        <f t="shared" si="28"/>
        <v>0</v>
      </c>
      <c r="E142" s="52">
        <f t="shared" si="29"/>
        <v>0</v>
      </c>
      <c r="F142" s="52">
        <f t="shared" si="29"/>
        <v>0</v>
      </c>
      <c r="G142" s="52">
        <f t="shared" si="29"/>
        <v>0</v>
      </c>
      <c r="H142" s="52">
        <f t="shared" si="29"/>
        <v>0</v>
      </c>
      <c r="I142" s="52">
        <f t="shared" si="29"/>
        <v>0</v>
      </c>
      <c r="J142" s="52">
        <f t="shared" si="29"/>
        <v>0</v>
      </c>
    </row>
    <row r="143" ht="12.75" customHeight="1" spans="2:10">
      <c r="B143" s="51"/>
      <c r="C143" s="50" t="s">
        <v>97</v>
      </c>
      <c r="D143" s="46">
        <f t="shared" si="28"/>
        <v>0</v>
      </c>
      <c r="E143" s="52"/>
      <c r="F143" s="52">
        <f t="shared" si="29"/>
        <v>0</v>
      </c>
      <c r="G143" s="52">
        <f t="shared" si="29"/>
        <v>0</v>
      </c>
      <c r="H143" s="52">
        <f t="shared" si="29"/>
        <v>0</v>
      </c>
      <c r="I143" s="52">
        <f t="shared" si="29"/>
        <v>0</v>
      </c>
      <c r="J143" s="52">
        <f t="shared" si="29"/>
        <v>0</v>
      </c>
    </row>
    <row r="144" ht="12.75" customHeight="1" spans="2:10">
      <c r="B144" s="43" t="s">
        <v>439</v>
      </c>
      <c r="C144" s="48" t="s">
        <v>436</v>
      </c>
      <c r="D144" s="46">
        <f t="shared" ref="D144:J144" si="30">D145+D153+D158+D163</f>
        <v>0</v>
      </c>
      <c r="E144" s="46">
        <f t="shared" si="30"/>
        <v>0</v>
      </c>
      <c r="F144" s="46">
        <f t="shared" si="30"/>
        <v>0</v>
      </c>
      <c r="G144" s="46">
        <f t="shared" si="30"/>
        <v>0</v>
      </c>
      <c r="H144" s="46">
        <f t="shared" si="30"/>
        <v>0</v>
      </c>
      <c r="I144" s="46">
        <f t="shared" si="30"/>
        <v>0</v>
      </c>
      <c r="J144" s="46">
        <f t="shared" si="30"/>
        <v>0</v>
      </c>
    </row>
    <row r="145" ht="12.75" customHeight="1" spans="2:10">
      <c r="B145" s="43"/>
      <c r="C145" s="48" t="s">
        <v>440</v>
      </c>
      <c r="D145" s="46">
        <f t="shared" ref="D145:J145" si="31">SUM(D146:D152)</f>
        <v>0</v>
      </c>
      <c r="E145" s="46">
        <f t="shared" si="31"/>
        <v>0</v>
      </c>
      <c r="F145" s="46">
        <f t="shared" si="31"/>
        <v>0</v>
      </c>
      <c r="G145" s="46">
        <f t="shared" si="31"/>
        <v>0</v>
      </c>
      <c r="H145" s="46">
        <f t="shared" si="31"/>
        <v>0</v>
      </c>
      <c r="I145" s="46">
        <f t="shared" si="31"/>
        <v>0</v>
      </c>
      <c r="J145" s="46">
        <f t="shared" si="31"/>
        <v>0</v>
      </c>
    </row>
    <row r="146" ht="12.75" customHeight="1" spans="2:10">
      <c r="B146" s="43"/>
      <c r="C146" s="50" t="s">
        <v>109</v>
      </c>
      <c r="D146" s="46">
        <f t="shared" ref="D146:D152" si="32">E146-F146-G146+H146+I146+J146</f>
        <v>0</v>
      </c>
      <c r="E146" s="52">
        <f t="shared" ref="E146:J152" si="33">SUMIF($C$8:$C$126,"="&amp;$C146,E$8:E$126)</f>
        <v>0</v>
      </c>
      <c r="F146" s="52">
        <f t="shared" si="33"/>
        <v>0</v>
      </c>
      <c r="G146" s="52">
        <f t="shared" si="33"/>
        <v>0</v>
      </c>
      <c r="H146" s="52">
        <f t="shared" si="33"/>
        <v>0</v>
      </c>
      <c r="I146" s="52">
        <f t="shared" si="33"/>
        <v>0</v>
      </c>
      <c r="J146" s="52">
        <f t="shared" si="33"/>
        <v>0</v>
      </c>
    </row>
    <row r="147" ht="12.75" customHeight="1" spans="2:10">
      <c r="B147" s="43"/>
      <c r="C147" s="50" t="s">
        <v>113</v>
      </c>
      <c r="D147" s="46">
        <f t="shared" si="32"/>
        <v>0</v>
      </c>
      <c r="E147" s="52">
        <f t="shared" si="33"/>
        <v>0</v>
      </c>
      <c r="F147" s="52">
        <f t="shared" si="33"/>
        <v>0</v>
      </c>
      <c r="G147" s="52">
        <f t="shared" si="33"/>
        <v>0</v>
      </c>
      <c r="H147" s="52">
        <f t="shared" si="33"/>
        <v>0</v>
      </c>
      <c r="I147" s="52">
        <f t="shared" si="33"/>
        <v>0</v>
      </c>
      <c r="J147" s="52">
        <f t="shared" si="33"/>
        <v>0</v>
      </c>
    </row>
    <row r="148" ht="12.75" customHeight="1" spans="2:10">
      <c r="B148" s="43"/>
      <c r="C148" s="50" t="s">
        <v>131</v>
      </c>
      <c r="D148" s="46">
        <f t="shared" si="32"/>
        <v>0</v>
      </c>
      <c r="E148" s="52">
        <f t="shared" si="33"/>
        <v>0</v>
      </c>
      <c r="F148" s="52">
        <f t="shared" si="33"/>
        <v>0</v>
      </c>
      <c r="G148" s="52">
        <f t="shared" si="33"/>
        <v>0</v>
      </c>
      <c r="H148" s="52">
        <f t="shared" si="33"/>
        <v>0</v>
      </c>
      <c r="I148" s="52">
        <f t="shared" si="33"/>
        <v>0</v>
      </c>
      <c r="J148" s="52">
        <f t="shared" si="33"/>
        <v>0</v>
      </c>
    </row>
    <row r="149" ht="12.75" customHeight="1" spans="2:10">
      <c r="B149" s="43"/>
      <c r="C149" s="50" t="s">
        <v>128</v>
      </c>
      <c r="D149" s="46">
        <f t="shared" si="32"/>
        <v>0</v>
      </c>
      <c r="E149" s="52">
        <f t="shared" si="33"/>
        <v>0</v>
      </c>
      <c r="F149" s="52">
        <f t="shared" si="33"/>
        <v>0</v>
      </c>
      <c r="G149" s="52">
        <f t="shared" si="33"/>
        <v>0</v>
      </c>
      <c r="H149" s="52">
        <f t="shared" si="33"/>
        <v>0</v>
      </c>
      <c r="I149" s="52">
        <f t="shared" si="33"/>
        <v>0</v>
      </c>
      <c r="J149" s="52">
        <f t="shared" si="33"/>
        <v>0</v>
      </c>
    </row>
    <row r="150" ht="12.75" customHeight="1" spans="2:10">
      <c r="B150" s="43"/>
      <c r="C150" s="50" t="s">
        <v>122</v>
      </c>
      <c r="D150" s="46">
        <f t="shared" si="32"/>
        <v>0</v>
      </c>
      <c r="E150" s="52">
        <f t="shared" si="33"/>
        <v>0</v>
      </c>
      <c r="F150" s="52">
        <f t="shared" si="33"/>
        <v>0</v>
      </c>
      <c r="G150" s="52">
        <f t="shared" si="33"/>
        <v>0</v>
      </c>
      <c r="H150" s="52">
        <f t="shared" si="33"/>
        <v>0</v>
      </c>
      <c r="I150" s="52">
        <f t="shared" si="33"/>
        <v>0</v>
      </c>
      <c r="J150" s="52">
        <f t="shared" si="33"/>
        <v>0</v>
      </c>
    </row>
    <row r="151" ht="12.75" customHeight="1" spans="2:10">
      <c r="B151" s="43"/>
      <c r="C151" s="50" t="s">
        <v>105</v>
      </c>
      <c r="D151" s="46">
        <f t="shared" si="32"/>
        <v>0</v>
      </c>
      <c r="E151" s="52">
        <f t="shared" si="33"/>
        <v>0</v>
      </c>
      <c r="F151" s="52">
        <f t="shared" si="33"/>
        <v>0</v>
      </c>
      <c r="G151" s="52">
        <f t="shared" si="33"/>
        <v>0</v>
      </c>
      <c r="H151" s="52">
        <f t="shared" si="33"/>
        <v>0</v>
      </c>
      <c r="I151" s="52">
        <f t="shared" si="33"/>
        <v>0</v>
      </c>
      <c r="J151" s="52">
        <f t="shared" si="33"/>
        <v>0</v>
      </c>
    </row>
    <row r="152" ht="12.75" customHeight="1" spans="2:10">
      <c r="B152" s="43"/>
      <c r="C152" s="50" t="s">
        <v>126</v>
      </c>
      <c r="D152" s="46">
        <f t="shared" si="32"/>
        <v>0</v>
      </c>
      <c r="E152" s="52">
        <f t="shared" si="33"/>
        <v>0</v>
      </c>
      <c r="F152" s="52">
        <f t="shared" si="33"/>
        <v>0</v>
      </c>
      <c r="G152" s="52">
        <f t="shared" si="33"/>
        <v>0</v>
      </c>
      <c r="H152" s="52">
        <f t="shared" si="33"/>
        <v>0</v>
      </c>
      <c r="I152" s="52">
        <f t="shared" si="33"/>
        <v>0</v>
      </c>
      <c r="J152" s="52">
        <f t="shared" si="33"/>
        <v>0</v>
      </c>
    </row>
    <row r="153" ht="12.75" customHeight="1" spans="2:10">
      <c r="B153" s="43"/>
      <c r="C153" s="48" t="s">
        <v>441</v>
      </c>
      <c r="D153" s="46">
        <f t="shared" ref="D153:J153" si="34">SUM(D154:D157)</f>
        <v>0</v>
      </c>
      <c r="E153" s="46">
        <f t="shared" si="34"/>
        <v>0</v>
      </c>
      <c r="F153" s="46">
        <f t="shared" si="34"/>
        <v>0</v>
      </c>
      <c r="G153" s="46">
        <f t="shared" si="34"/>
        <v>0</v>
      </c>
      <c r="H153" s="46">
        <f t="shared" si="34"/>
        <v>0</v>
      </c>
      <c r="I153" s="46">
        <f t="shared" si="34"/>
        <v>0</v>
      </c>
      <c r="J153" s="46">
        <f t="shared" si="34"/>
        <v>0</v>
      </c>
    </row>
    <row r="154" ht="12.75" customHeight="1" spans="2:10">
      <c r="B154" s="43"/>
      <c r="C154" s="50" t="s">
        <v>137</v>
      </c>
      <c r="D154" s="46">
        <f>E154-F154-G154+H154+I154+J154</f>
        <v>0</v>
      </c>
      <c r="E154" s="52">
        <f t="shared" ref="E154:J157" si="35">SUMIF($C$8:$C$126,"="&amp;$C154,E$8:E$126)</f>
        <v>0</v>
      </c>
      <c r="F154" s="52">
        <f t="shared" si="35"/>
        <v>0</v>
      </c>
      <c r="G154" s="52">
        <f t="shared" si="35"/>
        <v>0</v>
      </c>
      <c r="H154" s="52">
        <f t="shared" si="35"/>
        <v>0</v>
      </c>
      <c r="I154" s="52">
        <f t="shared" si="35"/>
        <v>0</v>
      </c>
      <c r="J154" s="52">
        <f t="shared" si="35"/>
        <v>0</v>
      </c>
    </row>
    <row r="155" ht="12.75" customHeight="1" spans="2:10">
      <c r="B155" s="43"/>
      <c r="C155" s="50" t="s">
        <v>139</v>
      </c>
      <c r="D155" s="46">
        <f>E155-F155-G155+H155+I155+J155</f>
        <v>0</v>
      </c>
      <c r="E155" s="52">
        <f t="shared" si="35"/>
        <v>0</v>
      </c>
      <c r="F155" s="52">
        <f t="shared" si="35"/>
        <v>0</v>
      </c>
      <c r="G155" s="52">
        <f t="shared" si="35"/>
        <v>0</v>
      </c>
      <c r="H155" s="52">
        <f t="shared" si="35"/>
        <v>0</v>
      </c>
      <c r="I155" s="52">
        <f t="shared" si="35"/>
        <v>0</v>
      </c>
      <c r="J155" s="52">
        <f t="shared" si="35"/>
        <v>0</v>
      </c>
    </row>
    <row r="156" ht="12.75" customHeight="1" spans="2:10">
      <c r="B156" s="43"/>
      <c r="C156" s="50" t="s">
        <v>143</v>
      </c>
      <c r="D156" s="46">
        <f>E156-F156-G156+H156+I156+J156</f>
        <v>0</v>
      </c>
      <c r="E156" s="52">
        <f t="shared" si="35"/>
        <v>0</v>
      </c>
      <c r="F156" s="52">
        <f t="shared" si="35"/>
        <v>0</v>
      </c>
      <c r="G156" s="52">
        <f t="shared" si="35"/>
        <v>0</v>
      </c>
      <c r="H156" s="52">
        <f t="shared" si="35"/>
        <v>0</v>
      </c>
      <c r="I156" s="52">
        <f t="shared" si="35"/>
        <v>0</v>
      </c>
      <c r="J156" s="52">
        <f t="shared" si="35"/>
        <v>0</v>
      </c>
    </row>
    <row r="157" ht="12.75" customHeight="1" spans="2:10">
      <c r="B157" s="43"/>
      <c r="C157" s="50" t="s">
        <v>141</v>
      </c>
      <c r="D157" s="46">
        <f>E157-F157-G157+H157+I157+J157</f>
        <v>0</v>
      </c>
      <c r="E157" s="52">
        <f t="shared" si="35"/>
        <v>0</v>
      </c>
      <c r="F157" s="52">
        <f t="shared" si="35"/>
        <v>0</v>
      </c>
      <c r="G157" s="52">
        <f t="shared" si="35"/>
        <v>0</v>
      </c>
      <c r="H157" s="52">
        <f t="shared" si="35"/>
        <v>0</v>
      </c>
      <c r="I157" s="52">
        <f t="shared" si="35"/>
        <v>0</v>
      </c>
      <c r="J157" s="52">
        <f t="shared" si="35"/>
        <v>0</v>
      </c>
    </row>
    <row r="158" ht="12.75" customHeight="1" spans="2:10">
      <c r="B158" s="43"/>
      <c r="C158" s="48" t="s">
        <v>442</v>
      </c>
      <c r="D158" s="46">
        <f t="shared" ref="D158:J158" si="36">SUM(D159:D162)</f>
        <v>0</v>
      </c>
      <c r="E158" s="46">
        <f t="shared" si="36"/>
        <v>0</v>
      </c>
      <c r="F158" s="46">
        <f t="shared" si="36"/>
        <v>0</v>
      </c>
      <c r="G158" s="46">
        <f t="shared" si="36"/>
        <v>0</v>
      </c>
      <c r="H158" s="46">
        <f t="shared" si="36"/>
        <v>0</v>
      </c>
      <c r="I158" s="46">
        <f t="shared" si="36"/>
        <v>0</v>
      </c>
      <c r="J158" s="46">
        <f t="shared" si="36"/>
        <v>0</v>
      </c>
    </row>
    <row r="159" ht="12.75" customHeight="1" spans="2:10">
      <c r="B159" s="43"/>
      <c r="C159" s="50" t="s">
        <v>173</v>
      </c>
      <c r="D159" s="46">
        <f>E159-F159-G159+H159+I159+J159</f>
        <v>0</v>
      </c>
      <c r="E159" s="52">
        <f t="shared" ref="E159:J162" si="37">SUMIF($C$8:$C$126,"="&amp;$C159,E$8:E$126)</f>
        <v>0</v>
      </c>
      <c r="F159" s="52">
        <f t="shared" si="37"/>
        <v>0</v>
      </c>
      <c r="G159" s="52">
        <f t="shared" si="37"/>
        <v>0</v>
      </c>
      <c r="H159" s="52">
        <f t="shared" si="37"/>
        <v>0</v>
      </c>
      <c r="I159" s="52">
        <f t="shared" si="37"/>
        <v>0</v>
      </c>
      <c r="J159" s="52">
        <f t="shared" si="37"/>
        <v>0</v>
      </c>
    </row>
    <row r="160" ht="12.75" customHeight="1" spans="2:10">
      <c r="B160" s="43"/>
      <c r="C160" s="50" t="s">
        <v>185</v>
      </c>
      <c r="D160" s="46">
        <f>E160-F160-G160+H160+I160+J160</f>
        <v>0</v>
      </c>
      <c r="E160" s="52">
        <f t="shared" si="37"/>
        <v>0</v>
      </c>
      <c r="F160" s="52">
        <f t="shared" si="37"/>
        <v>0</v>
      </c>
      <c r="G160" s="52">
        <f t="shared" si="37"/>
        <v>0</v>
      </c>
      <c r="H160" s="52">
        <f t="shared" si="37"/>
        <v>0</v>
      </c>
      <c r="I160" s="52">
        <f t="shared" si="37"/>
        <v>0</v>
      </c>
      <c r="J160" s="52">
        <f t="shared" si="37"/>
        <v>0</v>
      </c>
    </row>
    <row r="161" ht="12.75" customHeight="1" spans="2:10">
      <c r="B161" s="43"/>
      <c r="C161" s="50" t="s">
        <v>181</v>
      </c>
      <c r="D161" s="46">
        <f>E161-F161-G161+H161+I161+J161</f>
        <v>0</v>
      </c>
      <c r="E161" s="52">
        <f t="shared" si="37"/>
        <v>0</v>
      </c>
      <c r="F161" s="52">
        <f t="shared" si="37"/>
        <v>0</v>
      </c>
      <c r="G161" s="52">
        <f t="shared" si="37"/>
        <v>0</v>
      </c>
      <c r="H161" s="52">
        <f t="shared" si="37"/>
        <v>0</v>
      </c>
      <c r="I161" s="52">
        <f t="shared" si="37"/>
        <v>0</v>
      </c>
      <c r="J161" s="52">
        <f t="shared" si="37"/>
        <v>0</v>
      </c>
    </row>
    <row r="162" ht="12.75" customHeight="1" spans="2:10">
      <c r="B162" s="43"/>
      <c r="C162" s="50" t="s">
        <v>176</v>
      </c>
      <c r="D162" s="46">
        <f>E162-F162-G162+H162+I162+J162</f>
        <v>0</v>
      </c>
      <c r="E162" s="52">
        <f t="shared" si="37"/>
        <v>0</v>
      </c>
      <c r="F162" s="52">
        <f t="shared" si="37"/>
        <v>0</v>
      </c>
      <c r="G162" s="52">
        <f t="shared" si="37"/>
        <v>0</v>
      </c>
      <c r="H162" s="52">
        <f t="shared" si="37"/>
        <v>0</v>
      </c>
      <c r="I162" s="52">
        <f t="shared" si="37"/>
        <v>0</v>
      </c>
      <c r="J162" s="52">
        <f t="shared" si="37"/>
        <v>0</v>
      </c>
    </row>
    <row r="163" ht="12.75" customHeight="1" spans="2:10">
      <c r="B163" s="43"/>
      <c r="C163" s="48" t="s">
        <v>443</v>
      </c>
      <c r="D163" s="46">
        <f t="shared" ref="D163:J163" si="38">SUM(D164:D165)</f>
        <v>0</v>
      </c>
      <c r="E163" s="46">
        <f t="shared" si="38"/>
        <v>0</v>
      </c>
      <c r="F163" s="46">
        <f t="shared" si="38"/>
        <v>0</v>
      </c>
      <c r="G163" s="46">
        <f t="shared" si="38"/>
        <v>0</v>
      </c>
      <c r="H163" s="46">
        <f t="shared" si="38"/>
        <v>0</v>
      </c>
      <c r="I163" s="46">
        <f t="shared" si="38"/>
        <v>0</v>
      </c>
      <c r="J163" s="46">
        <f t="shared" si="38"/>
        <v>0</v>
      </c>
    </row>
    <row r="164" ht="12.75" customHeight="1" spans="2:10">
      <c r="B164" s="43"/>
      <c r="C164" s="50" t="s">
        <v>195</v>
      </c>
      <c r="D164" s="46">
        <f>E164-F164-G164+H164+I164+J164</f>
        <v>0</v>
      </c>
      <c r="E164" s="52">
        <f t="shared" ref="E164:J165" si="39">SUMIF($C$8:$C$126,"="&amp;$C164,E$8:E$126)</f>
        <v>0</v>
      </c>
      <c r="F164" s="52">
        <f t="shared" si="39"/>
        <v>0</v>
      </c>
      <c r="G164" s="52">
        <f t="shared" si="39"/>
        <v>0</v>
      </c>
      <c r="H164" s="52">
        <f t="shared" si="39"/>
        <v>0</v>
      </c>
      <c r="I164" s="52">
        <f t="shared" si="39"/>
        <v>0</v>
      </c>
      <c r="J164" s="52">
        <f t="shared" si="39"/>
        <v>0</v>
      </c>
    </row>
    <row r="165" ht="12.75" customHeight="1" spans="2:10">
      <c r="B165" s="43"/>
      <c r="C165" s="50" t="s">
        <v>200</v>
      </c>
      <c r="D165" s="46">
        <f>E165-F165-G165+H165+I165+J165</f>
        <v>0</v>
      </c>
      <c r="E165" s="52">
        <f t="shared" si="39"/>
        <v>0</v>
      </c>
      <c r="F165" s="52">
        <f t="shared" si="39"/>
        <v>0</v>
      </c>
      <c r="G165" s="52">
        <f t="shared" si="39"/>
        <v>0</v>
      </c>
      <c r="H165" s="52">
        <f t="shared" si="39"/>
        <v>0</v>
      </c>
      <c r="I165" s="52">
        <f t="shared" si="39"/>
        <v>0</v>
      </c>
      <c r="J165" s="52">
        <f t="shared" si="39"/>
        <v>0</v>
      </c>
    </row>
    <row r="166" ht="12.75" customHeight="1" spans="2:10">
      <c r="B166" s="47" t="s">
        <v>444</v>
      </c>
      <c r="C166" s="48" t="s">
        <v>436</v>
      </c>
      <c r="D166" s="46">
        <f t="shared" ref="D166:J166" si="40">SUM(D167:D176)</f>
        <v>0</v>
      </c>
      <c r="E166" s="46">
        <f t="shared" si="40"/>
        <v>0</v>
      </c>
      <c r="F166" s="46">
        <f t="shared" si="40"/>
        <v>0</v>
      </c>
      <c r="G166" s="46">
        <f t="shared" si="40"/>
        <v>0</v>
      </c>
      <c r="H166" s="46">
        <f t="shared" si="40"/>
        <v>0</v>
      </c>
      <c r="I166" s="46">
        <f t="shared" si="40"/>
        <v>0</v>
      </c>
      <c r="J166" s="46">
        <f t="shared" si="40"/>
        <v>0</v>
      </c>
    </row>
    <row r="167" ht="12.75" customHeight="1" spans="2:10">
      <c r="B167" s="49"/>
      <c r="C167" s="50" t="s">
        <v>214</v>
      </c>
      <c r="D167" s="46">
        <f t="shared" ref="D167:D176" si="41">E167-F167-G167+H167+I167+J167</f>
        <v>0</v>
      </c>
      <c r="E167" s="52">
        <f t="shared" ref="E167:J176" si="42">SUMIF($C$8:$C$126,"="&amp;$C167,E$8:E$126)</f>
        <v>0</v>
      </c>
      <c r="F167" s="52">
        <f t="shared" si="42"/>
        <v>0</v>
      </c>
      <c r="G167" s="52">
        <f t="shared" si="42"/>
        <v>0</v>
      </c>
      <c r="H167" s="52">
        <f t="shared" si="42"/>
        <v>0</v>
      </c>
      <c r="I167" s="52">
        <f t="shared" si="42"/>
        <v>0</v>
      </c>
      <c r="J167" s="52">
        <f t="shared" si="42"/>
        <v>0</v>
      </c>
    </row>
    <row r="168" ht="12.75" customHeight="1" spans="2:10">
      <c r="B168" s="49"/>
      <c r="C168" s="50" t="s">
        <v>209</v>
      </c>
      <c r="D168" s="46">
        <f t="shared" si="41"/>
        <v>0</v>
      </c>
      <c r="E168" s="52">
        <f t="shared" si="42"/>
        <v>0</v>
      </c>
      <c r="F168" s="52">
        <f t="shared" si="42"/>
        <v>0</v>
      </c>
      <c r="G168" s="52">
        <f t="shared" si="42"/>
        <v>0</v>
      </c>
      <c r="H168" s="52">
        <f t="shared" si="42"/>
        <v>0</v>
      </c>
      <c r="I168" s="52">
        <f t="shared" si="42"/>
        <v>0</v>
      </c>
      <c r="J168" s="52">
        <f t="shared" si="42"/>
        <v>0</v>
      </c>
    </row>
    <row r="169" ht="12.75" customHeight="1" spans="2:10">
      <c r="B169" s="49"/>
      <c r="C169" s="50" t="s">
        <v>221</v>
      </c>
      <c r="D169" s="46">
        <f t="shared" si="41"/>
        <v>0</v>
      </c>
      <c r="E169" s="52">
        <f t="shared" si="42"/>
        <v>0</v>
      </c>
      <c r="F169" s="52">
        <f t="shared" si="42"/>
        <v>0</v>
      </c>
      <c r="G169" s="52">
        <f t="shared" si="42"/>
        <v>0</v>
      </c>
      <c r="H169" s="52">
        <f t="shared" si="42"/>
        <v>0</v>
      </c>
      <c r="I169" s="52">
        <f t="shared" si="42"/>
        <v>0</v>
      </c>
      <c r="J169" s="52">
        <f t="shared" si="42"/>
        <v>0</v>
      </c>
    </row>
    <row r="170" ht="12.75" customHeight="1" spans="2:10">
      <c r="B170" s="49"/>
      <c r="C170" s="50" t="s">
        <v>235</v>
      </c>
      <c r="D170" s="46">
        <f t="shared" si="41"/>
        <v>0</v>
      </c>
      <c r="E170" s="52">
        <f t="shared" si="42"/>
        <v>0</v>
      </c>
      <c r="F170" s="52">
        <f t="shared" si="42"/>
        <v>0</v>
      </c>
      <c r="G170" s="52">
        <f t="shared" si="42"/>
        <v>0</v>
      </c>
      <c r="H170" s="52">
        <f t="shared" si="42"/>
        <v>0</v>
      </c>
      <c r="I170" s="52">
        <f t="shared" si="42"/>
        <v>0</v>
      </c>
      <c r="J170" s="52">
        <f t="shared" si="42"/>
        <v>0</v>
      </c>
    </row>
    <row r="171" ht="12.75" customHeight="1" spans="2:10">
      <c r="B171" s="49"/>
      <c r="C171" s="50" t="s">
        <v>239</v>
      </c>
      <c r="D171" s="46">
        <f t="shared" si="41"/>
        <v>0</v>
      </c>
      <c r="E171" s="52">
        <f t="shared" si="42"/>
        <v>0</v>
      </c>
      <c r="F171" s="52">
        <f t="shared" si="42"/>
        <v>0</v>
      </c>
      <c r="G171" s="52">
        <f t="shared" si="42"/>
        <v>0</v>
      </c>
      <c r="H171" s="52">
        <f t="shared" si="42"/>
        <v>0</v>
      </c>
      <c r="I171" s="52">
        <f t="shared" si="42"/>
        <v>0</v>
      </c>
      <c r="J171" s="52">
        <f t="shared" si="42"/>
        <v>0</v>
      </c>
    </row>
    <row r="172" ht="12.75" customHeight="1" spans="2:10">
      <c r="B172" s="49"/>
      <c r="C172" s="50" t="s">
        <v>241</v>
      </c>
      <c r="D172" s="46">
        <f t="shared" si="41"/>
        <v>0</v>
      </c>
      <c r="E172" s="52">
        <f t="shared" si="42"/>
        <v>0</v>
      </c>
      <c r="F172" s="52">
        <f t="shared" si="42"/>
        <v>0</v>
      </c>
      <c r="G172" s="52">
        <f t="shared" si="42"/>
        <v>0</v>
      </c>
      <c r="H172" s="52">
        <f t="shared" si="42"/>
        <v>0</v>
      </c>
      <c r="I172" s="52">
        <f t="shared" si="42"/>
        <v>0</v>
      </c>
      <c r="J172" s="52">
        <f t="shared" si="42"/>
        <v>0</v>
      </c>
    </row>
    <row r="173" ht="12.75" customHeight="1" spans="2:10">
      <c r="B173" s="49"/>
      <c r="C173" s="50" t="s">
        <v>233</v>
      </c>
      <c r="D173" s="46">
        <f t="shared" si="41"/>
        <v>0</v>
      </c>
      <c r="E173" s="52">
        <f t="shared" si="42"/>
        <v>0</v>
      </c>
      <c r="F173" s="52">
        <f t="shared" si="42"/>
        <v>0</v>
      </c>
      <c r="G173" s="52">
        <f t="shared" si="42"/>
        <v>0</v>
      </c>
      <c r="H173" s="52">
        <f t="shared" si="42"/>
        <v>0</v>
      </c>
      <c r="I173" s="52">
        <f t="shared" si="42"/>
        <v>0</v>
      </c>
      <c r="J173" s="52">
        <f t="shared" si="42"/>
        <v>0</v>
      </c>
    </row>
    <row r="174" ht="12.75" customHeight="1" spans="2:10">
      <c r="B174" s="49"/>
      <c r="C174" s="50" t="s">
        <v>236</v>
      </c>
      <c r="D174" s="46">
        <f t="shared" si="41"/>
        <v>0</v>
      </c>
      <c r="E174" s="52">
        <f t="shared" si="42"/>
        <v>0</v>
      </c>
      <c r="F174" s="52">
        <f t="shared" si="42"/>
        <v>0</v>
      </c>
      <c r="G174" s="52">
        <f t="shared" si="42"/>
        <v>0</v>
      </c>
      <c r="H174" s="52">
        <f t="shared" si="42"/>
        <v>0</v>
      </c>
      <c r="I174" s="52">
        <f t="shared" si="42"/>
        <v>0</v>
      </c>
      <c r="J174" s="52">
        <f t="shared" si="42"/>
        <v>0</v>
      </c>
    </row>
    <row r="175" ht="12.75" customHeight="1" spans="2:10">
      <c r="B175" s="49"/>
      <c r="C175" s="50" t="s">
        <v>222</v>
      </c>
      <c r="D175" s="46">
        <f t="shared" si="41"/>
        <v>0</v>
      </c>
      <c r="E175" s="52">
        <f t="shared" si="42"/>
        <v>0</v>
      </c>
      <c r="F175" s="52">
        <f t="shared" si="42"/>
        <v>0</v>
      </c>
      <c r="G175" s="52">
        <f t="shared" si="42"/>
        <v>0</v>
      </c>
      <c r="H175" s="52">
        <f t="shared" si="42"/>
        <v>0</v>
      </c>
      <c r="I175" s="52">
        <f t="shared" si="42"/>
        <v>0</v>
      </c>
      <c r="J175" s="52">
        <f t="shared" si="42"/>
        <v>0</v>
      </c>
    </row>
    <row r="176" ht="12.75" customHeight="1" spans="2:10">
      <c r="B176" s="51"/>
      <c r="C176" s="50" t="s">
        <v>206</v>
      </c>
      <c r="D176" s="46">
        <f t="shared" si="41"/>
        <v>0</v>
      </c>
      <c r="E176" s="52">
        <f t="shared" si="42"/>
        <v>0</v>
      </c>
      <c r="F176" s="52">
        <f t="shared" si="42"/>
        <v>0</v>
      </c>
      <c r="G176" s="52">
        <f t="shared" si="42"/>
        <v>0</v>
      </c>
      <c r="H176" s="52">
        <f t="shared" si="42"/>
        <v>0</v>
      </c>
      <c r="I176" s="52">
        <f t="shared" si="42"/>
        <v>0</v>
      </c>
      <c r="J176" s="52">
        <f t="shared" si="42"/>
        <v>0</v>
      </c>
    </row>
    <row r="177" ht="12.75" customHeight="1" spans="2:10">
      <c r="B177" s="47" t="s">
        <v>445</v>
      </c>
      <c r="C177" s="48" t="s">
        <v>436</v>
      </c>
      <c r="D177" s="46">
        <f t="shared" ref="D177:J177" si="43">SUM(D178:D183)</f>
        <v>0</v>
      </c>
      <c r="E177" s="46">
        <f t="shared" si="43"/>
        <v>0</v>
      </c>
      <c r="F177" s="46">
        <f t="shared" si="43"/>
        <v>0</v>
      </c>
      <c r="G177" s="46">
        <f t="shared" si="43"/>
        <v>0</v>
      </c>
      <c r="H177" s="46">
        <f t="shared" si="43"/>
        <v>0</v>
      </c>
      <c r="I177" s="46">
        <f t="shared" si="43"/>
        <v>0</v>
      </c>
      <c r="J177" s="46">
        <f t="shared" si="43"/>
        <v>0</v>
      </c>
    </row>
    <row r="178" ht="12.75" customHeight="1" spans="2:10">
      <c r="B178" s="49"/>
      <c r="C178" s="50" t="s">
        <v>508</v>
      </c>
      <c r="D178" s="46">
        <f t="shared" ref="D178:D183" si="44">E178-F178-G178+H178+I178+J178</f>
        <v>0</v>
      </c>
      <c r="E178" s="52">
        <f t="shared" ref="E178:J183" si="45">SUMIF($C$8:$C$126,"="&amp;$C178,E$8:E$126)</f>
        <v>0</v>
      </c>
      <c r="F178" s="52">
        <f t="shared" si="45"/>
        <v>0</v>
      </c>
      <c r="G178" s="52">
        <f t="shared" si="45"/>
        <v>0</v>
      </c>
      <c r="H178" s="52">
        <f t="shared" si="45"/>
        <v>0</v>
      </c>
      <c r="I178" s="52">
        <f t="shared" si="45"/>
        <v>0</v>
      </c>
      <c r="J178" s="52">
        <f t="shared" si="45"/>
        <v>0</v>
      </c>
    </row>
    <row r="179" ht="12.75" customHeight="1" spans="2:10">
      <c r="B179" s="49"/>
      <c r="C179" s="50" t="s">
        <v>225</v>
      </c>
      <c r="D179" s="46">
        <f t="shared" si="44"/>
        <v>0</v>
      </c>
      <c r="E179" s="52">
        <f t="shared" si="45"/>
        <v>0</v>
      </c>
      <c r="F179" s="52">
        <f t="shared" si="45"/>
        <v>0</v>
      </c>
      <c r="G179" s="52">
        <f t="shared" si="45"/>
        <v>0</v>
      </c>
      <c r="H179" s="52">
        <f t="shared" si="45"/>
        <v>0</v>
      </c>
      <c r="I179" s="52">
        <f t="shared" si="45"/>
        <v>0</v>
      </c>
      <c r="J179" s="52">
        <f t="shared" si="45"/>
        <v>0</v>
      </c>
    </row>
    <row r="180" ht="12.75" customHeight="1" spans="2:10">
      <c r="B180" s="49"/>
      <c r="C180" s="50" t="s">
        <v>246</v>
      </c>
      <c r="D180" s="46">
        <f t="shared" si="44"/>
        <v>0</v>
      </c>
      <c r="E180" s="52">
        <f t="shared" si="45"/>
        <v>0</v>
      </c>
      <c r="F180" s="52">
        <f t="shared" si="45"/>
        <v>0</v>
      </c>
      <c r="G180" s="52">
        <f t="shared" si="45"/>
        <v>0</v>
      </c>
      <c r="H180" s="52">
        <f t="shared" si="45"/>
        <v>0</v>
      </c>
      <c r="I180" s="52">
        <f t="shared" si="45"/>
        <v>0</v>
      </c>
      <c r="J180" s="52">
        <f t="shared" si="45"/>
        <v>0</v>
      </c>
    </row>
    <row r="181" ht="12.75" customHeight="1" spans="2:10">
      <c r="B181" s="49"/>
      <c r="C181" s="50" t="s">
        <v>249</v>
      </c>
      <c r="D181" s="46">
        <f t="shared" si="44"/>
        <v>0</v>
      </c>
      <c r="E181" s="52">
        <f t="shared" si="45"/>
        <v>0</v>
      </c>
      <c r="F181" s="52">
        <f t="shared" si="45"/>
        <v>0</v>
      </c>
      <c r="G181" s="52">
        <f t="shared" si="45"/>
        <v>0</v>
      </c>
      <c r="H181" s="52">
        <f t="shared" si="45"/>
        <v>0</v>
      </c>
      <c r="I181" s="52">
        <f t="shared" si="45"/>
        <v>0</v>
      </c>
      <c r="J181" s="52">
        <f t="shared" si="45"/>
        <v>0</v>
      </c>
    </row>
    <row r="182" ht="12.75" customHeight="1" spans="2:10">
      <c r="B182" s="49"/>
      <c r="C182" s="50" t="s">
        <v>260</v>
      </c>
      <c r="D182" s="46">
        <f t="shared" si="44"/>
        <v>0</v>
      </c>
      <c r="E182" s="52">
        <f t="shared" si="45"/>
        <v>0</v>
      </c>
      <c r="F182" s="52">
        <f t="shared" si="45"/>
        <v>0</v>
      </c>
      <c r="G182" s="52">
        <f t="shared" si="45"/>
        <v>0</v>
      </c>
      <c r="H182" s="52">
        <f t="shared" si="45"/>
        <v>0</v>
      </c>
      <c r="I182" s="52">
        <f t="shared" si="45"/>
        <v>0</v>
      </c>
      <c r="J182" s="52">
        <f t="shared" si="45"/>
        <v>0</v>
      </c>
    </row>
    <row r="183" ht="12.75" customHeight="1" spans="2:10">
      <c r="B183" s="51"/>
      <c r="C183" s="50" t="s">
        <v>254</v>
      </c>
      <c r="D183" s="46">
        <f t="shared" si="44"/>
        <v>0</v>
      </c>
      <c r="E183" s="52">
        <f t="shared" si="45"/>
        <v>0</v>
      </c>
      <c r="F183" s="52">
        <f t="shared" si="45"/>
        <v>0</v>
      </c>
      <c r="G183" s="52">
        <f t="shared" si="45"/>
        <v>0</v>
      </c>
      <c r="H183" s="52">
        <f t="shared" si="45"/>
        <v>0</v>
      </c>
      <c r="I183" s="52">
        <f t="shared" si="45"/>
        <v>0</v>
      </c>
      <c r="J183" s="52">
        <f t="shared" si="45"/>
        <v>0</v>
      </c>
    </row>
    <row r="184" ht="12.75" customHeight="1" spans="2:10">
      <c r="B184" s="43" t="s">
        <v>446</v>
      </c>
      <c r="C184" s="48" t="s">
        <v>436</v>
      </c>
      <c r="D184" s="46">
        <f t="shared" ref="D184:J184" si="46">SUM(D185:D191)</f>
        <v>0</v>
      </c>
      <c r="E184" s="46">
        <f t="shared" si="46"/>
        <v>0</v>
      </c>
      <c r="F184" s="46">
        <f t="shared" si="46"/>
        <v>0</v>
      </c>
      <c r="G184" s="46">
        <f t="shared" si="46"/>
        <v>0</v>
      </c>
      <c r="H184" s="46">
        <f t="shared" si="46"/>
        <v>0</v>
      </c>
      <c r="I184" s="46">
        <f t="shared" si="46"/>
        <v>0</v>
      </c>
      <c r="J184" s="46">
        <f t="shared" si="46"/>
        <v>0</v>
      </c>
    </row>
    <row r="185" ht="12.75" customHeight="1" spans="2:10">
      <c r="B185" s="43"/>
      <c r="C185" s="50" t="s">
        <v>278</v>
      </c>
      <c r="D185" s="46">
        <f t="shared" ref="D185:D191" si="47">E185-F185-G185+H185+I185+J185</f>
        <v>0</v>
      </c>
      <c r="E185" s="52">
        <f t="shared" ref="E185:J191" si="48">SUMIF($C$8:$C$126,"="&amp;$C185,E$8:E$126)</f>
        <v>0</v>
      </c>
      <c r="F185" s="52">
        <f t="shared" si="48"/>
        <v>0</v>
      </c>
      <c r="G185" s="52">
        <f t="shared" si="48"/>
        <v>0</v>
      </c>
      <c r="H185" s="52">
        <f t="shared" si="48"/>
        <v>0</v>
      </c>
      <c r="I185" s="52">
        <f t="shared" si="48"/>
        <v>0</v>
      </c>
      <c r="J185" s="52">
        <f t="shared" si="48"/>
        <v>0</v>
      </c>
    </row>
    <row r="186" ht="12.75" customHeight="1" spans="2:10">
      <c r="B186" s="43"/>
      <c r="C186" s="50" t="s">
        <v>447</v>
      </c>
      <c r="D186" s="46">
        <f t="shared" si="47"/>
        <v>0</v>
      </c>
      <c r="E186" s="52">
        <f t="shared" si="48"/>
        <v>0</v>
      </c>
      <c r="F186" s="52">
        <f t="shared" si="48"/>
        <v>0</v>
      </c>
      <c r="G186" s="52">
        <f t="shared" si="48"/>
        <v>0</v>
      </c>
      <c r="H186" s="52">
        <f t="shared" si="48"/>
        <v>0</v>
      </c>
      <c r="I186" s="52">
        <f t="shared" si="48"/>
        <v>0</v>
      </c>
      <c r="J186" s="52">
        <f t="shared" si="48"/>
        <v>0</v>
      </c>
    </row>
    <row r="187" ht="12.75" customHeight="1" spans="2:10">
      <c r="B187" s="43"/>
      <c r="C187" s="50" t="s">
        <v>269</v>
      </c>
      <c r="D187" s="46">
        <f t="shared" si="47"/>
        <v>0</v>
      </c>
      <c r="E187" s="52">
        <f t="shared" si="48"/>
        <v>0</v>
      </c>
      <c r="F187" s="52">
        <f t="shared" si="48"/>
        <v>0</v>
      </c>
      <c r="G187" s="52">
        <f t="shared" si="48"/>
        <v>0</v>
      </c>
      <c r="H187" s="52">
        <f t="shared" si="48"/>
        <v>0</v>
      </c>
      <c r="I187" s="52">
        <f t="shared" si="48"/>
        <v>0</v>
      </c>
      <c r="J187" s="52">
        <f t="shared" si="48"/>
        <v>0</v>
      </c>
    </row>
    <row r="188" ht="12.75" customHeight="1" spans="2:10">
      <c r="B188" s="43"/>
      <c r="C188" s="50" t="s">
        <v>270</v>
      </c>
      <c r="D188" s="46">
        <f t="shared" si="47"/>
        <v>0</v>
      </c>
      <c r="E188" s="52">
        <f t="shared" si="48"/>
        <v>0</v>
      </c>
      <c r="F188" s="52">
        <f t="shared" si="48"/>
        <v>0</v>
      </c>
      <c r="G188" s="52">
        <f t="shared" si="48"/>
        <v>0</v>
      </c>
      <c r="H188" s="52">
        <f t="shared" si="48"/>
        <v>0</v>
      </c>
      <c r="I188" s="52">
        <f t="shared" si="48"/>
        <v>0</v>
      </c>
      <c r="J188" s="52">
        <f t="shared" si="48"/>
        <v>0</v>
      </c>
    </row>
    <row r="189" ht="12.75" customHeight="1" spans="2:10">
      <c r="B189" s="43"/>
      <c r="C189" s="50" t="s">
        <v>272</v>
      </c>
      <c r="D189" s="46">
        <f t="shared" si="47"/>
        <v>0</v>
      </c>
      <c r="E189" s="52">
        <f t="shared" si="48"/>
        <v>0</v>
      </c>
      <c r="F189" s="52">
        <f t="shared" si="48"/>
        <v>0</v>
      </c>
      <c r="G189" s="52">
        <f t="shared" si="48"/>
        <v>0</v>
      </c>
      <c r="H189" s="52">
        <f t="shared" si="48"/>
        <v>0</v>
      </c>
      <c r="I189" s="52">
        <f t="shared" si="48"/>
        <v>0</v>
      </c>
      <c r="J189" s="52">
        <f t="shared" si="48"/>
        <v>0</v>
      </c>
    </row>
    <row r="190" ht="12.75" customHeight="1" spans="2:10">
      <c r="B190" s="43"/>
      <c r="C190" s="50" t="s">
        <v>506</v>
      </c>
      <c r="D190" s="46">
        <f t="shared" si="47"/>
        <v>0</v>
      </c>
      <c r="E190" s="52">
        <f t="shared" si="48"/>
        <v>0</v>
      </c>
      <c r="F190" s="52">
        <f t="shared" si="48"/>
        <v>0</v>
      </c>
      <c r="G190" s="52">
        <f t="shared" si="48"/>
        <v>0</v>
      </c>
      <c r="H190" s="52">
        <f t="shared" si="48"/>
        <v>0</v>
      </c>
      <c r="I190" s="52">
        <f t="shared" si="48"/>
        <v>0</v>
      </c>
      <c r="J190" s="52">
        <f t="shared" si="48"/>
        <v>0</v>
      </c>
    </row>
    <row r="191" ht="12.75" customHeight="1" spans="2:10">
      <c r="B191" s="43"/>
      <c r="C191" s="50" t="s">
        <v>274</v>
      </c>
      <c r="D191" s="46">
        <f t="shared" si="47"/>
        <v>0</v>
      </c>
      <c r="E191" s="52">
        <f t="shared" si="48"/>
        <v>0</v>
      </c>
      <c r="F191" s="52">
        <f t="shared" si="48"/>
        <v>0</v>
      </c>
      <c r="G191" s="52">
        <f t="shared" si="48"/>
        <v>0</v>
      </c>
      <c r="H191" s="52">
        <f t="shared" si="48"/>
        <v>0</v>
      </c>
      <c r="I191" s="52">
        <f t="shared" si="48"/>
        <v>0</v>
      </c>
      <c r="J191" s="52">
        <f t="shared" si="48"/>
        <v>0</v>
      </c>
    </row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</sheetData>
  <sheetProtection autoFilter="0"/>
  <mergeCells count="6">
    <mergeCell ref="B131:C131"/>
    <mergeCell ref="B132:B143"/>
    <mergeCell ref="B144:B165"/>
    <mergeCell ref="B166:B176"/>
    <mergeCell ref="B177:B183"/>
    <mergeCell ref="B184:B191"/>
  </mergeCells>
  <dataValidations count="1">
    <dataValidation type="list" allowBlank="1" showInputMessage="1" showErrorMessage="1" sqref="C2">
      <formula1>"2019年1季度,2019年2季度,2019年3季度,2019年4季度"</formula1>
    </dataValidation>
  </dataValidations>
  <pageMargins left="0.699305555555556" right="0.699305555555556" top="0.75" bottom="0.75" header="0.3" footer="0.3"/>
  <pageSetup paperSize="1" orientation="portrait" horizontalDpi="600" verticalDpi="6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Lenovo</Company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填表说明</vt:lpstr>
      <vt:lpstr>1-2021年分公司固定类费用编制表（填白底格）</vt:lpstr>
      <vt:lpstr>2-总部下划报单预算明细表（填白底格）</vt:lpstr>
      <vt:lpstr>3-非常规费用明细表（填白底格）</vt:lpstr>
      <vt:lpstr>Sheet1</vt:lpstr>
      <vt:lpstr>4-基础数据及单位成本（填白底格）</vt:lpstr>
      <vt:lpstr>2-2019年省本部费用-集团项目口径（自动计算，含职教费）</vt:lpstr>
      <vt:lpstr>5-公益捐赠预算编制表（填白底单元格）</vt:lpstr>
      <vt:lpstr>预算编报表-2019</vt:lpstr>
      <vt:lpstr>兼容性报表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梅雨</dc:creator>
  <cp:lastModifiedBy>张岱琪</cp:lastModifiedBy>
  <dcterms:created xsi:type="dcterms:W3CDTF">2019-02-20T23:40:55Z</dcterms:created>
  <dcterms:modified xsi:type="dcterms:W3CDTF">2021-02-23T23:57:24Z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  <property fmtid="{D5CDD505-2E9C-101B-9397-08002B2CF9AE}" pid="4" name="KSOProductBuildVer">
    <vt:lpwstr>2052-3.2.1.5071</vt:lpwstr>
  </property>
</Properties>
</file>