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200210备份\琨-202011月交接文件\02-固定费用预算\2021预算编制文件及表格\20201125报省公司2021年固定类费用预算表\"/>
    </mc:Choice>
  </mc:AlternateContent>
  <bookViews>
    <workbookView xWindow="-108" yWindow="-108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'1-2021年分公司固定类费用编制表（填白底格）'!$A$4:$AE$4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U133" i="6" l="1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1" i="12"/>
  <c r="Y132" i="12"/>
  <c r="Y133" i="12"/>
  <c r="Y134" i="12"/>
  <c r="Y135" i="12"/>
  <c r="Y136" i="12"/>
  <c r="Y137" i="12"/>
  <c r="Y138" i="12"/>
  <c r="Y139" i="12"/>
  <c r="Y140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G13" i="4"/>
  <c r="H13" i="4"/>
  <c r="G14" i="4"/>
  <c r="H14" i="4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E35" i="4" l="1"/>
  <c r="Y8" i="6" l="1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AA130" i="6"/>
  <c r="Z130" i="6"/>
  <c r="Y130" i="6" s="1"/>
  <c r="AA113" i="6"/>
  <c r="Z113" i="6"/>
  <c r="Y113" i="6" s="1"/>
  <c r="AA104" i="6"/>
  <c r="Z104" i="6"/>
  <c r="AA90" i="6"/>
  <c r="Z90" i="6"/>
  <c r="Y90" i="6" s="1"/>
  <c r="AA62" i="6"/>
  <c r="AA41" i="6" s="1"/>
  <c r="Z62" i="6"/>
  <c r="Y62" i="6" s="1"/>
  <c r="AA42" i="6"/>
  <c r="Z42" i="6"/>
  <c r="Y42" i="6" s="1"/>
  <c r="AA18" i="6"/>
  <c r="Z18" i="6"/>
  <c r="AA7" i="6"/>
  <c r="AA6" i="6" s="1"/>
  <c r="Z7" i="6"/>
  <c r="Z6" i="6" s="1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Z41" i="6" l="1"/>
  <c r="Y41" i="6" s="1"/>
  <c r="Y7" i="6"/>
  <c r="Y6" i="6"/>
  <c r="AA5" i="6"/>
  <c r="Z5" i="6" l="1"/>
  <c r="Y5" i="6" s="1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I13" i="6"/>
  <c r="I14" i="6"/>
  <c r="I15" i="6"/>
  <c r="I16" i="6"/>
  <c r="I17" i="6"/>
  <c r="H16" i="6"/>
  <c r="H13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F34" i="4" l="1"/>
  <c r="F30" i="4"/>
  <c r="F33" i="4"/>
  <c r="F29" i="4"/>
  <c r="F32" i="4"/>
  <c r="F28" i="4"/>
  <c r="F31" i="4"/>
  <c r="E31" i="4"/>
  <c r="E32" i="4"/>
  <c r="E33" i="4"/>
  <c r="E34" i="4"/>
  <c r="G6" i="4"/>
  <c r="H19" i="4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H15" i="6"/>
  <c r="S5" i="9"/>
  <c r="H17" i="6"/>
  <c r="H14" i="6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N8" i="9" s="1"/>
  <c r="O7" i="9"/>
  <c r="N7" i="9" s="1"/>
  <c r="O6" i="9"/>
  <c r="N6" i="9" s="1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Y43" i="12" s="1"/>
  <c r="T42" i="12"/>
  <c r="AA42" i="12" s="1"/>
  <c r="R42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W42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W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W171" i="12"/>
  <c r="X171" i="12"/>
  <c r="V6" i="12"/>
  <c r="W6" i="12"/>
  <c r="X6" i="12"/>
  <c r="V7" i="12"/>
  <c r="W7" i="12"/>
  <c r="X7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X90" i="12" s="1"/>
  <c r="M90" i="12"/>
  <c r="L90" i="12" s="1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V43" i="12" s="1"/>
  <c r="O42" i="12"/>
  <c r="L42" i="12" s="1"/>
  <c r="V42" i="12" s="1"/>
  <c r="M42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Y171" i="12" s="1"/>
  <c r="G170" i="12"/>
  <c r="Y170" i="12" s="1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AA155" i="12" s="1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Y141" i="12" s="1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Y99" i="12" s="1"/>
  <c r="G98" i="12"/>
  <c r="Y98" i="12" s="1"/>
  <c r="G97" i="12"/>
  <c r="G96" i="12"/>
  <c r="G95" i="12"/>
  <c r="G94" i="12"/>
  <c r="G93" i="12"/>
  <c r="G92" i="12"/>
  <c r="G91" i="12"/>
  <c r="J90" i="12"/>
  <c r="AA90" i="12" s="1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Q155" i="12" l="1"/>
  <c r="AA130" i="12"/>
  <c r="Q130" i="12"/>
  <c r="R41" i="12"/>
  <c r="R5" i="12" s="1"/>
  <c r="Z90" i="12"/>
  <c r="T41" i="12"/>
  <c r="T5" i="12" s="1"/>
  <c r="Q41" i="12"/>
  <c r="X42" i="12"/>
  <c r="M41" i="12"/>
  <c r="O41" i="12"/>
  <c r="O5" i="12" s="1"/>
  <c r="X155" i="12"/>
  <c r="V170" i="12"/>
  <c r="V171" i="12"/>
  <c r="G130" i="12"/>
  <c r="Z130" i="12"/>
  <c r="X130" i="12"/>
  <c r="W90" i="12"/>
  <c r="V98" i="12"/>
  <c r="V99" i="12"/>
  <c r="O5" i="9"/>
  <c r="N5" i="9" s="1"/>
  <c r="R6" i="6"/>
  <c r="Q6" i="12"/>
  <c r="Q42" i="12"/>
  <c r="Y42" i="12" s="1"/>
  <c r="L130" i="12"/>
  <c r="L7" i="12"/>
  <c r="L62" i="12"/>
  <c r="L113" i="12"/>
  <c r="L155" i="12"/>
  <c r="M6" i="12"/>
  <c r="G7" i="12"/>
  <c r="J41" i="12"/>
  <c r="G62" i="12"/>
  <c r="H41" i="12"/>
  <c r="G18" i="12"/>
  <c r="G113" i="12"/>
  <c r="G42" i="12"/>
  <c r="G90" i="12"/>
  <c r="G104" i="12"/>
  <c r="H6" i="12"/>
  <c r="G155" i="12"/>
  <c r="Q5" i="12" l="1"/>
  <c r="L41" i="12"/>
  <c r="Y155" i="12"/>
  <c r="V155" i="12"/>
  <c r="Y130" i="12"/>
  <c r="V130" i="12"/>
  <c r="J5" i="12"/>
  <c r="AA41" i="12"/>
  <c r="X41" i="12"/>
  <c r="Y90" i="12"/>
  <c r="V90" i="12"/>
  <c r="Z41" i="12"/>
  <c r="W41" i="12"/>
  <c r="R5" i="6"/>
  <c r="Q5" i="6" s="1"/>
  <c r="Q6" i="6"/>
  <c r="L6" i="12"/>
  <c r="M5" i="12"/>
  <c r="L5" i="12" s="1"/>
  <c r="G41" i="12"/>
  <c r="H5" i="12"/>
  <c r="G6" i="12"/>
  <c r="Z5" i="12" l="1"/>
  <c r="W5" i="12"/>
  <c r="AA5" i="12"/>
  <c r="X5" i="12"/>
  <c r="Y41" i="12"/>
  <c r="V41" i="12"/>
  <c r="G5" i="12"/>
  <c r="Y5" i="12" l="1"/>
  <c r="V5" i="12"/>
  <c r="O90" i="6"/>
  <c r="J3" i="10" l="1"/>
  <c r="K3" i="10" s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I10" i="6" s="1"/>
  <c r="H10" i="6" s="1"/>
  <c r="M10" i="6"/>
  <c r="L11" i="6"/>
  <c r="I11" i="6" s="1"/>
  <c r="H11" i="6" s="1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K17" i="6" s="1"/>
  <c r="AC17" i="6" s="1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J28" i="6" s="1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I100" i="6" s="1"/>
  <c r="H100" i="6" s="1"/>
  <c r="M100" i="6"/>
  <c r="L101" i="6"/>
  <c r="I101" i="6" s="1"/>
  <c r="H101" i="6" s="1"/>
  <c r="M101" i="6"/>
  <c r="L102" i="6"/>
  <c r="I102" i="6" s="1"/>
  <c r="H102" i="6" s="1"/>
  <c r="M102" i="6"/>
  <c r="L103" i="6"/>
  <c r="I103" i="6" s="1"/>
  <c r="H103" i="6" s="1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K133" i="6" s="1"/>
  <c r="AD133" i="6" s="1"/>
  <c r="M133" i="6"/>
  <c r="L134" i="6"/>
  <c r="K134" i="6" s="1"/>
  <c r="AC134" i="6" s="1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I158" i="6" s="1"/>
  <c r="H158" i="6" s="1"/>
  <c r="M158" i="6"/>
  <c r="L159" i="6"/>
  <c r="I159" i="6" s="1"/>
  <c r="H159" i="6" s="1"/>
  <c r="M159" i="6"/>
  <c r="L160" i="6"/>
  <c r="I160" i="6" s="1"/>
  <c r="H160" i="6" s="1"/>
  <c r="M160" i="6"/>
  <c r="L161" i="6"/>
  <c r="I161" i="6" s="1"/>
  <c r="H161" i="6" s="1"/>
  <c r="M161" i="6"/>
  <c r="L162" i="6"/>
  <c r="I162" i="6" s="1"/>
  <c r="H162" i="6" s="1"/>
  <c r="M162" i="6"/>
  <c r="L163" i="6"/>
  <c r="I163" i="6" s="1"/>
  <c r="H163" i="6" s="1"/>
  <c r="M163" i="6"/>
  <c r="L164" i="6"/>
  <c r="I164" i="6" s="1"/>
  <c r="H164" i="6" s="1"/>
  <c r="M164" i="6"/>
  <c r="L165" i="6"/>
  <c r="I165" i="6" s="1"/>
  <c r="H165" i="6" s="1"/>
  <c r="M165" i="6"/>
  <c r="L166" i="6"/>
  <c r="I166" i="6" s="1"/>
  <c r="H166" i="6" s="1"/>
  <c r="M166" i="6"/>
  <c r="L167" i="6"/>
  <c r="I167" i="6" s="1"/>
  <c r="H167" i="6" s="1"/>
  <c r="M167" i="6"/>
  <c r="L168" i="6"/>
  <c r="I168" i="6" s="1"/>
  <c r="H168" i="6" s="1"/>
  <c r="M168" i="6"/>
  <c r="L169" i="6"/>
  <c r="I169" i="6" s="1"/>
  <c r="H169" i="6" s="1"/>
  <c r="M169" i="6"/>
  <c r="L170" i="6"/>
  <c r="I170" i="6" s="1"/>
  <c r="H170" i="6" s="1"/>
  <c r="M170" i="6"/>
  <c r="L171" i="6"/>
  <c r="I171" i="6" s="1"/>
  <c r="H171" i="6" s="1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D10" i="5" s="1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D18" i="5" s="1"/>
  <c r="N40" i="6"/>
  <c r="N43" i="6"/>
  <c r="N44" i="6"/>
  <c r="N45" i="6"/>
  <c r="N46" i="6"/>
  <c r="N47" i="6"/>
  <c r="N48" i="6"/>
  <c r="N49" i="6"/>
  <c r="D22" i="5" s="1"/>
  <c r="N50" i="6"/>
  <c r="N51" i="6"/>
  <c r="N52" i="6"/>
  <c r="N53" i="6"/>
  <c r="D25" i="5" s="1"/>
  <c r="N54" i="6"/>
  <c r="N55" i="6"/>
  <c r="N56" i="6"/>
  <c r="N57" i="6"/>
  <c r="D24" i="5" s="1"/>
  <c r="N58" i="6"/>
  <c r="N59" i="6"/>
  <c r="N60" i="6"/>
  <c r="N61" i="6"/>
  <c r="D21" i="5" s="1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D38" i="5" s="1"/>
  <c r="N95" i="6"/>
  <c r="N96" i="6"/>
  <c r="N97" i="6"/>
  <c r="N98" i="6"/>
  <c r="D36" i="5" s="1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N117" i="6"/>
  <c r="N118" i="6"/>
  <c r="N119" i="6"/>
  <c r="N120" i="6"/>
  <c r="D43" i="5" s="1"/>
  <c r="N121" i="6"/>
  <c r="N122" i="6"/>
  <c r="N123" i="6"/>
  <c r="D45" i="5" s="1"/>
  <c r="N124" i="6"/>
  <c r="D51" i="5" s="1"/>
  <c r="N125" i="6"/>
  <c r="N126" i="6"/>
  <c r="N127" i="6"/>
  <c r="N128" i="6"/>
  <c r="N129" i="6"/>
  <c r="N131" i="6"/>
  <c r="N132" i="6"/>
  <c r="N133" i="6"/>
  <c r="D46" i="5" s="1"/>
  <c r="N134" i="6"/>
  <c r="N135" i="6"/>
  <c r="N136" i="6"/>
  <c r="N137" i="6"/>
  <c r="D47" i="5" s="1"/>
  <c r="N138" i="6"/>
  <c r="N139" i="6"/>
  <c r="N140" i="6"/>
  <c r="N141" i="6"/>
  <c r="D53" i="5" s="1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D63" i="5" s="1"/>
  <c r="N158" i="6"/>
  <c r="D64" i="5" s="1"/>
  <c r="N159" i="6"/>
  <c r="N160" i="6"/>
  <c r="N161" i="6"/>
  <c r="N162" i="6"/>
  <c r="D60" i="5" s="1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T155" i="6" s="1"/>
  <c r="V130" i="6"/>
  <c r="U130" i="6"/>
  <c r="V113" i="6"/>
  <c r="U113" i="6"/>
  <c r="T113" i="6" s="1"/>
  <c r="V104" i="6"/>
  <c r="V41" i="6" s="1"/>
  <c r="U104" i="6"/>
  <c r="V90" i="6"/>
  <c r="U90" i="6"/>
  <c r="T86" i="6"/>
  <c r="T75" i="6"/>
  <c r="T73" i="6"/>
  <c r="V42" i="6"/>
  <c r="U42" i="6"/>
  <c r="V18" i="6"/>
  <c r="U18" i="6"/>
  <c r="V7" i="6"/>
  <c r="U7" i="6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P18" i="6"/>
  <c r="M18" i="6" s="1"/>
  <c r="J18" i="6" s="1"/>
  <c r="O18" i="6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AC152" i="6" s="1"/>
  <c r="K136" i="6"/>
  <c r="AD136" i="6" s="1"/>
  <c r="K67" i="6"/>
  <c r="AC67" i="6" s="1"/>
  <c r="D52" i="5"/>
  <c r="K57" i="6"/>
  <c r="AD57" i="6" s="1"/>
  <c r="K53" i="6"/>
  <c r="K49" i="6"/>
  <c r="AD49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94" i="6"/>
  <c r="AC94" i="6" s="1"/>
  <c r="D35" i="5"/>
  <c r="T84" i="6"/>
  <c r="T88" i="6"/>
  <c r="K168" i="6"/>
  <c r="AC168" i="6" s="1"/>
  <c r="K112" i="6"/>
  <c r="AC112" i="6" s="1"/>
  <c r="K108" i="6"/>
  <c r="AC108" i="6" s="1"/>
  <c r="K99" i="6"/>
  <c r="K95" i="6"/>
  <c r="AC95" i="6" s="1"/>
  <c r="K91" i="6"/>
  <c r="AD91" i="6" s="1"/>
  <c r="N85" i="6"/>
  <c r="N89" i="6"/>
  <c r="N86" i="6"/>
  <c r="K169" i="6"/>
  <c r="AC169" i="6" s="1"/>
  <c r="K165" i="6"/>
  <c r="AD165" i="6" s="1"/>
  <c r="K163" i="6"/>
  <c r="AC163" i="6" s="1"/>
  <c r="K161" i="6"/>
  <c r="AC161" i="6" s="1"/>
  <c r="K157" i="6"/>
  <c r="AC157" i="6" s="1"/>
  <c r="K154" i="6"/>
  <c r="AD154" i="6" s="1"/>
  <c r="K146" i="6"/>
  <c r="AD146" i="6" s="1"/>
  <c r="K138" i="6"/>
  <c r="AC138" i="6" s="1"/>
  <c r="K119" i="6"/>
  <c r="AD119" i="6" s="1"/>
  <c r="K115" i="6"/>
  <c r="AC115" i="6" s="1"/>
  <c r="F31" i="5"/>
  <c r="K149" i="6"/>
  <c r="AC149" i="6" s="1"/>
  <c r="K139" i="6"/>
  <c r="AD139" i="6" s="1"/>
  <c r="K79" i="6"/>
  <c r="AC79" i="6" s="1"/>
  <c r="O6" i="6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D123" i="6" s="1"/>
  <c r="K117" i="6"/>
  <c r="AC117" i="6" s="1"/>
  <c r="L89" i="6"/>
  <c r="L85" i="6"/>
  <c r="I85" i="6" s="1"/>
  <c r="H85" i="6" s="1"/>
  <c r="K74" i="6"/>
  <c r="AC74" i="6" s="1"/>
  <c r="K66" i="6"/>
  <c r="AD66" i="6" s="1"/>
  <c r="K39" i="6"/>
  <c r="AD39" i="6" s="1"/>
  <c r="K31" i="6"/>
  <c r="AD31" i="6" s="1"/>
  <c r="K29" i="6"/>
  <c r="AD29" i="6" s="1"/>
  <c r="K27" i="6"/>
  <c r="AD27" i="6" s="1"/>
  <c r="K19" i="6"/>
  <c r="AC19" i="6" s="1"/>
  <c r="D48" i="5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N84" i="6"/>
  <c r="D31" i="5" s="1"/>
  <c r="L87" i="6"/>
  <c r="L88" i="6"/>
  <c r="N88" i="6"/>
  <c r="L90" i="6"/>
  <c r="I90" i="6" s="1"/>
  <c r="T74" i="6"/>
  <c r="T77" i="6"/>
  <c r="T87" i="6"/>
  <c r="T90" i="6"/>
  <c r="N78" i="6"/>
  <c r="N70" i="6"/>
  <c r="D29" i="5" s="1"/>
  <c r="N42" i="6"/>
  <c r="T71" i="6"/>
  <c r="K15" i="6"/>
  <c r="AD15" i="6" s="1"/>
  <c r="X6" i="6"/>
  <c r="D40" i="5"/>
  <c r="D54" i="5"/>
  <c r="D41" i="5"/>
  <c r="D37" i="5"/>
  <c r="D23" i="5"/>
  <c r="D16" i="5"/>
  <c r="D56" i="5"/>
  <c r="F29" i="5"/>
  <c r="F33" i="5"/>
  <c r="F32" i="5"/>
  <c r="E30" i="5"/>
  <c r="E33" i="5"/>
  <c r="AC91" i="6"/>
  <c r="AD95" i="6"/>
  <c r="AD112" i="6"/>
  <c r="AC66" i="6"/>
  <c r="AC123" i="6"/>
  <c r="AC139" i="6"/>
  <c r="AD157" i="6"/>
  <c r="AD169" i="6"/>
  <c r="AD115" i="6"/>
  <c r="AC146" i="6"/>
  <c r="AD79" i="6"/>
  <c r="K76" i="6"/>
  <c r="AD76" i="6" s="1"/>
  <c r="N62" i="6"/>
  <c r="M42" i="6"/>
  <c r="N7" i="6"/>
  <c r="AB41" i="6" l="1"/>
  <c r="K71" i="6"/>
  <c r="K25" i="6"/>
  <c r="AD25" i="6" s="1"/>
  <c r="U6" i="6"/>
  <c r="T7" i="6"/>
  <c r="P6" i="6"/>
  <c r="N18" i="6"/>
  <c r="D12" i="5"/>
  <c r="G12" i="5" s="1"/>
  <c r="AC31" i="6"/>
  <c r="AD163" i="6"/>
  <c r="AD168" i="6"/>
  <c r="K164" i="6"/>
  <c r="AC164" i="6" s="1"/>
  <c r="K166" i="6"/>
  <c r="K162" i="6"/>
  <c r="K156" i="6"/>
  <c r="AD156" i="6" s="1"/>
  <c r="L155" i="6"/>
  <c r="I155" i="6" s="1"/>
  <c r="L104" i="6"/>
  <c r="I104" i="6" s="1"/>
  <c r="U41" i="6"/>
  <c r="O41" i="6"/>
  <c r="O5" i="6" s="1"/>
  <c r="N104" i="6"/>
  <c r="K170" i="6"/>
  <c r="AC170" i="6" s="1"/>
  <c r="L113" i="6"/>
  <c r="D45" i="4" s="1"/>
  <c r="H45" i="4" s="1"/>
  <c r="K121" i="6"/>
  <c r="AD121" i="6" s="1"/>
  <c r="D44" i="5"/>
  <c r="H44" i="5" s="1"/>
  <c r="L42" i="6"/>
  <c r="D44" i="4" s="1"/>
  <c r="H47" i="5"/>
  <c r="AD161" i="6"/>
  <c r="AC159" i="6"/>
  <c r="K153" i="6"/>
  <c r="AD153" i="6" s="1"/>
  <c r="K142" i="6"/>
  <c r="AC142" i="6" s="1"/>
  <c r="AD152" i="6"/>
  <c r="K151" i="6"/>
  <c r="AD151" i="6" s="1"/>
  <c r="K147" i="6"/>
  <c r="K143" i="6"/>
  <c r="AC143" i="6" s="1"/>
  <c r="K141" i="6"/>
  <c r="AC141" i="6" s="1"/>
  <c r="K137" i="6"/>
  <c r="K135" i="6"/>
  <c r="K145" i="6"/>
  <c r="K150" i="6"/>
  <c r="AD150" i="6" s="1"/>
  <c r="K140" i="6"/>
  <c r="AC140" i="6" s="1"/>
  <c r="AD117" i="6"/>
  <c r="AD127" i="6"/>
  <c r="K111" i="6"/>
  <c r="K109" i="6"/>
  <c r="K105" i="6"/>
  <c r="K107" i="6"/>
  <c r="AD107" i="6" s="1"/>
  <c r="K92" i="6"/>
  <c r="AC92" i="6" s="1"/>
  <c r="K100" i="6"/>
  <c r="K98" i="6"/>
  <c r="AD98" i="6" s="1"/>
  <c r="K102" i="6"/>
  <c r="AD102" i="6" s="1"/>
  <c r="K89" i="6"/>
  <c r="I89" i="6"/>
  <c r="H89" i="6" s="1"/>
  <c r="K78" i="6"/>
  <c r="K63" i="6"/>
  <c r="AD63" i="6" s="1"/>
  <c r="K47" i="6"/>
  <c r="AC47" i="6" s="1"/>
  <c r="K55" i="6"/>
  <c r="K51" i="6"/>
  <c r="AD51" i="6" s="1"/>
  <c r="K61" i="6"/>
  <c r="AC61" i="6" s="1"/>
  <c r="AC25" i="6"/>
  <c r="AC27" i="6"/>
  <c r="K23" i="6"/>
  <c r="AC23" i="6" s="1"/>
  <c r="K35" i="6"/>
  <c r="K160" i="6"/>
  <c r="AD160" i="6" s="1"/>
  <c r="K158" i="6"/>
  <c r="AD158" i="6" s="1"/>
  <c r="I147" i="6"/>
  <c r="H147" i="6" s="1"/>
  <c r="D31" i="4"/>
  <c r="I135" i="6"/>
  <c r="H135" i="6" s="1"/>
  <c r="D34" i="4"/>
  <c r="I133" i="6"/>
  <c r="H133" i="6" s="1"/>
  <c r="D29" i="4"/>
  <c r="I138" i="6"/>
  <c r="H138" i="6" s="1"/>
  <c r="D33" i="4"/>
  <c r="I134" i="6"/>
  <c r="H134" i="6" s="1"/>
  <c r="D30" i="4"/>
  <c r="K128" i="6"/>
  <c r="AC128" i="6" s="1"/>
  <c r="K116" i="6"/>
  <c r="D35" i="4"/>
  <c r="I124" i="6"/>
  <c r="H124" i="6" s="1"/>
  <c r="K120" i="6"/>
  <c r="AD120" i="6" s="1"/>
  <c r="K124" i="6"/>
  <c r="I123" i="6"/>
  <c r="H123" i="6" s="1"/>
  <c r="D28" i="4"/>
  <c r="AD108" i="6"/>
  <c r="I95" i="6"/>
  <c r="H95" i="6" s="1"/>
  <c r="D32" i="4"/>
  <c r="K69" i="6"/>
  <c r="K65" i="6"/>
  <c r="AC65" i="6" s="1"/>
  <c r="D36" i="4"/>
  <c r="I64" i="6"/>
  <c r="H64" i="6" s="1"/>
  <c r="K84" i="6"/>
  <c r="AD84" i="6" s="1"/>
  <c r="D38" i="4"/>
  <c r="I84" i="6"/>
  <c r="H84" i="6" s="1"/>
  <c r="D37" i="4"/>
  <c r="I73" i="6"/>
  <c r="H73" i="6" s="1"/>
  <c r="K88" i="6"/>
  <c r="AD88" i="6" s="1"/>
  <c r="I88" i="6"/>
  <c r="H88" i="6" s="1"/>
  <c r="K73" i="6"/>
  <c r="AC73" i="6" s="1"/>
  <c r="K87" i="6"/>
  <c r="AD87" i="6" s="1"/>
  <c r="I87" i="6"/>
  <c r="H87" i="6" s="1"/>
  <c r="K64" i="6"/>
  <c r="K81" i="6"/>
  <c r="AD81" i="6" s="1"/>
  <c r="I42" i="6"/>
  <c r="H42" i="6" s="1"/>
  <c r="K54" i="6"/>
  <c r="AD48" i="6"/>
  <c r="AD43" i="6"/>
  <c r="K26" i="6"/>
  <c r="AD26" i="6" s="1"/>
  <c r="K11" i="6"/>
  <c r="G64" i="5"/>
  <c r="K12" i="6"/>
  <c r="AD12" i="6" s="1"/>
  <c r="I12" i="6"/>
  <c r="H12" i="6" s="1"/>
  <c r="K132" i="6"/>
  <c r="AC132" i="6" s="1"/>
  <c r="M130" i="6"/>
  <c r="J130" i="6" s="1"/>
  <c r="H132" i="6"/>
  <c r="K131" i="6"/>
  <c r="AC131" i="6" s="1"/>
  <c r="J131" i="6"/>
  <c r="H131" i="6" s="1"/>
  <c r="H82" i="6"/>
  <c r="K83" i="6"/>
  <c r="AD83" i="6" s="1"/>
  <c r="J83" i="6"/>
  <c r="H83" i="6" s="1"/>
  <c r="H81" i="6"/>
  <c r="H79" i="6"/>
  <c r="H23" i="5"/>
  <c r="H54" i="5"/>
  <c r="G53" i="5"/>
  <c r="G37" i="5"/>
  <c r="G41" i="5"/>
  <c r="H21" i="5"/>
  <c r="I113" i="6"/>
  <c r="H104" i="6"/>
  <c r="T42" i="6"/>
  <c r="J42" i="6"/>
  <c r="AB6" i="6"/>
  <c r="G56" i="5"/>
  <c r="G43" i="5"/>
  <c r="E34" i="5"/>
  <c r="G15" i="5"/>
  <c r="G62" i="5"/>
  <c r="H48" i="5"/>
  <c r="H22" i="5"/>
  <c r="H50" i="5"/>
  <c r="H60" i="5"/>
  <c r="G16" i="5"/>
  <c r="F20" i="5"/>
  <c r="H10" i="5"/>
  <c r="H35" i="5"/>
  <c r="F42" i="5"/>
  <c r="H64" i="5"/>
  <c r="G51" i="5"/>
  <c r="K104" i="6"/>
  <c r="AC104" i="6" s="1"/>
  <c r="K85" i="6"/>
  <c r="AC85" i="6" s="1"/>
  <c r="G57" i="5"/>
  <c r="D58" i="5"/>
  <c r="G58" i="5" s="1"/>
  <c r="H63" i="5"/>
  <c r="H66" i="5"/>
  <c r="L18" i="6"/>
  <c r="K72" i="6"/>
  <c r="AD72" i="6" s="1"/>
  <c r="K86" i="6"/>
  <c r="AD86" i="6" s="1"/>
  <c r="N113" i="6"/>
  <c r="N155" i="6"/>
  <c r="T18" i="6"/>
  <c r="T104" i="6"/>
  <c r="L130" i="6"/>
  <c r="W6" i="6"/>
  <c r="W41" i="6"/>
  <c r="X41" i="6"/>
  <c r="X5" i="6" s="1"/>
  <c r="D67" i="5"/>
  <c r="H67" i="5" s="1"/>
  <c r="K13" i="6"/>
  <c r="D33" i="5"/>
  <c r="H33" i="5" s="1"/>
  <c r="G24" i="5"/>
  <c r="G25" i="5"/>
  <c r="H18" i="5"/>
  <c r="D17" i="5"/>
  <c r="G17" i="5" s="1"/>
  <c r="H9" i="5"/>
  <c r="K9" i="6"/>
  <c r="AC39" i="6"/>
  <c r="AD134" i="6"/>
  <c r="G45" i="5"/>
  <c r="K171" i="6"/>
  <c r="K37" i="6"/>
  <c r="K33" i="6"/>
  <c r="AD85" i="6"/>
  <c r="AC160" i="6"/>
  <c r="AC158" i="6"/>
  <c r="AC151" i="6"/>
  <c r="AD147" i="6"/>
  <c r="AC147" i="6"/>
  <c r="AD143" i="6"/>
  <c r="AD141" i="6"/>
  <c r="AC135" i="6"/>
  <c r="AD135" i="6"/>
  <c r="AD131" i="6"/>
  <c r="AC116" i="6"/>
  <c r="AD116" i="6"/>
  <c r="AD109" i="6"/>
  <c r="AC109" i="6"/>
  <c r="AC105" i="6"/>
  <c r="AD105" i="6"/>
  <c r="AD100" i="6"/>
  <c r="AC100" i="6"/>
  <c r="AC98" i="6"/>
  <c r="AC83" i="6"/>
  <c r="AD65" i="6"/>
  <c r="AD13" i="6"/>
  <c r="AC13" i="6"/>
  <c r="AC76" i="6"/>
  <c r="AD74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K130" i="6"/>
  <c r="AD130" i="6" s="1"/>
  <c r="H61" i="5"/>
  <c r="AC8" i="6"/>
  <c r="AC29" i="6"/>
  <c r="AC119" i="6"/>
  <c r="AC153" i="6"/>
  <c r="AC133" i="6"/>
  <c r="H53" i="5"/>
  <c r="AC63" i="6"/>
  <c r="H36" i="5"/>
  <c r="H65" i="5"/>
  <c r="D30" i="5"/>
  <c r="H30" i="5" s="1"/>
  <c r="K75" i="6"/>
  <c r="AC75" i="6" s="1"/>
  <c r="AC120" i="6"/>
  <c r="AC156" i="6"/>
  <c r="H57" i="5"/>
  <c r="D49" i="5"/>
  <c r="K148" i="6"/>
  <c r="K144" i="6"/>
  <c r="K106" i="6"/>
  <c r="K97" i="6"/>
  <c r="K68" i="6"/>
  <c r="K10" i="6"/>
  <c r="AC10" i="6" s="1"/>
  <c r="G50" i="5"/>
  <c r="H45" i="5"/>
  <c r="AC88" i="6"/>
  <c r="J8" i="3"/>
  <c r="J139" i="3"/>
  <c r="AC54" i="6"/>
  <c r="AD54" i="6"/>
  <c r="AD118" i="6"/>
  <c r="AC44" i="6"/>
  <c r="AD106" i="6"/>
  <c r="AC106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T41" i="6"/>
  <c r="K70" i="6"/>
  <c r="AD70" i="6" s="1"/>
  <c r="K113" i="6"/>
  <c r="AC113" i="6" s="1"/>
  <c r="AC51" i="6"/>
  <c r="AD164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D148" i="3"/>
  <c r="G133" i="3"/>
  <c r="D73" i="3"/>
  <c r="H51" i="3"/>
  <c r="I8" i="3"/>
  <c r="M155" i="6"/>
  <c r="F5" i="9"/>
  <c r="K58" i="6"/>
  <c r="AD58" i="6" s="1"/>
  <c r="G35" i="5"/>
  <c r="AC15" i="6"/>
  <c r="K90" i="6"/>
  <c r="AC90" i="6" s="1"/>
  <c r="N6" i="6"/>
  <c r="AD21" i="6"/>
  <c r="AC167" i="6"/>
  <c r="E55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D17" i="6"/>
  <c r="AC154" i="6"/>
  <c r="AC129" i="6"/>
  <c r="AC136" i="6"/>
  <c r="AD92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29" i="5"/>
  <c r="H46" i="5"/>
  <c r="H24" i="5"/>
  <c r="G9" i="5"/>
  <c r="G38" i="5"/>
  <c r="G18" i="5"/>
  <c r="G40" i="5"/>
  <c r="G13" i="5"/>
  <c r="C4" i="10"/>
  <c r="D3" i="10" s="1"/>
  <c r="H31" i="5"/>
  <c r="G31" i="5"/>
  <c r="AD78" i="6"/>
  <c r="AC78" i="6"/>
  <c r="AC89" i="6"/>
  <c r="AD89" i="6"/>
  <c r="G32" i="5"/>
  <c r="H32" i="5"/>
  <c r="D190" i="3"/>
  <c r="G184" i="3"/>
  <c r="G21" i="5"/>
  <c r="G54" i="5"/>
  <c r="H27" i="5"/>
  <c r="G60" i="5"/>
  <c r="D34" i="5"/>
  <c r="AD19" i="6"/>
  <c r="AC165" i="6"/>
  <c r="AD138" i="6"/>
  <c r="G47" i="5"/>
  <c r="AC12" i="6"/>
  <c r="AC45" i="6"/>
  <c r="AC49" i="6"/>
  <c r="AC14" i="6"/>
  <c r="AD99" i="6"/>
  <c r="AC99" i="6"/>
  <c r="AC26" i="6"/>
  <c r="AD47" i="6"/>
  <c r="AC81" i="6"/>
  <c r="AD67" i="6"/>
  <c r="E59" i="5"/>
  <c r="E28" i="5"/>
  <c r="F177" i="3"/>
  <c r="D170" i="3"/>
  <c r="I145" i="3"/>
  <c r="G145" i="3"/>
  <c r="D136" i="3"/>
  <c r="J133" i="3"/>
  <c r="F133" i="3"/>
  <c r="AD93" i="6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M62" i="6"/>
  <c r="L6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AB5" i="6" l="1"/>
  <c r="F41" i="4" s="1"/>
  <c r="G45" i="4"/>
  <c r="AC71" i="6"/>
  <c r="AD71" i="6"/>
  <c r="U5" i="6"/>
  <c r="H12" i="5"/>
  <c r="AC32" i="6"/>
  <c r="AD170" i="6"/>
  <c r="AD166" i="6"/>
  <c r="AC166" i="6"/>
  <c r="AD162" i="6"/>
  <c r="AC162" i="6"/>
  <c r="L41" i="6"/>
  <c r="I41" i="6" s="1"/>
  <c r="G44" i="5"/>
  <c r="D42" i="5"/>
  <c r="H42" i="5" s="1"/>
  <c r="AC121" i="6"/>
  <c r="K42" i="6"/>
  <c r="F40" i="4"/>
  <c r="F27" i="4"/>
  <c r="AD137" i="6"/>
  <c r="AC137" i="6"/>
  <c r="AD140" i="6"/>
  <c r="AD142" i="6"/>
  <c r="AD145" i="6"/>
  <c r="AC145" i="6"/>
  <c r="AC107" i="6"/>
  <c r="AD104" i="6"/>
  <c r="AC111" i="6"/>
  <c r="AD111" i="6"/>
  <c r="AC102" i="6"/>
  <c r="AC84" i="6"/>
  <c r="AC86" i="6"/>
  <c r="AC87" i="6"/>
  <c r="AC70" i="6"/>
  <c r="AD75" i="6"/>
  <c r="AC55" i="6"/>
  <c r="AD55" i="6"/>
  <c r="AD23" i="6"/>
  <c r="AD35" i="6"/>
  <c r="AC35" i="6"/>
  <c r="H34" i="4"/>
  <c r="G34" i="4"/>
  <c r="H29" i="4"/>
  <c r="G29" i="4"/>
  <c r="H31" i="4"/>
  <c r="G31" i="4"/>
  <c r="H30" i="4"/>
  <c r="G30" i="4"/>
  <c r="G33" i="4"/>
  <c r="H33" i="4"/>
  <c r="H35" i="4"/>
  <c r="G35" i="4"/>
  <c r="AD128" i="6"/>
  <c r="AD113" i="6"/>
  <c r="H28" i="4"/>
  <c r="G28" i="4"/>
  <c r="AD124" i="6"/>
  <c r="AC124" i="6"/>
  <c r="G32" i="4"/>
  <c r="H32" i="4"/>
  <c r="G37" i="4"/>
  <c r="H37" i="4"/>
  <c r="AD64" i="6"/>
  <c r="AC64" i="6"/>
  <c r="H36" i="4"/>
  <c r="G36" i="4"/>
  <c r="H38" i="4"/>
  <c r="G38" i="4"/>
  <c r="AC72" i="6"/>
  <c r="AD69" i="6"/>
  <c r="AC69" i="6"/>
  <c r="H44" i="4"/>
  <c r="G44" i="4"/>
  <c r="AC30" i="6"/>
  <c r="AD20" i="6"/>
  <c r="I6" i="6"/>
  <c r="H6" i="6" s="1"/>
  <c r="D43" i="4"/>
  <c r="D40" i="4"/>
  <c r="G40" i="4" s="1"/>
  <c r="D27" i="4"/>
  <c r="D26" i="4"/>
  <c r="D42" i="4"/>
  <c r="AD10" i="6"/>
  <c r="AC11" i="6"/>
  <c r="AD11" i="6"/>
  <c r="F39" i="4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H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T5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P1" i="6"/>
  <c r="D177" i="3"/>
  <c r="G132" i="3"/>
  <c r="D145" i="3"/>
  <c r="AD24" i="6"/>
  <c r="AC24" i="6"/>
  <c r="I131" i="3"/>
  <c r="L5" i="6"/>
  <c r="N5" i="6"/>
  <c r="G39" i="5"/>
  <c r="H39" i="5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F3" i="5" l="1"/>
  <c r="G42" i="5"/>
  <c r="AD42" i="6"/>
  <c r="AC42" i="6"/>
  <c r="AC155" i="6"/>
  <c r="G59" i="5"/>
  <c r="G26" i="4"/>
  <c r="H26" i="4"/>
  <c r="AD7" i="6"/>
  <c r="H55" i="5"/>
  <c r="G42" i="4"/>
  <c r="H42" i="4"/>
  <c r="G43" i="4"/>
  <c r="H43" i="4"/>
  <c r="H27" i="4"/>
  <c r="G27" i="4"/>
  <c r="H40" i="4"/>
  <c r="M5" i="6"/>
  <c r="J5" i="6" s="1"/>
  <c r="AC62" i="6"/>
  <c r="I5" i="6"/>
  <c r="D39" i="4"/>
  <c r="D41" i="4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AD6" i="6"/>
  <c r="AC6" i="6"/>
  <c r="H7" i="5"/>
  <c r="G7" i="5"/>
  <c r="G131" i="3"/>
  <c r="AC41" i="6" l="1"/>
  <c r="K5" i="6"/>
  <c r="AC5" i="6" s="1"/>
  <c r="H5" i="6"/>
  <c r="H41" i="4"/>
  <c r="G41" i="4"/>
  <c r="H39" i="4"/>
  <c r="G39" i="4"/>
  <c r="D6" i="5"/>
  <c r="H6" i="5" s="1"/>
  <c r="G19" i="5"/>
  <c r="AD5" i="6"/>
  <c r="D3" i="5" l="1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<sst xmlns="http://schemas.openxmlformats.org/spreadsheetml/2006/main" count="1424" uniqueCount="718">
  <si>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</si>
  <si>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</si>
  <si>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</si>
  <si>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</si>
  <si>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</si>
  <si>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</si>
  <si>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</si>
  <si>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</si>
  <si>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</si>
  <si>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</si>
  <si>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</si>
  <si>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</si>
  <si>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</si>
  <si>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</si>
  <si>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</si>
  <si>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</si>
  <si>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</si>
  <si>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</si>
  <si>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</si>
  <si>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</si>
  <si>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</si>
  <si>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</si>
  <si>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</si>
  <si>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</si>
  <si>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</si>
  <si>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</si>
  <si>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</si>
  <si>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</si>
  <si>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</si>
  <si>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</si>
  <si>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</si>
  <si>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</si>
  <si>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</si>
  <si>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</si>
  <si>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</si>
  <si>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</si>
  <si>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</si>
  <si>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</si>
  <si>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</si>
  <si>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</si>
  <si>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</si>
  <si>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</si>
  <si>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</si>
  <si>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</si>
  <si>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</si>
  <si>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</si>
  <si>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</si>
  <si>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</si>
  <si>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</si>
  <si>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</si>
  <si>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</si>
  <si>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</si>
  <si>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</si>
  <si>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</si>
  <si>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</si>
  <si>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</si>
  <si>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</si>
  <si>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</si>
  <si>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</si>
  <si>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</si>
  <si>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</si>
  <si>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</si>
  <si>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</si>
  <si>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</si>
  <si>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</si>
  <si>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</si>
  <si>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</si>
  <si>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</si>
  <si>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</si>
  <si>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</si>
  <si>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</si>
  <si>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</si>
  <si>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</si>
  <si>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</si>
  <si>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</si>
  <si>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</si>
  <si>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</si>
  <si>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</si>
  <si>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</si>
  <si>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</si>
  <si>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</si>
  <si>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</si>
  <si>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</si>
  <si>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</si>
  <si>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</si>
  <si>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</si>
  <si>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</si>
  <si>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</si>
  <si>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</si>
  <si>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</si>
  <si>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</si>
  <si>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</si>
  <si>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</si>
  <si>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</si>
  <si>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</si>
  <si>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</si>
  <si>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</si>
  <si>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</si>
  <si>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</si>
  <si>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</si>
  <si>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</si>
  <si>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</si>
  <si>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</si>
  <si>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</si>
  <si>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</si>
  <si>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</si>
  <si>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</si>
  <si>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</si>
  <si>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</si>
  <si>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</si>
  <si>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</si>
  <si>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</si>
  <si>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</si>
  <si>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</si>
  <si>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</si>
  <si>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</si>
  <si>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</si>
  <si>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</si>
  <si>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</si>
  <si>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</si>
  <si>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</si>
  <si>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</si>
  <si>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</si>
  <si>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</si>
  <si>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</si>
  <si>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</si>
  <si>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</si>
  <si>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</si>
  <si>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</si>
  <si>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</si>
  <si>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</si>
  <si>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</si>
  <si>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</si>
  <si>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</si>
  <si>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</si>
  <si>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</si>
  <si>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</si>
  <si>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</si>
  <si>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</si>
  <si>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</si>
  <si>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</si>
  <si>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</si>
  <si>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</si>
  <si>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</si>
  <si>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</si>
  <si>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</si>
  <si>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</si>
  <si>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</si>
  <si>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</si>
  <si>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</si>
  <si>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</si>
  <si>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</si>
  <si>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</si>
  <si>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</si>
  <si>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</si>
  <si>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</si>
  <si>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</si>
  <si>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</si>
  <si>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</si>
  <si>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</si>
  <si>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</si>
  <si>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</si>
  <si>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</si>
  <si>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</si>
  <si>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</si>
  <si>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</si>
  <si>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</si>
  <si>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</si>
  <si>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</si>
  <si>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</si>
  <si>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</si>
  <si>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</si>
  <si>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</si>
  <si>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</si>
  <si>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</si>
  <si>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</si>
  <si>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</si>
  <si>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</si>
  <si>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</si>
  <si>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</si>
  <si>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</si>
  <si>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</si>
  <si>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</si>
  <si>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</si>
  <si>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</si>
  <si>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</si>
  <si>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</si>
  <si>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</si>
  <si>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</si>
  <si>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</si>
  <si>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</si>
  <si>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</si>
  <si>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</si>
  <si>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</si>
  <si>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</si>
  <si>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</si>
  <si>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</si>
  <si>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</si>
  <si>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</si>
  <si>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</si>
  <si>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</si>
  <si>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</si>
  <si>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</si>
  <si>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</si>
  <si>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</si>
  <si>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</si>
  <si>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</si>
  <si>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</si>
  <si>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</si>
  <si>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</si>
  <si>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</si>
  <si>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</si>
  <si>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</si>
  <si>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</si>
  <si>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</si>
  <si>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</si>
  <si>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</si>
  <si>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</si>
  <si>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</si>
  <si>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</si>
  <si>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</si>
  <si>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</si>
  <si>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</si>
  <si>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</si>
  <si>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</si>
  <si>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</si>
  <si>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</si>
  <si>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</si>
  <si>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</si>
  <si>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</si>
  <si>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</si>
  <si>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</si>
  <si>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</si>
  <si>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</si>
  <si>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</si>
  <si>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</si>
  <si>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</si>
  <si>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</si>
  <si>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</si>
  <si>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</si>
  <si>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</si>
  <si>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</si>
  <si>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</si>
  <si>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</si>
  <si>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</si>
  <si>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</si>
  <si>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</si>
  <si>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</si>
  <si>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</si>
  <si>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</si>
  <si>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</si>
  <si>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</si>
  <si>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</si>
  <si>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</si>
  <si>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</si>
  <si>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</si>
  <si>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</si>
  <si>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</si>
  <si>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</si>
  <si>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</si>
  <si>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</si>
  <si>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</si>
  <si>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</si>
  <si>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</si>
  <si>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</si>
  <si>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</si>
  <si>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</si>
  <si>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</si>
  <si>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</si>
  <si>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</si>
  <si>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</si>
  <si>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</si>
  <si>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</si>
  <si>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</si>
  <si>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</si>
  <si>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</si>
  <si>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</si>
  <si>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</si>
  <si>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</si>
  <si>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</si>
  <si>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</si>
  <si>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</si>
  <si>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</si>
  <si>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</si>
  <si>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</si>
  <si>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</si>
  <si>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</si>
  <si>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</si>
  <si>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</si>
  <si>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</si>
  <si>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</si>
  <si>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</si>
  <si>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</si>
  <si>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</si>
  <si>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</si>
  <si>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</si>
  <si>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</si>
  <si>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</si>
  <si>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</si>
  <si>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</si>
  <si>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</si>
  <si>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</si>
  <si>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</si>
  <si>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</si>
  <si>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</si>
  <si>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</si>
  <si>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</si>
  <si>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</si>
  <si>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</si>
  <si>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</si>
  <si>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</si>
  <si>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</si>
  <si>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</si>
  <si>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</si>
  <si>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</si>
  <si>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</si>
  <si>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</si>
  <si>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</si>
  <si>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</si>
  <si>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</si>
  <si>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</si>
  <si>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</si>
  <si>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</si>
  <si>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</si>
  <si>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</si>
  <si>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</si>
  <si>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</si>
  <si>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</si>
  <si>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</si>
  <si>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</si>
  <si>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</si>
  <si>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</si>
  <si>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</si>
  <si>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</si>
  <si>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</si>
  <si>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</si>
  <si>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</si>
  <si>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</si>
  <si>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</si>
  <si>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</si>
  <si>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</si>
  <si>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</si>
  <si>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</si>
  <si>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</si>
  <si>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</si>
  <si>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</si>
  <si>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</si>
  <si>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</si>
  <si>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</si>
  <si>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</si>
  <si>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</si>
  <si>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</si>
  <si>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</si>
  <si>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</si>
  <si>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</si>
  <si>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</si>
  <si>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</si>
  <si>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</si>
  <si>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</si>
  <si>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</si>
  <si>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</si>
  <si>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</si>
  <si>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</si>
  <si>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</si>
  <si>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</si>
  <si>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</si>
  <si>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</si>
  <si>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</si>
  <si>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</si>
  <si>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</si>
  <si>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</si>
  <si>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</si>
  <si>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</si>
  <si>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</si>
  <si>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</si>
  <si>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</si>
  <si>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</si>
  <si>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</si>
  <si>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</si>
  <si>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</si>
  <si>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</si>
  <si>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</si>
  <si>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</si>
  <si>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</si>
  <si>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</si>
  <si>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</si>
  <si>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</si>
  <si>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</si>
  <si>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</si>
  <si>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</si>
  <si>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</si>
  <si>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</si>
  <si>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</si>
  <si>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</si>
  <si>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</si>
  <si>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</si>
  <si>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</si>
  <si>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</si>
  <si>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</si>
  <si>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</si>
  <si>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</si>
  <si>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</si>
  <si>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</si>
  <si>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</si>
  <si>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</si>
  <si>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</si>
  <si>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</si>
  <si>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</si>
  <si>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</si>
  <si>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</si>
  <si>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</si>
  <si>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</si>
  <si>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</si>
  <si>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</si>
  <si>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</si>
  <si>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</si>
  <si>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</si>
  <si>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</si>
  <si>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</si>
  <si>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</si>
  <si>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</si>
  <si>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</si>
  <si>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</si>
  <si>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</si>
  <si>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</si>
  <si>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</si>
  <si>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</si>
  <si>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</si>
  <si>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</si>
  <si>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</si>
  <si>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</si>
  <si>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</si>
  <si>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</si>
  <si>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</si>
  <si>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</si>
  <si>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</si>
  <si>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</si>
  <si>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</si>
  <si>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</si>
  <si>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</si>
  <si>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</si>
  <si>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</si>
  <si>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</si>
  <si>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</si>
  <si>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</si>
  <si>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</si>
  <si>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</si>
  <si>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</si>
  <si>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</si>
  <si>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</si>
  <si>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</si>
  <si>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</si>
  <si>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</si>
  <si>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</si>
  <si>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</si>
  <si>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</si>
  <si>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</si>
  <si>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</si>
  <si>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</si>
  <si>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</si>
  <si>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</si>
  <si>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</si>
  <si>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</si>
  <si>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</si>
  <si>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</si>
  <si>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</si>
  <si>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</si>
  <si>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</si>
  <si>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</si>
  <si>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</si>
  <si>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</si>
  <si>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</si>
  <si>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</si>
  <si>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</si>
  <si>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</si>
  <si>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</si>
  <si>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</si>
  <si>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</si>
  <si>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</si>
  <si>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</si>
  <si>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</si>
  <si>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</si>
  <si>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</si>
  <si>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</si>
  <si>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</si>
  <si>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</si>
  <si>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</si>
  <si>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</si>
  <si>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</si>
  <si>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</si>
  <si>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</si>
  <si>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</si>
  <si>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</si>
  <si>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</si>
  <si>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</si>
  <si>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</si>
  <si>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</si>
  <si>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</si>
  <si>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</si>
  <si>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</si>
  <si>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</si>
  <si>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</si>
  <si>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</si>
  <si>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</si>
  <si>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</si>
  <si>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</si>
  <si>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</si>
  <si>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</si>
  <si>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</si>
  <si>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</si>
  <si>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</si>
  <si>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</si>
  <si>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</si>
  <si>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</si>
  <si>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</si>
  <si>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</si>
  <si>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</si>
  <si>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</si>
  <si>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</si>
  <si>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</si>
  <si>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</si>
  <si>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</si>
  <si>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</si>
  <si>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</si>
  <si>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</si>
  <si>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</si>
  <si>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</si>
  <si>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</si>
  <si>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</si>
  <si>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</si>
  <si>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</si>
  <si>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</si>
  <si>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</si>
  <si>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</si>
  <si>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</si>
  <si>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</si>
  <si>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</si>
  <si>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</si>
  <si>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</si>
  <si>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</si>
  <si>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</si>
  <si>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</si>
  <si>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</si>
  <si>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</si>
  <si>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</si>
  <si>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</si>
  <si>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预计项目启动时间</t>
    <phoneticPr fontId="21" type="noConversion"/>
  </si>
  <si>
    <t>/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</si>
  <si>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</si>
  <si>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</si>
  <si>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</si>
  <si>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</si>
  <si>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</si>
  <si>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</si>
  <si>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</si>
  <si>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</si>
  <si>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</si>
  <si>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</si>
  <si>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</si>
  <si>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</si>
  <si>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</si>
  <si>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</si>
  <si>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</si>
  <si>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</si>
  <si>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</si>
  <si>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</si>
  <si>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</si>
  <si>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</si>
  <si>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</si>
  <si>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</si>
  <si>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</si>
  <si>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</si>
  <si>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</si>
  <si>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</si>
  <si>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</si>
  <si>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</si>
  <si>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</si>
  <si>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</si>
  <si>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</si>
  <si>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</si>
  <si>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</si>
  <si>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</si>
  <si>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</si>
  <si>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</si>
  <si>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</si>
  <si>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</si>
  <si>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</si>
  <si>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</si>
  <si>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</si>
  <si>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</si>
  <si>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</si>
  <si>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</si>
  <si>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</si>
  <si>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</si>
  <si>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</si>
  <si>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</si>
  <si>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</si>
  <si>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</si>
  <si>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</si>
  <si>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</si>
  <si>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</si>
  <si>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</si>
  <si>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</si>
  <si>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</si>
  <si>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</si>
  <si>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</si>
  <si>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</si>
  <si>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</si>
  <si>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</si>
  <si>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</si>
  <si>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</si>
  <si>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</si>
  <si>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</si>
  <si>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</si>
  <si>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</si>
  <si>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</si>
  <si>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</si>
  <si>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</si>
  <si>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</si>
  <si>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</si>
  <si>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</si>
  <si>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</si>
  <si>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</si>
  <si>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</si>
  <si>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</si>
  <si>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</si>
  <si>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</si>
  <si>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</si>
  <si>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</si>
  <si>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</si>
  <si>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</si>
  <si>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</si>
  <si>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</si>
  <si>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</si>
  <si>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</si>
  <si>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</si>
  <si>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</si>
  <si>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</si>
  <si>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</si>
  <si>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</si>
  <si>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</si>
  <si>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</si>
  <si>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</si>
  <si>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</si>
  <si>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</si>
  <si>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</si>
  <si>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</si>
  <si>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</si>
  <si>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</si>
  <si>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</si>
  <si>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</si>
  <si>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</si>
  <si>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</si>
  <si>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</si>
  <si>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</si>
  <si>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</si>
  <si>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</si>
  <si>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</si>
  <si>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</si>
  <si>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</si>
  <si>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</si>
  <si>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</si>
  <si>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</si>
  <si>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</si>
  <si>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</si>
  <si>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</si>
  <si>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</si>
  <si>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</si>
  <si>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</si>
  <si>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</si>
  <si>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</si>
  <si>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</si>
  <si>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</si>
  <si>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</si>
  <si>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</si>
  <si>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</si>
  <si>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</si>
  <si>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</si>
  <si>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</si>
  <si>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</si>
  <si>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</si>
  <si>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</si>
  <si>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</si>
  <si>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</si>
  <si>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</si>
  <si>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</si>
  <si>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</si>
  <si>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</si>
  <si>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</si>
  <si>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</si>
  <si>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</si>
  <si>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</si>
  <si>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</si>
  <si>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标红公式省公司未改</t>
    <phoneticPr fontId="21" type="noConversion"/>
  </si>
  <si>
    <t>龚祖</t>
  </si>
  <si>
    <t>0760-88309192</t>
  </si>
  <si>
    <t>gongzu@guangd.picc.com.cn</t>
  </si>
  <si>
    <t>中山市分公司</t>
    <phoneticPr fontId="21" type="noConversion"/>
  </si>
  <si>
    <t>中山市慈善万人行</t>
    <phoneticPr fontId="21" type="noConversion"/>
  </si>
  <si>
    <t>中山小榄镇慈善万人行</t>
    <phoneticPr fontId="21" type="noConversion"/>
  </si>
  <si>
    <t>扶贫</t>
    <phoneticPr fontId="21" type="noConversion"/>
  </si>
  <si>
    <t>迈普网络设备维护费第二期0.072、锐捷网络设备维护费第二期0.066</t>
  </si>
  <si>
    <t>迈普网络设备维护费第二期0.048、锐捷网络设备维护费第二期0.044</t>
  </si>
  <si>
    <t>2020年高清视频会议系统维保服务费（第一期）0.33、2019年高清视频会议系统维保服务费（第二期）0.24</t>
  </si>
  <si>
    <t>2020年高清视频会议系统维保服务费（第一期）0.22、2019年高清视频会议系统维保服务费（第二期）0.16</t>
  </si>
  <si>
    <t>2019年10月-2020年2月全省广州移动专线费1.83</t>
  </si>
  <si>
    <t>2019年10月-2020年2月全省广州移动专线费1.22</t>
  </si>
  <si>
    <t>2018年个人云签名服务费（第二次60%）（不含税）1.3、邦邦汽服定损数据服务费（第一次40%）3.6、邦邦汽服定损数据服务费（第二次60%）4.75、东升零配件报价服务半年费用3.35、东升本地化服务半年费用1.38</t>
  </si>
  <si>
    <t>基层网点建设工程中山邮政大厦项目施工费用尾款4.71</t>
  </si>
  <si>
    <t>2019年迈普网络设备维护费（第一期）1.39、增值税发票数据管理维护费（第一次30%+第二次50%）0.33</t>
  </si>
  <si>
    <t>2019年迈普网络设备维护费（第一期）0.92、2019年人伤数据库项目维护费0.65</t>
  </si>
  <si>
    <t>高清视频会议系统维保服务费0.31、护网行动安全服务项目合同款1.7</t>
  </si>
  <si>
    <t>车险智能在线理赔服务项目（第四期）费用7.01、高清视频会议系统维保服务费0.208</t>
  </si>
  <si>
    <t>2018年12月-2019年3月广东移动公司专线费1.46</t>
  </si>
  <si>
    <t>2018年12月-2019年3月广东移动公司专线费0.98</t>
  </si>
  <si>
    <t>2018年个人云签名服务咨询费0.94、2019年1-5月翱特车辆定损数据项目服务费0.0069、2019年1-6月东升汽车零配件本地化服务费1.23、2019年1-6月东升汽车零配件报价服务费2.97、2019年1-5月精友定损数据项目服务费3.6、2019年上半年翱特定损数据项目服务费尾款0.0001、2019年上半年精友定损数据项目服务费尾款0.9</t>
  </si>
  <si>
    <t>表1-中山分公司2021年预算内管理捐赠额度</t>
    <phoneticPr fontId="21" type="noConversion"/>
  </si>
  <si>
    <t>表2-中山分公司2021年预算内管理公益捐赠明细项目表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</si>
</sst>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8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32" fillId="0" borderId="1" xfId="0" applyFont="1" applyBorder="1" applyProtection="1">
      <alignment vertical="center"/>
      <protection locked="0"/>
    </xf>
    <xf numFmtId="0" fontId="32" fillId="0" borderId="18" xfId="0" applyFont="1" applyBorder="1" applyProtection="1">
      <alignment vertical="center"/>
      <protection locked="0"/>
    </xf>
    <xf numFmtId="0" fontId="32" fillId="0" borderId="0" xfId="0" applyFont="1" applyProtection="1">
      <alignment vertical="center"/>
      <protection locked="0"/>
    </xf>
    <xf numFmtId="31" fontId="25" fillId="10" borderId="0" xfId="0" applyNumberFormat="1" applyFont="1" applyFill="1" applyBorder="1" applyProtection="1">
      <alignment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/>
  </sheetViews>
  <sheetFormatPr defaultColWidth="8.88671875" defaultRowHeight="15.6" x14ac:dyDescent="0.25"/>
  <cols>
    <col min="1" max="1" width="21.6640625" style="200" customWidth="1"/>
    <col min="2" max="2" width="10.44140625" style="200" bestFit="1" customWidth="1"/>
    <col min="3" max="3" width="42.33203125" style="200" customWidth="1"/>
    <col min="4" max="4" width="89.21875" style="200" customWidth="1"/>
    <col min="5" max="16384" width="8.88671875" style="200"/>
  </cols>
  <sheetData>
    <row r="1" spans="2:4" ht="20.399999999999999" customHeight="1" thickBot="1" x14ac:dyDescent="0.3">
      <c r="B1" s="199"/>
    </row>
    <row r="2" spans="2:4" ht="18.600000000000001" customHeight="1" x14ac:dyDescent="0.25">
      <c r="B2" s="247" t="s">
        <v>673</v>
      </c>
      <c r="C2" s="248"/>
      <c r="D2" s="249"/>
    </row>
    <row r="3" spans="2:4" ht="126" customHeight="1" x14ac:dyDescent="0.25">
      <c r="B3" s="201">
        <v>1</v>
      </c>
      <c r="C3" s="202" t="s">
        <v>668</v>
      </c>
      <c r="D3" s="203" t="s">
        <v>692</v>
      </c>
    </row>
    <row r="4" spans="2:4" ht="46.8" x14ac:dyDescent="0.25">
      <c r="B4" s="201">
        <v>2</v>
      </c>
      <c r="C4" s="202" t="s">
        <v>670</v>
      </c>
      <c r="D4" s="203" t="s">
        <v>684</v>
      </c>
    </row>
    <row r="5" spans="2:4" ht="76.2" customHeight="1" x14ac:dyDescent="0.25">
      <c r="B5" s="201">
        <v>3</v>
      </c>
      <c r="C5" s="202" t="s">
        <v>671</v>
      </c>
      <c r="D5" s="203" t="s">
        <v>682</v>
      </c>
    </row>
    <row r="6" spans="2:4" ht="51" customHeight="1" x14ac:dyDescent="0.25">
      <c r="B6" s="201">
        <v>4</v>
      </c>
      <c r="C6" s="202" t="s">
        <v>672</v>
      </c>
      <c r="D6" s="203" t="s">
        <v>683</v>
      </c>
    </row>
    <row r="7" spans="2:4" ht="58.2" customHeight="1" thickBot="1" x14ac:dyDescent="0.3">
      <c r="B7" s="204">
        <v>5</v>
      </c>
      <c r="C7" s="205" t="s">
        <v>679</v>
      </c>
      <c r="D7" s="206" t="s">
        <v>681</v>
      </c>
    </row>
    <row r="8" spans="2:4" ht="18.600000000000001" customHeight="1" x14ac:dyDescent="0.25"/>
    <row r="9" spans="2:4" x14ac:dyDescent="0.25">
      <c r="B9" s="207" t="s">
        <v>475</v>
      </c>
      <c r="C9" s="208" t="s">
        <v>694</v>
      </c>
    </row>
    <row r="10" spans="2:4" x14ac:dyDescent="0.25">
      <c r="B10" s="207" t="s">
        <v>476</v>
      </c>
      <c r="C10" s="208" t="s">
        <v>695</v>
      </c>
    </row>
    <row r="11" spans="2:4" x14ac:dyDescent="0.25">
      <c r="B11" s="207" t="s">
        <v>477</v>
      </c>
      <c r="C11" s="208" t="s">
        <v>696</v>
      </c>
    </row>
    <row r="12" spans="2:4" x14ac:dyDescent="0.25">
      <c r="B12" s="209" t="s">
        <v>541</v>
      </c>
      <c r="C12" s="246">
        <v>44160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H1" sqref="H1"/>
    </sheetView>
  </sheetViews>
  <sheetFormatPr defaultColWidth="8.88671875" defaultRowHeight="15.6" x14ac:dyDescent="0.25"/>
  <cols>
    <col min="1" max="1" width="11.109375" style="111" customWidth="1"/>
    <col min="2" max="2" width="16.44140625" style="111" customWidth="1"/>
    <col min="3" max="3" width="15.44140625" style="111" customWidth="1"/>
    <col min="4" max="4" width="24.6640625" style="111" customWidth="1"/>
    <col min="5" max="5" width="22.77734375" style="111" customWidth="1"/>
    <col min="6" max="6" width="17.44140625" style="111" customWidth="1"/>
    <col min="7" max="7" width="24" style="111" hidden="1" customWidth="1"/>
    <col min="8" max="8" width="11.33203125" style="150" customWidth="1"/>
    <col min="9" max="9" width="11.33203125" style="111" customWidth="1"/>
    <col min="10" max="10" width="18.33203125" style="111" customWidth="1"/>
    <col min="11" max="11" width="11.33203125" style="150" customWidth="1"/>
    <col min="12" max="12" width="11.33203125" style="111" customWidth="1"/>
    <col min="13" max="13" width="16.21875" style="111" customWidth="1"/>
    <col min="14" max="14" width="10.88671875" style="111" customWidth="1"/>
    <col min="15" max="15" width="10" style="111" customWidth="1"/>
    <col min="16" max="16" width="12.109375" style="111" customWidth="1"/>
    <col min="17" max="17" width="10.88671875" style="111" customWidth="1"/>
    <col min="18" max="18" width="10" style="111" customWidth="1"/>
    <col min="19" max="19" width="12.109375" style="111" customWidth="1"/>
    <col min="20" max="20" width="12.33203125" style="111" bestFit="1" customWidth="1"/>
    <col min="21" max="21" width="9.109375" style="111" bestFit="1" customWidth="1"/>
    <col min="22" max="22" width="11" style="111" customWidth="1"/>
    <col min="23" max="23" width="22.33203125" style="111" customWidth="1"/>
    <col min="24" max="24" width="25.21875" style="111" customWidth="1"/>
    <col min="25" max="26" width="13.44140625" style="111" customWidth="1"/>
    <col min="27" max="27" width="13.44140625" style="111" hidden="1" customWidth="1"/>
    <col min="28" max="28" width="27.21875" style="111" customWidth="1"/>
    <col min="29" max="29" width="21" style="152" bestFit="1" customWidth="1"/>
    <col min="30" max="30" width="21" style="111" bestFit="1" customWidth="1"/>
    <col min="31" max="16384" width="8.88671875" style="111"/>
  </cols>
  <sheetData>
    <row r="1" spans="1:31" ht="17.399999999999999" x14ac:dyDescent="0.25">
      <c r="B1" s="112" t="s">
        <v>513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25">
      <c r="B2" s="112"/>
      <c r="P2" s="113"/>
      <c r="S2" s="113"/>
      <c r="T2" s="151"/>
      <c r="U2" s="151"/>
      <c r="V2" s="113"/>
    </row>
    <row r="3" spans="1:31" ht="25.95" customHeight="1" x14ac:dyDescent="0.25">
      <c r="B3" s="263" t="s">
        <v>557</v>
      </c>
      <c r="C3" s="263"/>
      <c r="D3" s="263"/>
      <c r="E3" s="263"/>
      <c r="F3" s="263"/>
      <c r="G3" s="153"/>
      <c r="H3" s="250" t="s">
        <v>639</v>
      </c>
      <c r="I3" s="251"/>
      <c r="J3" s="251"/>
      <c r="K3" s="250" t="s">
        <v>640</v>
      </c>
      <c r="L3" s="251"/>
      <c r="M3" s="251"/>
      <c r="N3" s="250" t="s">
        <v>641</v>
      </c>
      <c r="O3" s="251"/>
      <c r="P3" s="251"/>
      <c r="Q3" s="250" t="s">
        <v>642</v>
      </c>
      <c r="R3" s="251"/>
      <c r="S3" s="251"/>
      <c r="T3" s="250" t="s">
        <v>643</v>
      </c>
      <c r="U3" s="251"/>
      <c r="V3" s="251"/>
      <c r="W3" s="251" t="s">
        <v>569</v>
      </c>
      <c r="X3" s="251" t="s">
        <v>570</v>
      </c>
      <c r="Y3" s="250" t="s">
        <v>652</v>
      </c>
      <c r="Z3" s="251"/>
      <c r="AA3" s="251"/>
      <c r="AB3" s="252" t="s">
        <v>669</v>
      </c>
      <c r="AC3" s="254" t="s">
        <v>571</v>
      </c>
      <c r="AD3" s="253" t="s">
        <v>572</v>
      </c>
      <c r="AE3" s="150" t="s">
        <v>474</v>
      </c>
    </row>
    <row r="4" spans="1:31" x14ac:dyDescent="0.4">
      <c r="B4" s="232" t="s">
        <v>338</v>
      </c>
      <c r="C4" s="232" t="s">
        <v>339</v>
      </c>
      <c r="D4" s="232" t="s">
        <v>340</v>
      </c>
      <c r="E4" s="232" t="s">
        <v>341</v>
      </c>
      <c r="F4" s="232" t="s">
        <v>342</v>
      </c>
      <c r="G4" s="154" t="s">
        <v>337</v>
      </c>
      <c r="H4" s="229" t="s">
        <v>510</v>
      </c>
      <c r="I4" s="229" t="s">
        <v>511</v>
      </c>
      <c r="J4" s="229" t="s">
        <v>512</v>
      </c>
      <c r="K4" s="229" t="s">
        <v>510</v>
      </c>
      <c r="L4" s="229" t="s">
        <v>511</v>
      </c>
      <c r="M4" s="229" t="s">
        <v>512</v>
      </c>
      <c r="N4" s="229" t="s">
        <v>504</v>
      </c>
      <c r="O4" s="229" t="s">
        <v>505</v>
      </c>
      <c r="P4" s="229" t="s">
        <v>506</v>
      </c>
      <c r="Q4" s="229" t="s">
        <v>504</v>
      </c>
      <c r="R4" s="229" t="s">
        <v>505</v>
      </c>
      <c r="S4" s="229" t="s">
        <v>506</v>
      </c>
      <c r="T4" s="229" t="s">
        <v>507</v>
      </c>
      <c r="U4" s="229" t="s">
        <v>508</v>
      </c>
      <c r="V4" s="229" t="s">
        <v>509</v>
      </c>
      <c r="W4" s="251"/>
      <c r="X4" s="251"/>
      <c r="Y4" s="229" t="s">
        <v>510</v>
      </c>
      <c r="Z4" s="229" t="s">
        <v>511</v>
      </c>
      <c r="AA4" s="229" t="s">
        <v>512</v>
      </c>
      <c r="AB4" s="253"/>
      <c r="AC4" s="254"/>
      <c r="AD4" s="253"/>
    </row>
    <row r="5" spans="1:31" x14ac:dyDescent="0.35">
      <c r="B5" s="264" t="s">
        <v>503</v>
      </c>
      <c r="C5" s="265"/>
      <c r="D5" s="265"/>
      <c r="E5" s="265"/>
      <c r="F5" s="266"/>
      <c r="G5" s="155"/>
      <c r="H5" s="239">
        <f>I5+J5</f>
        <v>5367.53543905278</v>
      </c>
      <c r="I5" s="114">
        <f>L5-'2-总部下划报单预算明细表（填白底格）'!G5</f>
        <v>5367.53543905278</v>
      </c>
      <c r="J5" s="114">
        <f>M5</f>
        <v>0</v>
      </c>
      <c r="K5" s="239">
        <f>L5+M5</f>
        <v>5389.7654390527796</v>
      </c>
      <c r="L5" s="114">
        <f>O5+U5</f>
        <v>5389.7654390527796</v>
      </c>
      <c r="M5" s="114">
        <f>P5+V5</f>
        <v>0</v>
      </c>
      <c r="N5" s="114">
        <f>O5+P5</f>
        <v>2488.5671361779428</v>
      </c>
      <c r="O5" s="114">
        <f>O6+O41+O113+O130+O155+O171</f>
        <v>2488.5671361779428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2901.1983028748368</v>
      </c>
      <c r="U5" s="114">
        <f t="shared" ref="U5:AB5" si="0">U6+U41+U113+U130+U155+U171</f>
        <v>2901.1983028748368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5159.886254</v>
      </c>
      <c r="Z5" s="114">
        <f>Z6+Z41+Z113+Z130+Z155+Z171</f>
        <v>5159.886254</v>
      </c>
      <c r="AA5" s="114">
        <f>AA6+AA41+AA113+AA130+AA155+AA171</f>
        <v>0</v>
      </c>
      <c r="AB5" s="114">
        <f t="shared" si="0"/>
        <v>5234.8508100000008</v>
      </c>
      <c r="AC5" s="241">
        <f>IFERROR(K5/Y5-1,"")</f>
        <v>4.4551211739323637E-2</v>
      </c>
      <c r="AD5" s="241">
        <f>IFERROR(K5/AB5-1,"")</f>
        <v>2.9592940596673722E-2</v>
      </c>
    </row>
    <row r="6" spans="1:31" x14ac:dyDescent="0.35">
      <c r="A6" s="238" t="str">
        <f>F6&amp;E6&amp;D6&amp;C6</f>
        <v>人工成本项目合计</v>
      </c>
      <c r="B6" s="276" t="s">
        <v>564</v>
      </c>
      <c r="C6" s="267" t="s">
        <v>215</v>
      </c>
      <c r="D6" s="268"/>
      <c r="E6" s="268"/>
      <c r="F6" s="269"/>
      <c r="G6" s="155"/>
      <c r="H6" s="239">
        <f t="shared" ref="H6:H66" si="1">I6+J6</f>
        <v>4282.5246300527797</v>
      </c>
      <c r="I6" s="114">
        <f>L6-'2-总部下划报单预算明细表（填白底格）'!G6</f>
        <v>4282.5246300527797</v>
      </c>
      <c r="J6" s="114">
        <f t="shared" ref="J6:J69" si="2">M6</f>
        <v>0</v>
      </c>
      <c r="K6" s="239">
        <f t="shared" ref="K6:K69" si="3">L6+M6</f>
        <v>4282.5246300527797</v>
      </c>
      <c r="L6" s="114">
        <f t="shared" ref="L6:L69" si="4">O6+U6</f>
        <v>4282.5246300527797</v>
      </c>
      <c r="M6" s="114">
        <f t="shared" ref="M6:M69" si="5">P6+V6</f>
        <v>0</v>
      </c>
      <c r="N6" s="114">
        <f t="shared" ref="N6:N69" si="6">O6+P6</f>
        <v>2045.8098191779427</v>
      </c>
      <c r="O6" s="114">
        <f>O7+O18+SUM(O30:O40)</f>
        <v>2045.8098191779427</v>
      </c>
      <c r="P6" s="114">
        <f>P7+P18+SUM(P30:P40)</f>
        <v>0</v>
      </c>
      <c r="Q6" s="114">
        <f t="shared" ref="Q6:Q66" si="7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8">V6+U6</f>
        <v>2236.7148108748365</v>
      </c>
      <c r="U6" s="114">
        <f>U7+U18+SUM(U30:U40)</f>
        <v>2236.7148108748365</v>
      </c>
      <c r="V6" s="114">
        <f>V7+V18+SUM(V30:V40)</f>
        <v>0</v>
      </c>
      <c r="W6" s="114">
        <f>W7+W18+SUM(W30:W40)</f>
        <v>0</v>
      </c>
      <c r="X6" s="114">
        <f>X7+X18+SUM(X30:X40)</f>
        <v>0</v>
      </c>
      <c r="Y6" s="114">
        <f t="shared" ref="Y6:Y69" si="9">AA6+Z6</f>
        <v>3946.380819</v>
      </c>
      <c r="Z6" s="114">
        <f>Z7+Z18+SUM(Z30:Z40)</f>
        <v>3946.380819</v>
      </c>
      <c r="AA6" s="114">
        <f>AA7+AA18+SUM(AA30:AA40)</f>
        <v>0</v>
      </c>
      <c r="AB6" s="114">
        <f>AB7+AB18+SUM(AB30:AB40)</f>
        <v>4045.1197709999997</v>
      </c>
      <c r="AC6" s="241">
        <f t="shared" ref="AC6:AC69" si="10">IFERROR(K6/Y6-1,"")</f>
        <v>8.5177742967531778E-2</v>
      </c>
      <c r="AD6" s="241">
        <f t="shared" ref="AD6:AD69" si="11">IFERROR(K6/AB6-1,"")</f>
        <v>5.8689203903124598E-2</v>
      </c>
    </row>
    <row r="7" spans="1:31" x14ac:dyDescent="0.35">
      <c r="A7" s="238" t="str">
        <f>F7&amp;E7&amp;D7&amp;C7</f>
        <v>职工工资项目小计职工工资项目小计</v>
      </c>
      <c r="B7" s="277"/>
      <c r="C7" s="270" t="s">
        <v>343</v>
      </c>
      <c r="D7" s="273" t="s">
        <v>343</v>
      </c>
      <c r="E7" s="274"/>
      <c r="F7" s="275"/>
      <c r="G7" s="155"/>
      <c r="H7" s="239">
        <f t="shared" si="1"/>
        <v>2943.4746999999998</v>
      </c>
      <c r="I7" s="114">
        <f>L7-'2-总部下划报单预算明细表（填白底格）'!G7</f>
        <v>2943.4746999999998</v>
      </c>
      <c r="J7" s="114">
        <f t="shared" si="2"/>
        <v>0</v>
      </c>
      <c r="K7" s="239">
        <f t="shared" si="3"/>
        <v>2943.4746999999998</v>
      </c>
      <c r="L7" s="114">
        <f t="shared" si="4"/>
        <v>2943.4746999999998</v>
      </c>
      <c r="M7" s="114">
        <f t="shared" si="5"/>
        <v>0</v>
      </c>
      <c r="N7" s="114">
        <f t="shared" si="6"/>
        <v>1400.18</v>
      </c>
      <c r="O7" s="114">
        <f>SUM(O8:O17)</f>
        <v>1400.18</v>
      </c>
      <c r="P7" s="114">
        <f>SUM(P8:P17)</f>
        <v>0</v>
      </c>
      <c r="Q7" s="114">
        <f t="shared" si="7"/>
        <v>0</v>
      </c>
      <c r="R7" s="114">
        <f>SUM(R8:R17)</f>
        <v>0</v>
      </c>
      <c r="S7" s="114">
        <f>SUM(S8:S17)</f>
        <v>0</v>
      </c>
      <c r="T7" s="114">
        <f t="shared" si="8"/>
        <v>1543.2946999999999</v>
      </c>
      <c r="U7" s="114">
        <f>SUM(U8:U17)</f>
        <v>1543.2946999999999</v>
      </c>
      <c r="V7" s="114">
        <f>SUM(V8:V17)</f>
        <v>0</v>
      </c>
      <c r="W7" s="114">
        <f>SUM(W8:W17)</f>
        <v>0</v>
      </c>
      <c r="X7" s="114">
        <f>SUM(X8:X17)</f>
        <v>0</v>
      </c>
      <c r="Y7" s="114">
        <f t="shared" si="9"/>
        <v>2859.8847000000001</v>
      </c>
      <c r="Z7" s="114">
        <f>SUM(Z8:Z17)</f>
        <v>2859.8847000000001</v>
      </c>
      <c r="AA7" s="114">
        <f>SUM(AA8:AA17)</f>
        <v>0</v>
      </c>
      <c r="AB7" s="240">
        <v>3053.4655229999998</v>
      </c>
      <c r="AC7" s="241">
        <f>IFERROR(K7/Y7-1,"")</f>
        <v>2.9228451063079364E-2</v>
      </c>
      <c r="AD7" s="241">
        <f t="shared" si="11"/>
        <v>-3.6021635800863816E-2</v>
      </c>
    </row>
    <row r="8" spans="1:31" x14ac:dyDescent="0.25">
      <c r="A8" s="238" t="str">
        <f>F8&amp;E8&amp;D8&amp;C8</f>
        <v>劳动合同用工-工资劳动合同用工职工工资项目小计</v>
      </c>
      <c r="B8" s="277"/>
      <c r="C8" s="271"/>
      <c r="D8" s="261" t="s">
        <v>344</v>
      </c>
      <c r="E8" s="231" t="s">
        <v>345</v>
      </c>
      <c r="F8" s="115"/>
      <c r="G8" s="156" t="s">
        <v>233</v>
      </c>
      <c r="H8" s="239">
        <f t="shared" si="1"/>
        <v>2869.9547000000002</v>
      </c>
      <c r="I8" s="114">
        <f>L8-'2-总部下划报单预算明细表（填白底格）'!G8</f>
        <v>2869.9547000000002</v>
      </c>
      <c r="J8" s="114">
        <f t="shared" si="2"/>
        <v>0</v>
      </c>
      <c r="K8" s="239">
        <f t="shared" si="3"/>
        <v>2869.9547000000002</v>
      </c>
      <c r="L8" s="114">
        <f t="shared" si="4"/>
        <v>2869.9547000000002</v>
      </c>
      <c r="M8" s="114">
        <f t="shared" si="5"/>
        <v>0</v>
      </c>
      <c r="N8" s="114">
        <f t="shared" si="6"/>
        <v>1353.42</v>
      </c>
      <c r="O8" s="116">
        <v>1353.42</v>
      </c>
      <c r="P8" s="116"/>
      <c r="Q8" s="114">
        <f t="shared" si="7"/>
        <v>0</v>
      </c>
      <c r="R8" s="116"/>
      <c r="S8" s="116"/>
      <c r="T8" s="114">
        <f t="shared" si="8"/>
        <v>1516.5346999999999</v>
      </c>
      <c r="U8" s="116">
        <v>1516.5346999999999</v>
      </c>
      <c r="V8" s="116"/>
      <c r="W8" s="116"/>
      <c r="X8" s="116"/>
      <c r="Y8" s="114">
        <f t="shared" si="9"/>
        <v>2769.7847000000002</v>
      </c>
      <c r="Z8" s="116">
        <v>2769.7847000000002</v>
      </c>
      <c r="AA8" s="116"/>
      <c r="AB8" s="157" t="s">
        <v>565</v>
      </c>
      <c r="AC8" s="241">
        <f t="shared" si="10"/>
        <v>3.6165265841781924E-2</v>
      </c>
      <c r="AD8" s="241" t="str">
        <f t="shared" si="11"/>
        <v/>
      </c>
    </row>
    <row r="9" spans="1:31" x14ac:dyDescent="0.25">
      <c r="A9" s="238" t="str">
        <f t="shared" ref="A9:A72" si="12">F9&amp;E9&amp;D9&amp;C9</f>
        <v>劳动合同用工-货币性福利项目小计</v>
      </c>
      <c r="B9" s="277"/>
      <c r="C9" s="271"/>
      <c r="D9" s="261"/>
      <c r="E9" s="117" t="s">
        <v>346</v>
      </c>
      <c r="F9" s="115"/>
      <c r="G9" s="156" t="s">
        <v>233</v>
      </c>
      <c r="H9" s="239">
        <f t="shared" si="1"/>
        <v>71.52</v>
      </c>
      <c r="I9" s="114">
        <f>L9-'2-总部下划报单预算明细表（填白底格）'!G9</f>
        <v>71.52</v>
      </c>
      <c r="J9" s="114">
        <f t="shared" si="2"/>
        <v>0</v>
      </c>
      <c r="K9" s="239">
        <f t="shared" si="3"/>
        <v>71.52</v>
      </c>
      <c r="L9" s="114">
        <f t="shared" si="4"/>
        <v>71.52</v>
      </c>
      <c r="M9" s="114">
        <f t="shared" si="5"/>
        <v>0</v>
      </c>
      <c r="N9" s="114">
        <f t="shared" si="6"/>
        <v>45.959999999999994</v>
      </c>
      <c r="O9" s="116">
        <v>45.959999999999994</v>
      </c>
      <c r="P9" s="116"/>
      <c r="Q9" s="114">
        <f t="shared" si="7"/>
        <v>0</v>
      </c>
      <c r="R9" s="116"/>
      <c r="S9" s="116"/>
      <c r="T9" s="114">
        <f t="shared" si="8"/>
        <v>25.56</v>
      </c>
      <c r="U9" s="116">
        <v>25.56</v>
      </c>
      <c r="V9" s="116"/>
      <c r="W9" s="116"/>
      <c r="X9" s="116"/>
      <c r="Y9" s="114">
        <f t="shared" si="9"/>
        <v>76.099999999999994</v>
      </c>
      <c r="Z9" s="116">
        <v>76.099999999999994</v>
      </c>
      <c r="AA9" s="116"/>
      <c r="AB9" s="157" t="s">
        <v>565</v>
      </c>
      <c r="AC9" s="241">
        <f t="shared" si="10"/>
        <v>-6.0183968462549253E-2</v>
      </c>
      <c r="AD9" s="241" t="str">
        <f t="shared" si="11"/>
        <v/>
      </c>
    </row>
    <row r="10" spans="1:31" x14ac:dyDescent="0.25">
      <c r="A10" s="238" t="str">
        <f t="shared" si="12"/>
        <v>劳务派遣用工-工资劳务派遣用工职工工资项目小计</v>
      </c>
      <c r="B10" s="277"/>
      <c r="C10" s="271"/>
      <c r="D10" s="261" t="s">
        <v>347</v>
      </c>
      <c r="E10" s="230" t="s">
        <v>348</v>
      </c>
      <c r="F10" s="115"/>
      <c r="G10" s="156" t="s">
        <v>210</v>
      </c>
      <c r="H10" s="239">
        <f t="shared" si="1"/>
        <v>0</v>
      </c>
      <c r="I10" s="114">
        <f>L10-'2-总部下划报单预算明细表（填白底格）'!G10</f>
        <v>0</v>
      </c>
      <c r="J10" s="114">
        <f t="shared" si="2"/>
        <v>0</v>
      </c>
      <c r="K10" s="239">
        <f t="shared" si="3"/>
        <v>0</v>
      </c>
      <c r="L10" s="114">
        <f t="shared" si="4"/>
        <v>0</v>
      </c>
      <c r="M10" s="114">
        <f t="shared" si="5"/>
        <v>0</v>
      </c>
      <c r="N10" s="114">
        <f t="shared" si="6"/>
        <v>0</v>
      </c>
      <c r="O10" s="116"/>
      <c r="P10" s="116"/>
      <c r="Q10" s="114">
        <f t="shared" si="7"/>
        <v>0</v>
      </c>
      <c r="R10" s="116"/>
      <c r="S10" s="116"/>
      <c r="T10" s="114">
        <f t="shared" si="8"/>
        <v>0</v>
      </c>
      <c r="U10" s="116"/>
      <c r="V10" s="116"/>
      <c r="W10" s="116"/>
      <c r="X10" s="116"/>
      <c r="Y10" s="114">
        <f t="shared" si="9"/>
        <v>0</v>
      </c>
      <c r="Z10" s="116"/>
      <c r="AA10" s="116"/>
      <c r="AB10" s="157" t="s">
        <v>565</v>
      </c>
      <c r="AC10" s="241" t="str">
        <f t="shared" si="10"/>
        <v/>
      </c>
      <c r="AD10" s="241" t="str">
        <f t="shared" si="11"/>
        <v/>
      </c>
    </row>
    <row r="11" spans="1:31" x14ac:dyDescent="0.25">
      <c r="A11" s="238" t="str">
        <f t="shared" si="12"/>
        <v>劳务派遣用工-货币性福利项目小计</v>
      </c>
      <c r="B11" s="277"/>
      <c r="C11" s="271"/>
      <c r="D11" s="261"/>
      <c r="E11" s="117" t="s">
        <v>349</v>
      </c>
      <c r="F11" s="115"/>
      <c r="G11" s="156" t="s">
        <v>210</v>
      </c>
      <c r="H11" s="239">
        <f t="shared" si="1"/>
        <v>0</v>
      </c>
      <c r="I11" s="114">
        <f>L11-'2-总部下划报单预算明细表（填白底格）'!G11</f>
        <v>0</v>
      </c>
      <c r="J11" s="114">
        <f t="shared" si="2"/>
        <v>0</v>
      </c>
      <c r="K11" s="239">
        <f t="shared" si="3"/>
        <v>0</v>
      </c>
      <c r="L11" s="114">
        <f t="shared" si="4"/>
        <v>0</v>
      </c>
      <c r="M11" s="114">
        <f t="shared" si="5"/>
        <v>0</v>
      </c>
      <c r="N11" s="114">
        <f t="shared" si="6"/>
        <v>0</v>
      </c>
      <c r="O11" s="116"/>
      <c r="P11" s="116"/>
      <c r="Q11" s="114">
        <f t="shared" si="7"/>
        <v>0</v>
      </c>
      <c r="R11" s="116"/>
      <c r="S11" s="116"/>
      <c r="T11" s="114">
        <f t="shared" si="8"/>
        <v>0</v>
      </c>
      <c r="U11" s="116"/>
      <c r="V11" s="116"/>
      <c r="W11" s="116"/>
      <c r="X11" s="116"/>
      <c r="Y11" s="114">
        <f t="shared" si="9"/>
        <v>0</v>
      </c>
      <c r="Z11" s="116"/>
      <c r="AA11" s="116"/>
      <c r="AB11" s="157" t="s">
        <v>565</v>
      </c>
      <c r="AC11" s="241" t="str">
        <f t="shared" si="10"/>
        <v/>
      </c>
      <c r="AD11" s="241" t="str">
        <f t="shared" si="11"/>
        <v/>
      </c>
    </row>
    <row r="12" spans="1:31" x14ac:dyDescent="0.25">
      <c r="A12" s="238" t="str">
        <f t="shared" si="12"/>
        <v>劳务合同及非全日制用工-工资劳务合同及非全日制用工项目小计</v>
      </c>
      <c r="B12" s="277"/>
      <c r="C12" s="271"/>
      <c r="D12" s="261" t="s">
        <v>350</v>
      </c>
      <c r="E12" s="230" t="s">
        <v>351</v>
      </c>
      <c r="F12" s="115"/>
      <c r="G12" s="156" t="s">
        <v>207</v>
      </c>
      <c r="H12" s="239">
        <f t="shared" si="1"/>
        <v>2</v>
      </c>
      <c r="I12" s="114">
        <f>L12-'2-总部下划报单预算明细表（填白底格）'!G12</f>
        <v>2</v>
      </c>
      <c r="J12" s="114">
        <f t="shared" si="2"/>
        <v>0</v>
      </c>
      <c r="K12" s="239">
        <f t="shared" si="3"/>
        <v>2</v>
      </c>
      <c r="L12" s="114">
        <f t="shared" si="4"/>
        <v>2</v>
      </c>
      <c r="M12" s="114">
        <f t="shared" si="5"/>
        <v>0</v>
      </c>
      <c r="N12" s="114">
        <f t="shared" si="6"/>
        <v>0.8</v>
      </c>
      <c r="O12" s="116">
        <v>0.8</v>
      </c>
      <c r="P12" s="116"/>
      <c r="Q12" s="114">
        <f t="shared" si="7"/>
        <v>0</v>
      </c>
      <c r="R12" s="116"/>
      <c r="S12" s="116"/>
      <c r="T12" s="114">
        <f t="shared" si="8"/>
        <v>1.2</v>
      </c>
      <c r="U12" s="116">
        <v>1.2</v>
      </c>
      <c r="V12" s="116"/>
      <c r="W12" s="116"/>
      <c r="X12" s="116"/>
      <c r="Y12" s="114">
        <f t="shared" si="9"/>
        <v>14</v>
      </c>
      <c r="Z12" s="116">
        <v>14</v>
      </c>
      <c r="AA12" s="116"/>
      <c r="AB12" s="157" t="s">
        <v>565</v>
      </c>
      <c r="AC12" s="241">
        <f t="shared" si="10"/>
        <v>-0.85714285714285721</v>
      </c>
      <c r="AD12" s="241" t="str">
        <f t="shared" si="11"/>
        <v/>
      </c>
    </row>
    <row r="13" spans="1:31" x14ac:dyDescent="0.25">
      <c r="A13" s="238" t="str">
        <f t="shared" si="12"/>
        <v>劳务合同及非全日制用工-货币性福利项目小计</v>
      </c>
      <c r="B13" s="277"/>
      <c r="C13" s="271"/>
      <c r="D13" s="261"/>
      <c r="E13" s="118" t="s">
        <v>352</v>
      </c>
      <c r="F13" s="115"/>
      <c r="G13" s="156" t="s">
        <v>207</v>
      </c>
      <c r="H13" s="239">
        <f t="shared" si="1"/>
        <v>0</v>
      </c>
      <c r="I13" s="114">
        <f>L13-'2-总部下划报单预算明细表（填白底格）'!G13</f>
        <v>0</v>
      </c>
      <c r="J13" s="114">
        <f t="shared" si="2"/>
        <v>0</v>
      </c>
      <c r="K13" s="239">
        <f t="shared" si="3"/>
        <v>0</v>
      </c>
      <c r="L13" s="114">
        <f t="shared" si="4"/>
        <v>0</v>
      </c>
      <c r="M13" s="114">
        <f t="shared" si="5"/>
        <v>0</v>
      </c>
      <c r="N13" s="114">
        <f t="shared" si="6"/>
        <v>0</v>
      </c>
      <c r="O13" s="116"/>
      <c r="P13" s="116"/>
      <c r="Q13" s="114">
        <f t="shared" si="7"/>
        <v>0</v>
      </c>
      <c r="R13" s="116"/>
      <c r="S13" s="116"/>
      <c r="T13" s="114">
        <f t="shared" si="8"/>
        <v>0</v>
      </c>
      <c r="U13" s="116"/>
      <c r="V13" s="116"/>
      <c r="W13" s="116"/>
      <c r="X13" s="116"/>
      <c r="Y13" s="114">
        <f t="shared" si="9"/>
        <v>0</v>
      </c>
      <c r="Z13" s="116"/>
      <c r="AA13" s="116"/>
      <c r="AB13" s="157" t="s">
        <v>565</v>
      </c>
      <c r="AC13" s="241" t="str">
        <f t="shared" si="10"/>
        <v/>
      </c>
      <c r="AD13" s="241" t="str">
        <f t="shared" si="11"/>
        <v/>
      </c>
    </row>
    <row r="14" spans="1:31" x14ac:dyDescent="0.25">
      <c r="A14" s="238" t="str">
        <f t="shared" si="12"/>
        <v>交流借调人员补贴</v>
      </c>
      <c r="B14" s="277"/>
      <c r="C14" s="271"/>
      <c r="D14" s="230" t="s">
        <v>201</v>
      </c>
      <c r="E14" s="231"/>
      <c r="F14" s="115"/>
      <c r="G14" s="156" t="s">
        <v>233</v>
      </c>
      <c r="H14" s="239">
        <f t="shared" si="1"/>
        <v>0</v>
      </c>
      <c r="I14" s="114">
        <f>L14-'2-总部下划报单预算明细表（填白底格）'!G14</f>
        <v>0</v>
      </c>
      <c r="J14" s="114">
        <f t="shared" si="2"/>
        <v>0</v>
      </c>
      <c r="K14" s="239">
        <f t="shared" si="3"/>
        <v>0</v>
      </c>
      <c r="L14" s="114">
        <f t="shared" si="4"/>
        <v>0</v>
      </c>
      <c r="M14" s="114">
        <f t="shared" si="5"/>
        <v>0</v>
      </c>
      <c r="N14" s="114">
        <f t="shared" si="6"/>
        <v>0</v>
      </c>
      <c r="O14" s="116"/>
      <c r="P14" s="116"/>
      <c r="Q14" s="114">
        <f t="shared" si="7"/>
        <v>0</v>
      </c>
      <c r="R14" s="116"/>
      <c r="S14" s="116"/>
      <c r="T14" s="114">
        <f t="shared" si="8"/>
        <v>0</v>
      </c>
      <c r="U14" s="116"/>
      <c r="V14" s="116"/>
      <c r="W14" s="116"/>
      <c r="X14" s="116"/>
      <c r="Y14" s="114">
        <f t="shared" si="9"/>
        <v>0</v>
      </c>
      <c r="Z14" s="116"/>
      <c r="AA14" s="116"/>
      <c r="AB14" s="157" t="s">
        <v>565</v>
      </c>
      <c r="AC14" s="241" t="str">
        <f t="shared" si="10"/>
        <v/>
      </c>
      <c r="AD14" s="241" t="str">
        <f t="shared" si="11"/>
        <v/>
      </c>
    </row>
    <row r="15" spans="1:31" x14ac:dyDescent="0.25">
      <c r="A15" s="238" t="str">
        <f t="shared" si="12"/>
        <v>地县公司阶段性奖励项目小计（省本部专用）省地公司阶段性奖励项目小计</v>
      </c>
      <c r="B15" s="277"/>
      <c r="C15" s="271"/>
      <c r="D15" s="279" t="s">
        <v>353</v>
      </c>
      <c r="E15" s="230" t="s">
        <v>203</v>
      </c>
      <c r="F15" s="115"/>
      <c r="G15" s="156" t="s">
        <v>233</v>
      </c>
      <c r="H15" s="239">
        <f t="shared" si="1"/>
        <v>0</v>
      </c>
      <c r="I15" s="114">
        <f>L15-'2-总部下划报单预算明细表（填白底格）'!G15</f>
        <v>0</v>
      </c>
      <c r="J15" s="114">
        <f t="shared" si="2"/>
        <v>0</v>
      </c>
      <c r="K15" s="239">
        <f t="shared" si="3"/>
        <v>0</v>
      </c>
      <c r="L15" s="114">
        <f t="shared" si="4"/>
        <v>0</v>
      </c>
      <c r="M15" s="114">
        <f t="shared" si="5"/>
        <v>0</v>
      </c>
      <c r="N15" s="114">
        <f t="shared" si="6"/>
        <v>0</v>
      </c>
      <c r="O15" s="116"/>
      <c r="P15" s="116"/>
      <c r="Q15" s="114">
        <f t="shared" si="7"/>
        <v>0</v>
      </c>
      <c r="R15" s="116"/>
      <c r="S15" s="116"/>
      <c r="T15" s="114">
        <f t="shared" si="8"/>
        <v>0</v>
      </c>
      <c r="U15" s="116"/>
      <c r="V15" s="116"/>
      <c r="W15" s="116"/>
      <c r="X15" s="116"/>
      <c r="Y15" s="114">
        <f t="shared" si="9"/>
        <v>0</v>
      </c>
      <c r="Z15" s="116"/>
      <c r="AA15" s="116"/>
      <c r="AB15" s="157" t="s">
        <v>565</v>
      </c>
      <c r="AC15" s="241" t="str">
        <f t="shared" si="10"/>
        <v/>
      </c>
      <c r="AD15" s="241" t="str">
        <f t="shared" si="11"/>
        <v/>
      </c>
    </row>
    <row r="16" spans="1:31" x14ac:dyDescent="0.25">
      <c r="A16" s="238" t="str">
        <f t="shared" si="12"/>
        <v>县区支公司阶段性奖励项目小计（地市本部专用）</v>
      </c>
      <c r="B16" s="277"/>
      <c r="C16" s="271"/>
      <c r="D16" s="280"/>
      <c r="E16" s="230" t="s">
        <v>354</v>
      </c>
      <c r="F16" s="115"/>
      <c r="G16" s="156" t="s">
        <v>233</v>
      </c>
      <c r="H16" s="239">
        <f t="shared" si="1"/>
        <v>0</v>
      </c>
      <c r="I16" s="114">
        <f>L16-'2-总部下划报单预算明细表（填白底格）'!G16</f>
        <v>0</v>
      </c>
      <c r="J16" s="114">
        <f t="shared" si="2"/>
        <v>0</v>
      </c>
      <c r="K16" s="239">
        <f t="shared" si="3"/>
        <v>0</v>
      </c>
      <c r="L16" s="114">
        <f t="shared" si="4"/>
        <v>0</v>
      </c>
      <c r="M16" s="114">
        <f t="shared" si="5"/>
        <v>0</v>
      </c>
      <c r="N16" s="114">
        <f t="shared" si="6"/>
        <v>0</v>
      </c>
      <c r="O16" s="116"/>
      <c r="P16" s="116"/>
      <c r="Q16" s="114">
        <f t="shared" si="7"/>
        <v>0</v>
      </c>
      <c r="R16" s="116"/>
      <c r="S16" s="116"/>
      <c r="T16" s="114">
        <f t="shared" si="8"/>
        <v>0</v>
      </c>
      <c r="U16" s="116"/>
      <c r="V16" s="116"/>
      <c r="W16" s="116"/>
      <c r="X16" s="116"/>
      <c r="Y16" s="114">
        <f t="shared" si="9"/>
        <v>0</v>
      </c>
      <c r="Z16" s="116"/>
      <c r="AA16" s="116"/>
      <c r="AB16" s="157" t="s">
        <v>565</v>
      </c>
      <c r="AC16" s="241" t="str">
        <f t="shared" si="10"/>
        <v/>
      </c>
      <c r="AD16" s="241" t="str">
        <f t="shared" si="11"/>
        <v/>
      </c>
    </row>
    <row r="17" spans="1:30" x14ac:dyDescent="0.25">
      <c r="A17" s="238" t="str">
        <f t="shared" si="12"/>
        <v>其他工资</v>
      </c>
      <c r="B17" s="277"/>
      <c r="C17" s="272"/>
      <c r="D17" s="119" t="s">
        <v>355</v>
      </c>
      <c r="E17" s="231"/>
      <c r="F17" s="115"/>
      <c r="G17" s="156" t="s">
        <v>233</v>
      </c>
      <c r="H17" s="239">
        <f t="shared" si="1"/>
        <v>0</v>
      </c>
      <c r="I17" s="114">
        <f>L17-'2-总部下划报单预算明细表（填白底格）'!G17</f>
        <v>0</v>
      </c>
      <c r="J17" s="114">
        <f t="shared" si="2"/>
        <v>0</v>
      </c>
      <c r="K17" s="239">
        <f t="shared" si="3"/>
        <v>0</v>
      </c>
      <c r="L17" s="114">
        <f t="shared" si="4"/>
        <v>0</v>
      </c>
      <c r="M17" s="114">
        <f t="shared" si="5"/>
        <v>0</v>
      </c>
      <c r="N17" s="114">
        <f t="shared" si="6"/>
        <v>0</v>
      </c>
      <c r="O17" s="116"/>
      <c r="P17" s="116"/>
      <c r="Q17" s="114">
        <f t="shared" si="7"/>
        <v>0</v>
      </c>
      <c r="R17" s="116"/>
      <c r="S17" s="116"/>
      <c r="T17" s="114">
        <f t="shared" si="8"/>
        <v>0</v>
      </c>
      <c r="U17" s="116"/>
      <c r="V17" s="116"/>
      <c r="W17" s="116"/>
      <c r="X17" s="116"/>
      <c r="Y17" s="114">
        <f t="shared" si="9"/>
        <v>0</v>
      </c>
      <c r="Z17" s="116"/>
      <c r="AA17" s="116"/>
      <c r="AB17" s="157" t="s">
        <v>565</v>
      </c>
      <c r="AC17" s="241" t="str">
        <f t="shared" si="10"/>
        <v/>
      </c>
      <c r="AD17" s="241" t="str">
        <f t="shared" si="11"/>
        <v/>
      </c>
    </row>
    <row r="18" spans="1:30" x14ac:dyDescent="0.25">
      <c r="A18" s="238" t="str">
        <f t="shared" si="12"/>
        <v>职工福利项目小计职工福利项目小计</v>
      </c>
      <c r="B18" s="277"/>
      <c r="C18" s="270" t="s">
        <v>356</v>
      </c>
      <c r="D18" s="273" t="s">
        <v>356</v>
      </c>
      <c r="E18" s="274"/>
      <c r="F18" s="275"/>
      <c r="G18" s="156"/>
      <c r="H18" s="239">
        <f t="shared" si="1"/>
        <v>429.29399999999998</v>
      </c>
      <c r="I18" s="114">
        <f>L18-'2-总部下划报单预算明细表（填白底格）'!G18</f>
        <v>429.29399999999998</v>
      </c>
      <c r="J18" s="114">
        <f t="shared" si="2"/>
        <v>0</v>
      </c>
      <c r="K18" s="239">
        <f t="shared" si="3"/>
        <v>429.29399999999998</v>
      </c>
      <c r="L18" s="114">
        <f t="shared" si="4"/>
        <v>429.29399999999998</v>
      </c>
      <c r="M18" s="114">
        <f t="shared" si="5"/>
        <v>0</v>
      </c>
      <c r="N18" s="114">
        <f t="shared" si="6"/>
        <v>236.65899999999999</v>
      </c>
      <c r="O18" s="114">
        <f>SUM(O19:O29)</f>
        <v>236.65899999999999</v>
      </c>
      <c r="P18" s="114">
        <f>SUM(P19:P29)</f>
        <v>0</v>
      </c>
      <c r="Q18" s="114">
        <f t="shared" si="7"/>
        <v>0</v>
      </c>
      <c r="R18" s="114">
        <f>SUM(R19:R29)</f>
        <v>0</v>
      </c>
      <c r="S18" s="114">
        <f>SUM(S19:S29)</f>
        <v>0</v>
      </c>
      <c r="T18" s="114">
        <f t="shared" si="8"/>
        <v>192.63499999999999</v>
      </c>
      <c r="U18" s="114">
        <f t="shared" ref="U18:AB18" si="13">SUM(U19:U29)</f>
        <v>192.63499999999999</v>
      </c>
      <c r="V18" s="114">
        <f t="shared" si="13"/>
        <v>0</v>
      </c>
      <c r="W18" s="114">
        <f t="shared" si="13"/>
        <v>0</v>
      </c>
      <c r="X18" s="114">
        <f t="shared" si="13"/>
        <v>0</v>
      </c>
      <c r="Y18" s="114">
        <f t="shared" si="9"/>
        <v>511.41842499999996</v>
      </c>
      <c r="Z18" s="114">
        <f>SUM(Z19:Z29)</f>
        <v>511.41842499999996</v>
      </c>
      <c r="AA18" s="114">
        <f>SUM(AA19:AA29)</f>
        <v>0</v>
      </c>
      <c r="AB18" s="114">
        <f t="shared" si="13"/>
        <v>385.14625099999995</v>
      </c>
      <c r="AC18" s="241">
        <f t="shared" si="10"/>
        <v>-0.16058167047853233</v>
      </c>
      <c r="AD18" s="241">
        <f t="shared" si="11"/>
        <v>0.11462593465566417</v>
      </c>
    </row>
    <row r="19" spans="1:30" x14ac:dyDescent="0.25">
      <c r="A19" s="238" t="str">
        <f t="shared" si="12"/>
        <v>卫生保健生活福利-货币性卫生保健生活福利</v>
      </c>
      <c r="B19" s="277"/>
      <c r="C19" s="271"/>
      <c r="D19" s="261" t="s">
        <v>357</v>
      </c>
      <c r="E19" s="231" t="s">
        <v>358</v>
      </c>
      <c r="F19" s="120"/>
      <c r="G19" s="156" t="s">
        <v>194</v>
      </c>
      <c r="H19" s="239">
        <f t="shared" si="1"/>
        <v>18.3</v>
      </c>
      <c r="I19" s="114">
        <f>L19-'2-总部下划报单预算明细表（填白底格）'!G19</f>
        <v>18.3</v>
      </c>
      <c r="J19" s="114">
        <f t="shared" si="2"/>
        <v>0</v>
      </c>
      <c r="K19" s="239">
        <f t="shared" si="3"/>
        <v>18.3</v>
      </c>
      <c r="L19" s="114">
        <f t="shared" si="4"/>
        <v>18.3</v>
      </c>
      <c r="M19" s="114">
        <f t="shared" si="5"/>
        <v>0</v>
      </c>
      <c r="N19" s="114">
        <f t="shared" si="6"/>
        <v>5.3250000000000002</v>
      </c>
      <c r="O19" s="116">
        <v>5.3250000000000002</v>
      </c>
      <c r="P19" s="116"/>
      <c r="Q19" s="114">
        <f t="shared" si="7"/>
        <v>0</v>
      </c>
      <c r="R19" s="116"/>
      <c r="S19" s="116"/>
      <c r="T19" s="114">
        <f t="shared" si="8"/>
        <v>12.975</v>
      </c>
      <c r="U19" s="116">
        <v>12.975</v>
      </c>
      <c r="V19" s="116"/>
      <c r="W19" s="116"/>
      <c r="X19" s="116"/>
      <c r="Y19" s="114">
        <f t="shared" si="9"/>
        <v>16.96</v>
      </c>
      <c r="Z19" s="116">
        <v>16.96</v>
      </c>
      <c r="AA19" s="116"/>
      <c r="AB19" s="116">
        <v>111.211778</v>
      </c>
      <c r="AC19" s="241">
        <f t="shared" si="10"/>
        <v>7.9009433962264231E-2</v>
      </c>
      <c r="AD19" s="241">
        <f t="shared" si="11"/>
        <v>-0.83544908345948754</v>
      </c>
    </row>
    <row r="20" spans="1:30" x14ac:dyDescent="0.25">
      <c r="A20" s="238" t="str">
        <f t="shared" si="12"/>
        <v>卫生保健生活福利-非货币性</v>
      </c>
      <c r="B20" s="277"/>
      <c r="C20" s="271"/>
      <c r="D20" s="261"/>
      <c r="E20" s="231" t="s">
        <v>478</v>
      </c>
      <c r="F20" s="120"/>
      <c r="G20" s="156" t="s">
        <v>194</v>
      </c>
      <c r="H20" s="239">
        <f t="shared" si="1"/>
        <v>22.32</v>
      </c>
      <c r="I20" s="114">
        <f>L20-'2-总部下划报单预算明细表（填白底格）'!G20</f>
        <v>22.32</v>
      </c>
      <c r="J20" s="114">
        <f t="shared" si="2"/>
        <v>0</v>
      </c>
      <c r="K20" s="239">
        <f t="shared" si="3"/>
        <v>22.32</v>
      </c>
      <c r="L20" s="114">
        <f t="shared" si="4"/>
        <v>22.32</v>
      </c>
      <c r="M20" s="114">
        <f t="shared" si="5"/>
        <v>0</v>
      </c>
      <c r="N20" s="114">
        <f t="shared" si="6"/>
        <v>7.84</v>
      </c>
      <c r="O20" s="116">
        <v>7.84</v>
      </c>
      <c r="P20" s="116"/>
      <c r="Q20" s="114">
        <f t="shared" si="7"/>
        <v>0</v>
      </c>
      <c r="R20" s="116"/>
      <c r="S20" s="116"/>
      <c r="T20" s="114">
        <f t="shared" si="8"/>
        <v>14.48</v>
      </c>
      <c r="U20" s="116">
        <v>14.48</v>
      </c>
      <c r="V20" s="116"/>
      <c r="W20" s="116"/>
      <c r="X20" s="116"/>
      <c r="Y20" s="114">
        <f t="shared" si="9"/>
        <v>20</v>
      </c>
      <c r="Z20" s="116">
        <v>20</v>
      </c>
      <c r="AA20" s="116"/>
      <c r="AB20" s="116">
        <v>22.4</v>
      </c>
      <c r="AC20" s="241">
        <f t="shared" si="10"/>
        <v>0.1160000000000001</v>
      </c>
      <c r="AD20" s="241">
        <f t="shared" si="11"/>
        <v>-3.5714285714284477E-3</v>
      </c>
    </row>
    <row r="21" spans="1:30" x14ac:dyDescent="0.25">
      <c r="A21" s="238" t="str">
        <f t="shared" si="12"/>
        <v>内设福利机构费用-货币性内设福利机构费用</v>
      </c>
      <c r="B21" s="277"/>
      <c r="C21" s="271"/>
      <c r="D21" s="261" t="s">
        <v>359</v>
      </c>
      <c r="E21" s="231" t="s">
        <v>360</v>
      </c>
      <c r="F21" s="120"/>
      <c r="G21" s="156" t="s">
        <v>194</v>
      </c>
      <c r="H21" s="239">
        <f t="shared" si="1"/>
        <v>0</v>
      </c>
      <c r="I21" s="114">
        <f>L21-'2-总部下划报单预算明细表（填白底格）'!G21</f>
        <v>0</v>
      </c>
      <c r="J21" s="114">
        <f t="shared" si="2"/>
        <v>0</v>
      </c>
      <c r="K21" s="239">
        <f t="shared" si="3"/>
        <v>0</v>
      </c>
      <c r="L21" s="114">
        <f t="shared" si="4"/>
        <v>0</v>
      </c>
      <c r="M21" s="114">
        <f t="shared" si="5"/>
        <v>0</v>
      </c>
      <c r="N21" s="114">
        <f t="shared" si="6"/>
        <v>0</v>
      </c>
      <c r="O21" s="116"/>
      <c r="P21" s="116"/>
      <c r="Q21" s="114">
        <f t="shared" si="7"/>
        <v>0</v>
      </c>
      <c r="R21" s="116"/>
      <c r="S21" s="116"/>
      <c r="T21" s="114">
        <f t="shared" si="8"/>
        <v>0</v>
      </c>
      <c r="U21" s="116"/>
      <c r="V21" s="116"/>
      <c r="W21" s="116"/>
      <c r="X21" s="116"/>
      <c r="Y21" s="114">
        <f t="shared" si="9"/>
        <v>0</v>
      </c>
      <c r="Z21" s="116"/>
      <c r="AA21" s="116"/>
      <c r="AB21" s="116"/>
      <c r="AC21" s="241" t="str">
        <f t="shared" si="10"/>
        <v/>
      </c>
      <c r="AD21" s="241" t="str">
        <f t="shared" si="11"/>
        <v/>
      </c>
    </row>
    <row r="22" spans="1:30" x14ac:dyDescent="0.25">
      <c r="A22" s="238" t="str">
        <f t="shared" si="12"/>
        <v>内设福利机构费用-非货币性</v>
      </c>
      <c r="B22" s="277"/>
      <c r="C22" s="271"/>
      <c r="D22" s="261"/>
      <c r="E22" s="231" t="s">
        <v>361</v>
      </c>
      <c r="F22" s="120"/>
      <c r="G22" s="156" t="s">
        <v>194</v>
      </c>
      <c r="H22" s="239">
        <f t="shared" si="1"/>
        <v>119.30000000000001</v>
      </c>
      <c r="I22" s="114">
        <f>L22-'2-总部下划报单预算明细表（填白底格）'!G22</f>
        <v>119.30000000000001</v>
      </c>
      <c r="J22" s="114">
        <f t="shared" si="2"/>
        <v>0</v>
      </c>
      <c r="K22" s="239">
        <f t="shared" si="3"/>
        <v>119.30000000000001</v>
      </c>
      <c r="L22" s="114">
        <f t="shared" si="4"/>
        <v>119.30000000000001</v>
      </c>
      <c r="M22" s="114">
        <f t="shared" si="5"/>
        <v>0</v>
      </c>
      <c r="N22" s="114">
        <f t="shared" si="6"/>
        <v>57.6</v>
      </c>
      <c r="O22" s="116">
        <v>57.6</v>
      </c>
      <c r="P22" s="116"/>
      <c r="Q22" s="114">
        <f t="shared" si="7"/>
        <v>0</v>
      </c>
      <c r="R22" s="116"/>
      <c r="S22" s="116"/>
      <c r="T22" s="114">
        <f t="shared" si="8"/>
        <v>61.7</v>
      </c>
      <c r="U22" s="116">
        <v>61.7</v>
      </c>
      <c r="V22" s="116"/>
      <c r="W22" s="116"/>
      <c r="X22" s="116"/>
      <c r="Y22" s="114">
        <f t="shared" si="9"/>
        <v>178.048</v>
      </c>
      <c r="Z22" s="116">
        <v>178.048</v>
      </c>
      <c r="AA22" s="116"/>
      <c r="AB22" s="116">
        <v>5.474418</v>
      </c>
      <c r="AC22" s="241">
        <f t="shared" si="10"/>
        <v>-0.32995596693026596</v>
      </c>
      <c r="AD22" s="241">
        <f t="shared" si="11"/>
        <v>20.792270886147168</v>
      </c>
    </row>
    <row r="23" spans="1:30" x14ac:dyDescent="0.25">
      <c r="A23" s="238" t="str">
        <f t="shared" si="12"/>
        <v>职工困难补助-货币性职工困难补助</v>
      </c>
      <c r="B23" s="277"/>
      <c r="C23" s="271"/>
      <c r="D23" s="262" t="s">
        <v>362</v>
      </c>
      <c r="E23" s="231" t="s">
        <v>363</v>
      </c>
      <c r="F23" s="120"/>
      <c r="G23" s="156" t="s">
        <v>194</v>
      </c>
      <c r="H23" s="239">
        <f t="shared" si="1"/>
        <v>0</v>
      </c>
      <c r="I23" s="114">
        <f>L23-'2-总部下划报单预算明细表（填白底格）'!G23</f>
        <v>0</v>
      </c>
      <c r="J23" s="114">
        <f t="shared" si="2"/>
        <v>0</v>
      </c>
      <c r="K23" s="239">
        <f t="shared" si="3"/>
        <v>0</v>
      </c>
      <c r="L23" s="114">
        <f t="shared" si="4"/>
        <v>0</v>
      </c>
      <c r="M23" s="114">
        <f t="shared" si="5"/>
        <v>0</v>
      </c>
      <c r="N23" s="114">
        <f t="shared" si="6"/>
        <v>0</v>
      </c>
      <c r="O23" s="116"/>
      <c r="P23" s="116"/>
      <c r="Q23" s="114">
        <f t="shared" si="7"/>
        <v>0</v>
      </c>
      <c r="R23" s="116"/>
      <c r="S23" s="116"/>
      <c r="T23" s="114">
        <f t="shared" si="8"/>
        <v>0</v>
      </c>
      <c r="U23" s="116"/>
      <c r="V23" s="116"/>
      <c r="W23" s="116"/>
      <c r="X23" s="116"/>
      <c r="Y23" s="114">
        <f t="shared" si="9"/>
        <v>0</v>
      </c>
      <c r="Z23" s="116"/>
      <c r="AA23" s="116"/>
      <c r="AB23" s="116">
        <v>41.466406999999997</v>
      </c>
      <c r="AC23" s="241" t="str">
        <f t="shared" si="10"/>
        <v/>
      </c>
      <c r="AD23" s="241">
        <f t="shared" si="11"/>
        <v>-1</v>
      </c>
    </row>
    <row r="24" spans="1:30" x14ac:dyDescent="0.25">
      <c r="A24" s="238" t="str">
        <f t="shared" si="12"/>
        <v>职工困难补助-非货币性</v>
      </c>
      <c r="B24" s="277"/>
      <c r="C24" s="271"/>
      <c r="D24" s="262"/>
      <c r="E24" s="231" t="s">
        <v>364</v>
      </c>
      <c r="F24" s="120"/>
      <c r="G24" s="156" t="s">
        <v>194</v>
      </c>
      <c r="H24" s="239">
        <f t="shared" si="1"/>
        <v>0</v>
      </c>
      <c r="I24" s="114">
        <f>L24-'2-总部下划报单预算明细表（填白底格）'!G24</f>
        <v>0</v>
      </c>
      <c r="J24" s="114">
        <f t="shared" si="2"/>
        <v>0</v>
      </c>
      <c r="K24" s="239">
        <f t="shared" si="3"/>
        <v>0</v>
      </c>
      <c r="L24" s="114">
        <f t="shared" si="4"/>
        <v>0</v>
      </c>
      <c r="M24" s="114">
        <f t="shared" si="5"/>
        <v>0</v>
      </c>
      <c r="N24" s="114">
        <f t="shared" si="6"/>
        <v>0</v>
      </c>
      <c r="O24" s="116"/>
      <c r="P24" s="116"/>
      <c r="Q24" s="114">
        <f t="shared" si="7"/>
        <v>0</v>
      </c>
      <c r="R24" s="116"/>
      <c r="S24" s="116"/>
      <c r="T24" s="114">
        <f t="shared" si="8"/>
        <v>0</v>
      </c>
      <c r="U24" s="116"/>
      <c r="V24" s="116"/>
      <c r="W24" s="116"/>
      <c r="X24" s="116"/>
      <c r="Y24" s="114">
        <f t="shared" si="9"/>
        <v>0</v>
      </c>
      <c r="Z24" s="116"/>
      <c r="AA24" s="116"/>
      <c r="AB24" s="116"/>
      <c r="AC24" s="241" t="str">
        <f t="shared" si="10"/>
        <v/>
      </c>
      <c r="AD24" s="241" t="str">
        <f t="shared" si="11"/>
        <v/>
      </c>
    </row>
    <row r="25" spans="1:30" x14ac:dyDescent="0.25">
      <c r="A25" s="238" t="str">
        <f t="shared" si="12"/>
        <v>其他职工福利费-货币性其他职工福利费</v>
      </c>
      <c r="B25" s="277"/>
      <c r="C25" s="271"/>
      <c r="D25" s="261" t="s">
        <v>365</v>
      </c>
      <c r="E25" s="231" t="s">
        <v>366</v>
      </c>
      <c r="F25" s="120"/>
      <c r="G25" s="156" t="s">
        <v>194</v>
      </c>
      <c r="H25" s="239">
        <f t="shared" si="1"/>
        <v>0</v>
      </c>
      <c r="I25" s="114">
        <f>L25-'2-总部下划报单预算明细表（填白底格）'!G25</f>
        <v>0</v>
      </c>
      <c r="J25" s="114">
        <f t="shared" si="2"/>
        <v>0</v>
      </c>
      <c r="K25" s="239">
        <f t="shared" si="3"/>
        <v>0</v>
      </c>
      <c r="L25" s="114">
        <f t="shared" si="4"/>
        <v>0</v>
      </c>
      <c r="M25" s="114">
        <f t="shared" si="5"/>
        <v>0</v>
      </c>
      <c r="N25" s="114">
        <f t="shared" si="6"/>
        <v>0</v>
      </c>
      <c r="O25" s="116"/>
      <c r="P25" s="116"/>
      <c r="Q25" s="114">
        <f t="shared" si="7"/>
        <v>0</v>
      </c>
      <c r="R25" s="116"/>
      <c r="S25" s="116"/>
      <c r="T25" s="114">
        <f t="shared" si="8"/>
        <v>0</v>
      </c>
      <c r="U25" s="116"/>
      <c r="V25" s="116"/>
      <c r="W25" s="116"/>
      <c r="X25" s="116"/>
      <c r="Y25" s="114">
        <f t="shared" si="9"/>
        <v>0</v>
      </c>
      <c r="Z25" s="116"/>
      <c r="AA25" s="116"/>
      <c r="AB25" s="116"/>
      <c r="AC25" s="241" t="str">
        <f t="shared" si="10"/>
        <v/>
      </c>
      <c r="AD25" s="241" t="str">
        <f t="shared" si="11"/>
        <v/>
      </c>
    </row>
    <row r="26" spans="1:30" x14ac:dyDescent="0.25">
      <c r="A26" s="238" t="str">
        <f t="shared" si="12"/>
        <v>其他职工福利费-非货币性</v>
      </c>
      <c r="B26" s="277"/>
      <c r="C26" s="271"/>
      <c r="D26" s="261"/>
      <c r="E26" s="231" t="s">
        <v>367</v>
      </c>
      <c r="F26" s="120"/>
      <c r="G26" s="156" t="s">
        <v>194</v>
      </c>
      <c r="H26" s="239">
        <f t="shared" si="1"/>
        <v>15.260000000000002</v>
      </c>
      <c r="I26" s="114">
        <f>L26-'2-总部下划报单预算明细表（填白底格）'!G26</f>
        <v>15.260000000000002</v>
      </c>
      <c r="J26" s="114">
        <f t="shared" si="2"/>
        <v>0</v>
      </c>
      <c r="K26" s="239">
        <f t="shared" si="3"/>
        <v>15.260000000000002</v>
      </c>
      <c r="L26" s="114">
        <f t="shared" si="4"/>
        <v>15.260000000000002</v>
      </c>
      <c r="M26" s="114">
        <f t="shared" si="5"/>
        <v>0</v>
      </c>
      <c r="N26" s="114">
        <f t="shared" si="6"/>
        <v>5.9799999999999995</v>
      </c>
      <c r="O26" s="116">
        <v>5.9799999999999995</v>
      </c>
      <c r="P26" s="116"/>
      <c r="Q26" s="114">
        <f t="shared" si="7"/>
        <v>0</v>
      </c>
      <c r="R26" s="116"/>
      <c r="S26" s="116"/>
      <c r="T26" s="114">
        <f t="shared" si="8"/>
        <v>9.2800000000000011</v>
      </c>
      <c r="U26" s="116">
        <v>9.2800000000000011</v>
      </c>
      <c r="V26" s="116"/>
      <c r="W26" s="116"/>
      <c r="X26" s="116"/>
      <c r="Y26" s="114">
        <f t="shared" si="9"/>
        <v>15.1</v>
      </c>
      <c r="Z26" s="116">
        <v>15.1</v>
      </c>
      <c r="AA26" s="116"/>
      <c r="AB26" s="116">
        <v>17.617353000000001</v>
      </c>
      <c r="AC26" s="241">
        <f t="shared" si="10"/>
        <v>1.0596026490066413E-2</v>
      </c>
      <c r="AD26" s="241">
        <f t="shared" si="11"/>
        <v>-0.13380858066475709</v>
      </c>
    </row>
    <row r="27" spans="1:30" x14ac:dyDescent="0.25">
      <c r="A27" s="238" t="str">
        <f t="shared" si="12"/>
        <v>补充医疗保险</v>
      </c>
      <c r="B27" s="277"/>
      <c r="C27" s="271"/>
      <c r="D27" s="231" t="s">
        <v>368</v>
      </c>
      <c r="E27" s="231"/>
      <c r="F27" s="120"/>
      <c r="G27" s="156" t="s">
        <v>196</v>
      </c>
      <c r="H27" s="239">
        <f t="shared" si="1"/>
        <v>0</v>
      </c>
      <c r="I27" s="114">
        <f>L27-'2-总部下划报单预算明细表（填白底格）'!G27</f>
        <v>0</v>
      </c>
      <c r="J27" s="114">
        <f t="shared" si="2"/>
        <v>0</v>
      </c>
      <c r="K27" s="239">
        <f t="shared" si="3"/>
        <v>0</v>
      </c>
      <c r="L27" s="114">
        <f t="shared" si="4"/>
        <v>0</v>
      </c>
      <c r="M27" s="114">
        <f t="shared" si="5"/>
        <v>0</v>
      </c>
      <c r="N27" s="114">
        <f t="shared" si="6"/>
        <v>0</v>
      </c>
      <c r="O27" s="116"/>
      <c r="P27" s="116"/>
      <c r="Q27" s="114">
        <f t="shared" si="7"/>
        <v>0</v>
      </c>
      <c r="R27" s="116"/>
      <c r="S27" s="116"/>
      <c r="T27" s="114">
        <f t="shared" si="8"/>
        <v>0</v>
      </c>
      <c r="U27" s="116"/>
      <c r="V27" s="116"/>
      <c r="W27" s="116"/>
      <c r="X27" s="116"/>
      <c r="Y27" s="114">
        <f t="shared" si="9"/>
        <v>0</v>
      </c>
      <c r="Z27" s="116"/>
      <c r="AA27" s="116"/>
      <c r="AB27" s="116"/>
      <c r="AC27" s="241" t="str">
        <f t="shared" si="10"/>
        <v/>
      </c>
      <c r="AD27" s="241" t="str">
        <f t="shared" si="11"/>
        <v/>
      </c>
    </row>
    <row r="28" spans="1:30" x14ac:dyDescent="0.25">
      <c r="A28" s="238" t="str">
        <f t="shared" si="12"/>
        <v>企业年金</v>
      </c>
      <c r="B28" s="277"/>
      <c r="C28" s="271"/>
      <c r="D28" s="158" t="s">
        <v>172</v>
      </c>
      <c r="E28" s="231"/>
      <c r="F28" s="120"/>
      <c r="G28" s="156" t="s">
        <v>199</v>
      </c>
      <c r="H28" s="239">
        <f t="shared" si="1"/>
        <v>166.95</v>
      </c>
      <c r="I28" s="114">
        <f>L28-'2-总部下划报单预算明细表（填白底格）'!G28</f>
        <v>166.95</v>
      </c>
      <c r="J28" s="114">
        <f t="shared" si="2"/>
        <v>0</v>
      </c>
      <c r="K28" s="239">
        <f t="shared" si="3"/>
        <v>166.95</v>
      </c>
      <c r="L28" s="114">
        <f t="shared" si="4"/>
        <v>166.95</v>
      </c>
      <c r="M28" s="114">
        <f t="shared" si="5"/>
        <v>0</v>
      </c>
      <c r="N28" s="114">
        <f t="shared" si="6"/>
        <v>72.75</v>
      </c>
      <c r="O28" s="116">
        <v>72.75</v>
      </c>
      <c r="P28" s="116"/>
      <c r="Q28" s="114">
        <f t="shared" si="7"/>
        <v>0</v>
      </c>
      <c r="R28" s="116"/>
      <c r="S28" s="116"/>
      <c r="T28" s="114">
        <f t="shared" si="8"/>
        <v>94.2</v>
      </c>
      <c r="U28" s="116">
        <v>94.2</v>
      </c>
      <c r="V28" s="116"/>
      <c r="W28" s="116"/>
      <c r="X28" s="116"/>
      <c r="Y28" s="114">
        <f t="shared" si="9"/>
        <v>213.64642499999999</v>
      </c>
      <c r="Z28" s="116">
        <v>213.64642499999999</v>
      </c>
      <c r="AA28" s="116"/>
      <c r="AB28" s="116">
        <v>125.18858</v>
      </c>
      <c r="AC28" s="241">
        <f t="shared" si="10"/>
        <v>-0.21856871698180769</v>
      </c>
      <c r="AD28" s="241">
        <f t="shared" si="11"/>
        <v>0.33358809565537029</v>
      </c>
    </row>
    <row r="29" spans="1:30" x14ac:dyDescent="0.25">
      <c r="A29" s="238" t="str">
        <f t="shared" si="12"/>
        <v>劳动保险</v>
      </c>
      <c r="B29" s="277"/>
      <c r="C29" s="272"/>
      <c r="D29" s="121" t="s">
        <v>369</v>
      </c>
      <c r="E29" s="231"/>
      <c r="F29" s="120"/>
      <c r="G29" s="156" t="s">
        <v>194</v>
      </c>
      <c r="H29" s="239">
        <f t="shared" si="1"/>
        <v>87.163999999999987</v>
      </c>
      <c r="I29" s="114">
        <f>L29-'2-总部下划报单预算明细表（填白底格）'!G29</f>
        <v>87.163999999999987</v>
      </c>
      <c r="J29" s="114">
        <f t="shared" si="2"/>
        <v>0</v>
      </c>
      <c r="K29" s="239">
        <f t="shared" si="3"/>
        <v>87.163999999999987</v>
      </c>
      <c r="L29" s="114">
        <f t="shared" si="4"/>
        <v>87.163999999999987</v>
      </c>
      <c r="M29" s="114">
        <f t="shared" si="5"/>
        <v>0</v>
      </c>
      <c r="N29" s="114">
        <f t="shared" si="6"/>
        <v>87.163999999999987</v>
      </c>
      <c r="O29" s="116">
        <v>87.163999999999987</v>
      </c>
      <c r="P29" s="116"/>
      <c r="Q29" s="114">
        <f t="shared" si="7"/>
        <v>0</v>
      </c>
      <c r="R29" s="116"/>
      <c r="S29" s="116"/>
      <c r="T29" s="114">
        <f t="shared" si="8"/>
        <v>0</v>
      </c>
      <c r="U29" s="116"/>
      <c r="V29" s="116"/>
      <c r="W29" s="116"/>
      <c r="X29" s="116"/>
      <c r="Y29" s="114">
        <f t="shared" si="9"/>
        <v>67.664000000000001</v>
      </c>
      <c r="Z29" s="116">
        <v>67.664000000000001</v>
      </c>
      <c r="AA29" s="116"/>
      <c r="AB29" s="116">
        <v>61.787714999999999</v>
      </c>
      <c r="AC29" s="241">
        <f t="shared" si="10"/>
        <v>0.28818869709151085</v>
      </c>
      <c r="AD29" s="241">
        <f t="shared" si="11"/>
        <v>0.41070114018620019</v>
      </c>
    </row>
    <row r="30" spans="1:30" x14ac:dyDescent="0.25">
      <c r="A30" s="238" t="str">
        <f t="shared" si="12"/>
        <v>基本医疗保险</v>
      </c>
      <c r="B30" s="277"/>
      <c r="C30" s="230" t="s">
        <v>195</v>
      </c>
      <c r="D30" s="231"/>
      <c r="E30" s="231"/>
      <c r="F30" s="115"/>
      <c r="G30" s="156" t="s">
        <v>204</v>
      </c>
      <c r="H30" s="239">
        <f t="shared" si="1"/>
        <v>79.038202660122693</v>
      </c>
      <c r="I30" s="114">
        <f>L30-'2-总部下划报单预算明细表（填白底格）'!G30</f>
        <v>79.038202660122693</v>
      </c>
      <c r="J30" s="114">
        <f t="shared" si="2"/>
        <v>0</v>
      </c>
      <c r="K30" s="239">
        <f t="shared" si="3"/>
        <v>79.038202660122693</v>
      </c>
      <c r="L30" s="114">
        <f t="shared" si="4"/>
        <v>79.038202660122693</v>
      </c>
      <c r="M30" s="114">
        <f t="shared" si="5"/>
        <v>0</v>
      </c>
      <c r="N30" s="114">
        <f t="shared" si="6"/>
        <v>28.378627199999997</v>
      </c>
      <c r="O30" s="116">
        <v>28.378627199999997</v>
      </c>
      <c r="P30" s="116"/>
      <c r="Q30" s="114">
        <f t="shared" si="7"/>
        <v>0</v>
      </c>
      <c r="R30" s="116"/>
      <c r="S30" s="116"/>
      <c r="T30" s="114">
        <f t="shared" si="8"/>
        <v>50.659575460122703</v>
      </c>
      <c r="U30" s="116">
        <v>50.659575460122703</v>
      </c>
      <c r="V30" s="116"/>
      <c r="W30" s="116"/>
      <c r="X30" s="116"/>
      <c r="Y30" s="114">
        <f t="shared" si="9"/>
        <v>87.539999999999992</v>
      </c>
      <c r="Z30" s="116">
        <v>87.539999999999992</v>
      </c>
      <c r="AA30" s="116"/>
      <c r="AB30" s="116">
        <v>71.079392999999996</v>
      </c>
      <c r="AC30" s="241">
        <f t="shared" si="10"/>
        <v>-9.711900091246628E-2</v>
      </c>
      <c r="AD30" s="241">
        <f t="shared" si="11"/>
        <v>0.11197070380331886</v>
      </c>
    </row>
    <row r="31" spans="1:30" x14ac:dyDescent="0.25">
      <c r="A31" s="238" t="str">
        <f t="shared" si="12"/>
        <v>基本养老保险</v>
      </c>
      <c r="B31" s="277"/>
      <c r="C31" s="230" t="s">
        <v>193</v>
      </c>
      <c r="D31" s="231"/>
      <c r="E31" s="231"/>
      <c r="F31" s="115"/>
      <c r="G31" s="156" t="s">
        <v>204</v>
      </c>
      <c r="H31" s="239">
        <f t="shared" si="1"/>
        <v>422.95396962699385</v>
      </c>
      <c r="I31" s="114">
        <f>L31-'2-总部下划报单预算明细表（填白底格）'!G31</f>
        <v>422.95396962699385</v>
      </c>
      <c r="J31" s="114">
        <f t="shared" si="2"/>
        <v>0</v>
      </c>
      <c r="K31" s="239">
        <f t="shared" si="3"/>
        <v>422.95396962699385</v>
      </c>
      <c r="L31" s="114">
        <f t="shared" si="4"/>
        <v>422.95396962699385</v>
      </c>
      <c r="M31" s="114">
        <f t="shared" si="5"/>
        <v>0</v>
      </c>
      <c r="N31" s="114">
        <f t="shared" si="6"/>
        <v>189.57820679999998</v>
      </c>
      <c r="O31" s="116">
        <v>189.57820679999998</v>
      </c>
      <c r="P31" s="116"/>
      <c r="Q31" s="114">
        <f t="shared" si="7"/>
        <v>0</v>
      </c>
      <c r="R31" s="116"/>
      <c r="S31" s="116"/>
      <c r="T31" s="114">
        <f t="shared" si="8"/>
        <v>233.37576282699391</v>
      </c>
      <c r="U31" s="116">
        <v>233.37576282699391</v>
      </c>
      <c r="V31" s="116"/>
      <c r="W31" s="116"/>
      <c r="X31" s="116"/>
      <c r="Y31" s="114">
        <f t="shared" si="9"/>
        <v>236.04000000000002</v>
      </c>
      <c r="Z31" s="116">
        <v>236.04000000000002</v>
      </c>
      <c r="AA31" s="116"/>
      <c r="AB31" s="116">
        <v>239.26933500000001</v>
      </c>
      <c r="AC31" s="241">
        <f t="shared" si="10"/>
        <v>0.79187412992286821</v>
      </c>
      <c r="AD31" s="241">
        <f t="shared" si="11"/>
        <v>0.76768982797981122</v>
      </c>
    </row>
    <row r="32" spans="1:30" x14ac:dyDescent="0.25">
      <c r="A32" s="238" t="str">
        <f t="shared" si="12"/>
        <v>失业保险</v>
      </c>
      <c r="B32" s="277"/>
      <c r="C32" s="230" t="s">
        <v>191</v>
      </c>
      <c r="D32" s="231"/>
      <c r="E32" s="231"/>
      <c r="F32" s="115"/>
      <c r="G32" s="156" t="s">
        <v>204</v>
      </c>
      <c r="H32" s="239">
        <f t="shared" si="1"/>
        <v>9.9612580246801059</v>
      </c>
      <c r="I32" s="114">
        <f>L32-'2-总部下划报单预算明细表（填白底格）'!G32</f>
        <v>9.9612580246801059</v>
      </c>
      <c r="J32" s="114">
        <f t="shared" si="2"/>
        <v>0</v>
      </c>
      <c r="K32" s="239">
        <f t="shared" si="3"/>
        <v>9.9612580246801059</v>
      </c>
      <c r="L32" s="114">
        <f t="shared" si="4"/>
        <v>9.9612580246801059</v>
      </c>
      <c r="M32" s="114">
        <f t="shared" si="5"/>
        <v>0</v>
      </c>
      <c r="N32" s="114">
        <f t="shared" si="6"/>
        <v>4.6246515634285714</v>
      </c>
      <c r="O32" s="116">
        <v>4.6246515634285714</v>
      </c>
      <c r="P32" s="116"/>
      <c r="Q32" s="114">
        <f t="shared" si="7"/>
        <v>0</v>
      </c>
      <c r="R32" s="116"/>
      <c r="S32" s="116"/>
      <c r="T32" s="114">
        <f t="shared" si="8"/>
        <v>5.3366064612515336</v>
      </c>
      <c r="U32" s="116">
        <v>5.3366064612515336</v>
      </c>
      <c r="V32" s="116"/>
      <c r="W32" s="116"/>
      <c r="X32" s="116"/>
      <c r="Y32" s="114">
        <f t="shared" si="9"/>
        <v>8.4700000000000006</v>
      </c>
      <c r="Z32" s="116">
        <v>8.4700000000000006</v>
      </c>
      <c r="AA32" s="116"/>
      <c r="AB32" s="116">
        <v>7.831315</v>
      </c>
      <c r="AC32" s="241">
        <f t="shared" si="10"/>
        <v>0.17606352121370783</v>
      </c>
      <c r="AD32" s="241">
        <f t="shared" si="11"/>
        <v>0.27197769782981607</v>
      </c>
    </row>
    <row r="33" spans="1:30" x14ac:dyDescent="0.25">
      <c r="A33" s="238" t="str">
        <f t="shared" si="12"/>
        <v>工伤保险</v>
      </c>
      <c r="B33" s="277"/>
      <c r="C33" s="230" t="s">
        <v>189</v>
      </c>
      <c r="D33" s="231"/>
      <c r="E33" s="231"/>
      <c r="F33" s="115"/>
      <c r="G33" s="156" t="s">
        <v>204</v>
      </c>
      <c r="H33" s="239">
        <f t="shared" si="1"/>
        <v>3.6785653102380365</v>
      </c>
      <c r="I33" s="114">
        <f>L33-'2-总部下划报单预算明细表（填白底格）'!G33</f>
        <v>3.6785653102380365</v>
      </c>
      <c r="J33" s="114">
        <f t="shared" si="2"/>
        <v>0</v>
      </c>
      <c r="K33" s="239">
        <f t="shared" si="3"/>
        <v>3.6785653102380365</v>
      </c>
      <c r="L33" s="114">
        <f t="shared" si="4"/>
        <v>3.6785653102380365</v>
      </c>
      <c r="M33" s="114">
        <f t="shared" si="5"/>
        <v>0</v>
      </c>
      <c r="N33" s="114">
        <f t="shared" si="6"/>
        <v>1.8107530487999999</v>
      </c>
      <c r="O33" s="116">
        <v>1.8107530487999999</v>
      </c>
      <c r="P33" s="116"/>
      <c r="Q33" s="114">
        <f t="shared" si="7"/>
        <v>0</v>
      </c>
      <c r="R33" s="116"/>
      <c r="S33" s="116"/>
      <c r="T33" s="114">
        <f t="shared" si="8"/>
        <v>1.8678122614380366</v>
      </c>
      <c r="U33" s="116">
        <v>1.8678122614380366</v>
      </c>
      <c r="V33" s="116"/>
      <c r="W33" s="116"/>
      <c r="X33" s="116"/>
      <c r="Y33" s="114">
        <f t="shared" si="9"/>
        <v>3.55</v>
      </c>
      <c r="Z33" s="116">
        <v>3.55</v>
      </c>
      <c r="AA33" s="116"/>
      <c r="AB33" s="116">
        <v>2.3207300000000002</v>
      </c>
      <c r="AC33" s="241">
        <f t="shared" si="10"/>
        <v>3.6215580348742726E-2</v>
      </c>
      <c r="AD33" s="241">
        <f t="shared" si="11"/>
        <v>0.58508973910710682</v>
      </c>
    </row>
    <row r="34" spans="1:30" x14ac:dyDescent="0.25">
      <c r="A34" s="238" t="str">
        <f t="shared" si="12"/>
        <v>生育保险</v>
      </c>
      <c r="B34" s="277"/>
      <c r="C34" s="230" t="s">
        <v>187</v>
      </c>
      <c r="D34" s="231"/>
      <c r="E34" s="231"/>
      <c r="F34" s="115"/>
      <c r="G34" s="156" t="s">
        <v>204</v>
      </c>
      <c r="H34" s="239">
        <f t="shared" si="1"/>
        <v>10.059407611288343</v>
      </c>
      <c r="I34" s="114">
        <f>L34-'2-总部下划报单预算明细表（填白底格）'!G34</f>
        <v>10.059407611288343</v>
      </c>
      <c r="J34" s="114">
        <f t="shared" si="2"/>
        <v>0</v>
      </c>
      <c r="K34" s="239">
        <f t="shared" si="3"/>
        <v>10.059407611288343</v>
      </c>
      <c r="L34" s="114">
        <f t="shared" si="4"/>
        <v>10.059407611288343</v>
      </c>
      <c r="M34" s="114">
        <f t="shared" si="5"/>
        <v>0</v>
      </c>
      <c r="N34" s="114">
        <f t="shared" si="6"/>
        <v>3.6118252799999997</v>
      </c>
      <c r="O34" s="116">
        <v>3.6118252799999997</v>
      </c>
      <c r="P34" s="116"/>
      <c r="Q34" s="114">
        <f t="shared" si="7"/>
        <v>0</v>
      </c>
      <c r="R34" s="116"/>
      <c r="S34" s="116"/>
      <c r="T34" s="114">
        <f t="shared" si="8"/>
        <v>6.447582331288344</v>
      </c>
      <c r="U34" s="116">
        <v>6.447582331288344</v>
      </c>
      <c r="V34" s="116"/>
      <c r="W34" s="116"/>
      <c r="X34" s="116"/>
      <c r="Y34" s="114">
        <f t="shared" si="9"/>
        <v>14.08</v>
      </c>
      <c r="Z34" s="116">
        <v>14.08</v>
      </c>
      <c r="AA34" s="116"/>
      <c r="AB34" s="116">
        <v>14.449529</v>
      </c>
      <c r="AC34" s="241">
        <f t="shared" si="10"/>
        <v>-0.28555343669827116</v>
      </c>
      <c r="AD34" s="241">
        <f t="shared" si="11"/>
        <v>-0.3038245321845201</v>
      </c>
    </row>
    <row r="35" spans="1:30" x14ac:dyDescent="0.25">
      <c r="A35" s="238" t="str">
        <f t="shared" si="12"/>
        <v>住房公积金</v>
      </c>
      <c r="B35" s="277"/>
      <c r="C35" s="230" t="s">
        <v>185</v>
      </c>
      <c r="D35" s="231"/>
      <c r="E35" s="231"/>
      <c r="F35" s="115"/>
      <c r="G35" s="156" t="s">
        <v>204</v>
      </c>
      <c r="H35" s="239">
        <f t="shared" si="1"/>
        <v>316.67452681945667</v>
      </c>
      <c r="I35" s="114">
        <f>L35-'2-总部下划报单预算明细表（填白底格）'!G35</f>
        <v>316.67452681945667</v>
      </c>
      <c r="J35" s="114">
        <f t="shared" si="2"/>
        <v>0</v>
      </c>
      <c r="K35" s="239">
        <f t="shared" si="3"/>
        <v>316.67452681945667</v>
      </c>
      <c r="L35" s="114">
        <f t="shared" si="4"/>
        <v>316.67452681945667</v>
      </c>
      <c r="M35" s="114">
        <f t="shared" si="5"/>
        <v>0</v>
      </c>
      <c r="N35" s="114">
        <f t="shared" si="6"/>
        <v>149.9067552857143</v>
      </c>
      <c r="O35" s="116">
        <v>149.9067552857143</v>
      </c>
      <c r="P35" s="116"/>
      <c r="Q35" s="114">
        <f t="shared" si="7"/>
        <v>0</v>
      </c>
      <c r="R35" s="116"/>
      <c r="S35" s="116"/>
      <c r="T35" s="114">
        <f t="shared" si="8"/>
        <v>166.76777153374235</v>
      </c>
      <c r="U35" s="116">
        <v>166.76777153374235</v>
      </c>
      <c r="V35" s="116"/>
      <c r="W35" s="116"/>
      <c r="X35" s="116"/>
      <c r="Y35" s="114">
        <f t="shared" si="9"/>
        <v>167.2</v>
      </c>
      <c r="Z35" s="116">
        <v>167.2</v>
      </c>
      <c r="AA35" s="116"/>
      <c r="AB35" s="116">
        <v>180.46244999999999</v>
      </c>
      <c r="AC35" s="241">
        <f t="shared" si="10"/>
        <v>0.89398640442258781</v>
      </c>
      <c r="AD35" s="241">
        <f t="shared" si="11"/>
        <v>0.75479456706620507</v>
      </c>
    </row>
    <row r="36" spans="1:30" x14ac:dyDescent="0.25">
      <c r="A36" s="238" t="str">
        <f t="shared" si="12"/>
        <v>工会经费项目小计</v>
      </c>
      <c r="B36" s="277"/>
      <c r="C36" s="230" t="s">
        <v>370</v>
      </c>
      <c r="D36" s="231"/>
      <c r="E36" s="231"/>
      <c r="F36" s="115"/>
      <c r="G36" s="156" t="s">
        <v>202</v>
      </c>
      <c r="H36" s="239">
        <f t="shared" si="1"/>
        <v>57.39</v>
      </c>
      <c r="I36" s="114">
        <f>L36-'2-总部下划报单预算明细表（填白底格）'!G36</f>
        <v>57.39</v>
      </c>
      <c r="J36" s="114">
        <f t="shared" si="2"/>
        <v>0</v>
      </c>
      <c r="K36" s="239">
        <f t="shared" si="3"/>
        <v>57.39</v>
      </c>
      <c r="L36" s="114">
        <f t="shared" si="4"/>
        <v>57.39</v>
      </c>
      <c r="M36" s="114">
        <f t="shared" si="5"/>
        <v>0</v>
      </c>
      <c r="N36" s="114">
        <f t="shared" si="6"/>
        <v>27.06</v>
      </c>
      <c r="O36" s="116">
        <v>27.06</v>
      </c>
      <c r="P36" s="116"/>
      <c r="Q36" s="114">
        <f t="shared" si="7"/>
        <v>0</v>
      </c>
      <c r="R36" s="116"/>
      <c r="S36" s="116"/>
      <c r="T36" s="114">
        <f t="shared" si="8"/>
        <v>30.33</v>
      </c>
      <c r="U36" s="116">
        <v>30.33</v>
      </c>
      <c r="V36" s="116"/>
      <c r="W36" s="116"/>
      <c r="X36" s="116"/>
      <c r="Y36" s="114">
        <f t="shared" si="9"/>
        <v>57.197693999999998</v>
      </c>
      <c r="Z36" s="116">
        <v>57.197693999999998</v>
      </c>
      <c r="AA36" s="116"/>
      <c r="AB36" s="116">
        <v>61.069248999999999</v>
      </c>
      <c r="AC36" s="241">
        <f t="shared" si="10"/>
        <v>3.3621285501475029E-3</v>
      </c>
      <c r="AD36" s="241">
        <f t="shared" si="11"/>
        <v>-6.0247163019803929E-2</v>
      </c>
    </row>
    <row r="37" spans="1:30" x14ac:dyDescent="0.25">
      <c r="A37" s="238" t="str">
        <f t="shared" si="12"/>
        <v>辞退福利</v>
      </c>
      <c r="B37" s="277"/>
      <c r="C37" s="231" t="s">
        <v>163</v>
      </c>
      <c r="D37" s="231"/>
      <c r="E37" s="231"/>
      <c r="F37" s="115"/>
      <c r="G37" s="156" t="s">
        <v>192</v>
      </c>
      <c r="H37" s="239">
        <f t="shared" si="1"/>
        <v>0</v>
      </c>
      <c r="I37" s="114">
        <f>L37-'2-总部下划报单预算明细表（填白底格）'!G37</f>
        <v>0</v>
      </c>
      <c r="J37" s="114">
        <f t="shared" si="2"/>
        <v>0</v>
      </c>
      <c r="K37" s="239">
        <f t="shared" si="3"/>
        <v>0</v>
      </c>
      <c r="L37" s="114">
        <f t="shared" si="4"/>
        <v>0</v>
      </c>
      <c r="M37" s="114">
        <f t="shared" si="5"/>
        <v>0</v>
      </c>
      <c r="N37" s="114">
        <f t="shared" si="6"/>
        <v>0</v>
      </c>
      <c r="O37" s="116"/>
      <c r="P37" s="116"/>
      <c r="Q37" s="114">
        <f t="shared" si="7"/>
        <v>0</v>
      </c>
      <c r="R37" s="116"/>
      <c r="S37" s="116"/>
      <c r="T37" s="114">
        <f t="shared" si="8"/>
        <v>0</v>
      </c>
      <c r="U37" s="116"/>
      <c r="V37" s="116"/>
      <c r="W37" s="116"/>
      <c r="X37" s="116"/>
      <c r="Y37" s="114">
        <f t="shared" si="9"/>
        <v>0</v>
      </c>
      <c r="Z37" s="116"/>
      <c r="AA37" s="116"/>
      <c r="AB37" s="116"/>
      <c r="AC37" s="241" t="str">
        <f t="shared" si="10"/>
        <v/>
      </c>
      <c r="AD37" s="241" t="str">
        <f t="shared" si="11"/>
        <v/>
      </c>
    </row>
    <row r="38" spans="1:30" x14ac:dyDescent="0.25">
      <c r="A38" s="238" t="str">
        <f t="shared" si="12"/>
        <v>股份支付</v>
      </c>
      <c r="B38" s="277"/>
      <c r="C38" s="122" t="s">
        <v>161</v>
      </c>
      <c r="D38" s="122"/>
      <c r="E38" s="122"/>
      <c r="F38" s="120"/>
      <c r="G38" s="156" t="s">
        <v>192</v>
      </c>
      <c r="H38" s="239">
        <f t="shared" si="1"/>
        <v>0</v>
      </c>
      <c r="I38" s="114">
        <f>L38-'2-总部下划报单预算明细表（填白底格）'!G38</f>
        <v>0</v>
      </c>
      <c r="J38" s="114">
        <f t="shared" si="2"/>
        <v>0</v>
      </c>
      <c r="K38" s="239">
        <f t="shared" si="3"/>
        <v>0</v>
      </c>
      <c r="L38" s="114">
        <f t="shared" si="4"/>
        <v>0</v>
      </c>
      <c r="M38" s="114">
        <f t="shared" si="5"/>
        <v>0</v>
      </c>
      <c r="N38" s="114">
        <f t="shared" si="6"/>
        <v>0</v>
      </c>
      <c r="O38" s="116"/>
      <c r="P38" s="116"/>
      <c r="Q38" s="114">
        <f t="shared" si="7"/>
        <v>0</v>
      </c>
      <c r="R38" s="116"/>
      <c r="S38" s="116"/>
      <c r="T38" s="114">
        <f t="shared" si="8"/>
        <v>0</v>
      </c>
      <c r="U38" s="116"/>
      <c r="V38" s="116"/>
      <c r="W38" s="116"/>
      <c r="X38" s="116"/>
      <c r="Y38" s="114">
        <f t="shared" si="9"/>
        <v>0</v>
      </c>
      <c r="Z38" s="116"/>
      <c r="AA38" s="116"/>
      <c r="AB38" s="116"/>
      <c r="AC38" s="241" t="str">
        <f t="shared" si="10"/>
        <v/>
      </c>
      <c r="AD38" s="241" t="str">
        <f t="shared" si="11"/>
        <v/>
      </c>
    </row>
    <row r="39" spans="1:30" x14ac:dyDescent="0.25">
      <c r="A39" s="238" t="str">
        <f t="shared" si="12"/>
        <v>劳动保护费非工装</v>
      </c>
      <c r="B39" s="277"/>
      <c r="C39" s="231" t="s">
        <v>159</v>
      </c>
      <c r="D39" s="231"/>
      <c r="E39" s="231"/>
      <c r="F39" s="115"/>
      <c r="G39" s="156" t="s">
        <v>192</v>
      </c>
      <c r="H39" s="239">
        <f t="shared" si="1"/>
        <v>10</v>
      </c>
      <c r="I39" s="114">
        <f>L39-'2-总部下划报单预算明细表（填白底格）'!G39</f>
        <v>10</v>
      </c>
      <c r="J39" s="114">
        <f t="shared" si="2"/>
        <v>0</v>
      </c>
      <c r="K39" s="239">
        <f t="shared" si="3"/>
        <v>10</v>
      </c>
      <c r="L39" s="114">
        <f t="shared" si="4"/>
        <v>10</v>
      </c>
      <c r="M39" s="114">
        <f t="shared" si="5"/>
        <v>0</v>
      </c>
      <c r="N39" s="114">
        <f t="shared" si="6"/>
        <v>4</v>
      </c>
      <c r="O39" s="116">
        <v>4</v>
      </c>
      <c r="P39" s="116"/>
      <c r="Q39" s="114">
        <f t="shared" si="7"/>
        <v>0</v>
      </c>
      <c r="R39" s="116"/>
      <c r="S39" s="116"/>
      <c r="T39" s="114">
        <f t="shared" si="8"/>
        <v>6</v>
      </c>
      <c r="U39" s="116">
        <v>6</v>
      </c>
      <c r="V39" s="116"/>
      <c r="W39" s="116"/>
      <c r="X39" s="116"/>
      <c r="Y39" s="114">
        <f t="shared" si="9"/>
        <v>1</v>
      </c>
      <c r="Z39" s="116">
        <v>1</v>
      </c>
      <c r="AA39" s="116"/>
      <c r="AB39" s="116">
        <v>9.6000000000000002E-2</v>
      </c>
      <c r="AC39" s="241">
        <f t="shared" si="10"/>
        <v>9</v>
      </c>
      <c r="AD39" s="241">
        <f t="shared" si="11"/>
        <v>103.16666666666667</v>
      </c>
    </row>
    <row r="40" spans="1:30" x14ac:dyDescent="0.25">
      <c r="A40" s="238" t="str">
        <f t="shared" si="12"/>
        <v>劳动保护费工装</v>
      </c>
      <c r="B40" s="278"/>
      <c r="C40" s="231" t="s">
        <v>157</v>
      </c>
      <c r="D40" s="231"/>
      <c r="E40" s="231"/>
      <c r="F40" s="115"/>
      <c r="G40" s="156" t="s">
        <v>192</v>
      </c>
      <c r="H40" s="239">
        <f t="shared" si="1"/>
        <v>0</v>
      </c>
      <c r="I40" s="114">
        <f>L40-'2-总部下划报单预算明细表（填白底格）'!G40</f>
        <v>0</v>
      </c>
      <c r="J40" s="114">
        <f t="shared" si="2"/>
        <v>0</v>
      </c>
      <c r="K40" s="239">
        <f t="shared" si="3"/>
        <v>0</v>
      </c>
      <c r="L40" s="114">
        <f t="shared" si="4"/>
        <v>0</v>
      </c>
      <c r="M40" s="114">
        <f t="shared" si="5"/>
        <v>0</v>
      </c>
      <c r="N40" s="114">
        <f t="shared" si="6"/>
        <v>0</v>
      </c>
      <c r="O40" s="116"/>
      <c r="P40" s="116"/>
      <c r="Q40" s="114">
        <f t="shared" si="7"/>
        <v>0</v>
      </c>
      <c r="R40" s="116"/>
      <c r="S40" s="116"/>
      <c r="T40" s="114">
        <f t="shared" si="8"/>
        <v>0</v>
      </c>
      <c r="U40" s="116"/>
      <c r="V40" s="116"/>
      <c r="W40" s="116"/>
      <c r="X40" s="116"/>
      <c r="Y40" s="114">
        <f t="shared" si="9"/>
        <v>0</v>
      </c>
      <c r="Z40" s="116"/>
      <c r="AA40" s="116"/>
      <c r="AB40" s="116">
        <v>29.929995999999999</v>
      </c>
      <c r="AC40" s="241" t="str">
        <f t="shared" si="10"/>
        <v/>
      </c>
      <c r="AD40" s="241">
        <f t="shared" si="11"/>
        <v>-1</v>
      </c>
    </row>
    <row r="41" spans="1:30" ht="14.4" customHeight="1" x14ac:dyDescent="0.25">
      <c r="A41" s="238" t="str">
        <f t="shared" si="12"/>
        <v>资产相关类项目合计</v>
      </c>
      <c r="B41" s="289" t="s">
        <v>154</v>
      </c>
      <c r="C41" s="258" t="s">
        <v>154</v>
      </c>
      <c r="D41" s="259"/>
      <c r="E41" s="259"/>
      <c r="F41" s="260"/>
      <c r="G41" s="156"/>
      <c r="H41" s="239">
        <f t="shared" si="1"/>
        <v>666.01541100000009</v>
      </c>
      <c r="I41" s="114">
        <f>L41-'2-总部下划报单预算明细表（填白底格）'!G41</f>
        <v>666.01541100000009</v>
      </c>
      <c r="J41" s="114">
        <f t="shared" si="2"/>
        <v>0</v>
      </c>
      <c r="K41" s="239">
        <f t="shared" si="3"/>
        <v>667.19541100000004</v>
      </c>
      <c r="L41" s="114">
        <f t="shared" si="4"/>
        <v>667.19541100000004</v>
      </c>
      <c r="M41" s="114">
        <f t="shared" si="5"/>
        <v>0</v>
      </c>
      <c r="N41" s="114">
        <f t="shared" si="6"/>
        <v>213.18531700000003</v>
      </c>
      <c r="O41" s="114">
        <f>O42+O62+O90+O104</f>
        <v>213.18531700000003</v>
      </c>
      <c r="P41" s="114">
        <f>P42+P62+P90+P104</f>
        <v>0</v>
      </c>
      <c r="Q41" s="114">
        <f t="shared" si="7"/>
        <v>0</v>
      </c>
      <c r="R41" s="114">
        <f>R42+R62+R90+R104</f>
        <v>0</v>
      </c>
      <c r="S41" s="114">
        <f>S42+S62+S90+S104</f>
        <v>0</v>
      </c>
      <c r="T41" s="114">
        <f t="shared" si="8"/>
        <v>454.01009399999998</v>
      </c>
      <c r="U41" s="114">
        <f t="shared" ref="U41:AB41" si="14">U42+U62+U90+U104</f>
        <v>454.01009399999998</v>
      </c>
      <c r="V41" s="114">
        <f t="shared" si="14"/>
        <v>0</v>
      </c>
      <c r="W41" s="114">
        <f t="shared" si="14"/>
        <v>0</v>
      </c>
      <c r="X41" s="114">
        <f t="shared" si="14"/>
        <v>0</v>
      </c>
      <c r="Y41" s="114">
        <f t="shared" si="9"/>
        <v>626.20503699999995</v>
      </c>
      <c r="Z41" s="114">
        <f>Z42+Z62+Z90+Z104</f>
        <v>626.20503699999995</v>
      </c>
      <c r="AA41" s="114">
        <f>AA42+AA62+AA90+AA104</f>
        <v>0</v>
      </c>
      <c r="AB41" s="114">
        <f t="shared" si="14"/>
        <v>672.04177200000004</v>
      </c>
      <c r="AC41" s="241">
        <f t="shared" si="10"/>
        <v>6.5458390747502149E-2</v>
      </c>
      <c r="AD41" s="241">
        <f t="shared" si="11"/>
        <v>-7.2113984605112202E-3</v>
      </c>
    </row>
    <row r="42" spans="1:30" ht="14.4" customHeight="1" x14ac:dyDescent="0.25">
      <c r="A42" s="238" t="str">
        <f t="shared" si="12"/>
        <v>房产类项目小计房产类项目小计</v>
      </c>
      <c r="B42" s="290"/>
      <c r="C42" s="284" t="s">
        <v>470</v>
      </c>
      <c r="D42" s="258" t="s">
        <v>470</v>
      </c>
      <c r="E42" s="259"/>
      <c r="F42" s="260"/>
      <c r="G42" s="156"/>
      <c r="H42" s="239">
        <f t="shared" si="1"/>
        <v>328.74051300000002</v>
      </c>
      <c r="I42" s="114">
        <f>L42-'2-总部下划报单预算明细表（填白底格）'!G42</f>
        <v>328.74051300000002</v>
      </c>
      <c r="J42" s="114">
        <f t="shared" si="2"/>
        <v>0</v>
      </c>
      <c r="K42" s="239">
        <f t="shared" si="3"/>
        <v>328.74051300000002</v>
      </c>
      <c r="L42" s="114">
        <f t="shared" si="4"/>
        <v>328.74051300000002</v>
      </c>
      <c r="M42" s="114">
        <f t="shared" si="5"/>
        <v>0</v>
      </c>
      <c r="N42" s="114">
        <f t="shared" si="6"/>
        <v>143.85131700000002</v>
      </c>
      <c r="O42" s="114">
        <f>SUM(O43:O61)</f>
        <v>143.85131700000002</v>
      </c>
      <c r="P42" s="114">
        <f>SUM(P43:P61)</f>
        <v>0</v>
      </c>
      <c r="Q42" s="114">
        <f t="shared" si="7"/>
        <v>0</v>
      </c>
      <c r="R42" s="114">
        <f>SUM(R43:R61)</f>
        <v>0</v>
      </c>
      <c r="S42" s="114">
        <f>SUM(S43:S61)</f>
        <v>0</v>
      </c>
      <c r="T42" s="114">
        <f t="shared" si="8"/>
        <v>184.889196</v>
      </c>
      <c r="U42" s="114">
        <f t="shared" ref="U42:AB42" si="15">SUM(U43:U61)</f>
        <v>184.889196</v>
      </c>
      <c r="V42" s="114">
        <f t="shared" si="15"/>
        <v>0</v>
      </c>
      <c r="W42" s="114">
        <f t="shared" si="15"/>
        <v>0</v>
      </c>
      <c r="X42" s="114">
        <f t="shared" si="15"/>
        <v>0</v>
      </c>
      <c r="Y42" s="114">
        <f t="shared" si="9"/>
        <v>310.59951000000001</v>
      </c>
      <c r="Z42" s="114">
        <f>SUM(Z43:Z61)</f>
        <v>310.59951000000001</v>
      </c>
      <c r="AA42" s="114">
        <f>SUM(AA43:AA61)</f>
        <v>0</v>
      </c>
      <c r="AB42" s="114">
        <f t="shared" si="15"/>
        <v>322.51501400000001</v>
      </c>
      <c r="AC42" s="241">
        <f t="shared" si="10"/>
        <v>5.840641216723097E-2</v>
      </c>
      <c r="AD42" s="241">
        <f t="shared" si="11"/>
        <v>1.9302974217504154E-2</v>
      </c>
    </row>
    <row r="43" spans="1:30" x14ac:dyDescent="0.25">
      <c r="A43" s="238" t="str">
        <f t="shared" si="12"/>
        <v>工程维修项目房屋修缮费</v>
      </c>
      <c r="B43" s="290"/>
      <c r="C43" s="284"/>
      <c r="D43" s="292" t="s">
        <v>371</v>
      </c>
      <c r="E43" s="123" t="s">
        <v>372</v>
      </c>
      <c r="F43" s="124"/>
      <c r="G43" s="156" t="s">
        <v>239</v>
      </c>
      <c r="H43" s="239">
        <f t="shared" si="1"/>
        <v>0</v>
      </c>
      <c r="I43" s="114">
        <f>L43-'2-总部下划报单预算明细表（填白底格）'!G43</f>
        <v>0</v>
      </c>
      <c r="J43" s="114">
        <f t="shared" si="2"/>
        <v>0</v>
      </c>
      <c r="K43" s="239">
        <f t="shared" si="3"/>
        <v>0</v>
      </c>
      <c r="L43" s="114">
        <f t="shared" si="4"/>
        <v>0</v>
      </c>
      <c r="M43" s="114">
        <f t="shared" si="5"/>
        <v>0</v>
      </c>
      <c r="N43" s="114">
        <f t="shared" si="6"/>
        <v>0</v>
      </c>
      <c r="O43" s="116"/>
      <c r="P43" s="116"/>
      <c r="Q43" s="114">
        <f t="shared" si="7"/>
        <v>0</v>
      </c>
      <c r="R43" s="116"/>
      <c r="S43" s="116"/>
      <c r="T43" s="114">
        <f t="shared" si="8"/>
        <v>0</v>
      </c>
      <c r="U43" s="116"/>
      <c r="V43" s="116"/>
      <c r="W43" s="116"/>
      <c r="X43" s="116"/>
      <c r="Y43" s="114">
        <f t="shared" si="9"/>
        <v>0</v>
      </c>
      <c r="Z43" s="116"/>
      <c r="AA43" s="116"/>
      <c r="AB43" s="116">
        <v>3.248745</v>
      </c>
      <c r="AC43" s="241" t="str">
        <f t="shared" si="10"/>
        <v/>
      </c>
      <c r="AD43" s="241">
        <f t="shared" si="11"/>
        <v>-1</v>
      </c>
    </row>
    <row r="44" spans="1:30" x14ac:dyDescent="0.25">
      <c r="A44" s="238" t="str">
        <f t="shared" si="12"/>
        <v>日常零星维修</v>
      </c>
      <c r="B44" s="290"/>
      <c r="C44" s="284"/>
      <c r="D44" s="293"/>
      <c r="E44" s="123" t="s">
        <v>373</v>
      </c>
      <c r="F44" s="124"/>
      <c r="G44" s="156" t="s">
        <v>239</v>
      </c>
      <c r="H44" s="239">
        <f t="shared" si="1"/>
        <v>14.04</v>
      </c>
      <c r="I44" s="114">
        <f>L44-'2-总部下划报单预算明细表（填白底格）'!G44</f>
        <v>14.04</v>
      </c>
      <c r="J44" s="114">
        <f t="shared" si="2"/>
        <v>0</v>
      </c>
      <c r="K44" s="239">
        <f t="shared" si="3"/>
        <v>14.04</v>
      </c>
      <c r="L44" s="114">
        <f t="shared" si="4"/>
        <v>14.04</v>
      </c>
      <c r="M44" s="114">
        <f t="shared" si="5"/>
        <v>0</v>
      </c>
      <c r="N44" s="114">
        <f t="shared" si="6"/>
        <v>7.68</v>
      </c>
      <c r="O44" s="116">
        <v>7.68</v>
      </c>
      <c r="P44" s="116"/>
      <c r="Q44" s="114">
        <f t="shared" si="7"/>
        <v>0</v>
      </c>
      <c r="R44" s="116"/>
      <c r="S44" s="116"/>
      <c r="T44" s="114">
        <f t="shared" si="8"/>
        <v>6.3599999999999994</v>
      </c>
      <c r="U44" s="116">
        <v>6.3599999999999994</v>
      </c>
      <c r="V44" s="116"/>
      <c r="W44" s="116"/>
      <c r="X44" s="116"/>
      <c r="Y44" s="114">
        <f t="shared" si="9"/>
        <v>21.240000000000002</v>
      </c>
      <c r="Z44" s="116">
        <v>21.240000000000002</v>
      </c>
      <c r="AA44" s="116"/>
      <c r="AB44" s="116">
        <v>23.697479000000001</v>
      </c>
      <c r="AC44" s="241">
        <f t="shared" si="10"/>
        <v>-0.33898305084745772</v>
      </c>
      <c r="AD44" s="241">
        <f t="shared" si="11"/>
        <v>-0.40753191510371212</v>
      </c>
    </row>
    <row r="45" spans="1:30" x14ac:dyDescent="0.25">
      <c r="A45" s="238" t="str">
        <f t="shared" si="12"/>
        <v>其他房屋修缮</v>
      </c>
      <c r="B45" s="290"/>
      <c r="C45" s="284"/>
      <c r="D45" s="294"/>
      <c r="E45" s="123" t="s">
        <v>374</v>
      </c>
      <c r="F45" s="124"/>
      <c r="G45" s="156" t="s">
        <v>239</v>
      </c>
      <c r="H45" s="239">
        <f t="shared" si="1"/>
        <v>0</v>
      </c>
      <c r="I45" s="114">
        <f>L45-'2-总部下划报单预算明细表（填白底格）'!G45</f>
        <v>0</v>
      </c>
      <c r="J45" s="114">
        <f t="shared" si="2"/>
        <v>0</v>
      </c>
      <c r="K45" s="239">
        <f t="shared" si="3"/>
        <v>0</v>
      </c>
      <c r="L45" s="114">
        <f t="shared" si="4"/>
        <v>0</v>
      </c>
      <c r="M45" s="114">
        <f t="shared" si="5"/>
        <v>0</v>
      </c>
      <c r="N45" s="114">
        <f t="shared" si="6"/>
        <v>0</v>
      </c>
      <c r="O45" s="116"/>
      <c r="P45" s="116"/>
      <c r="Q45" s="114">
        <f t="shared" si="7"/>
        <v>0</v>
      </c>
      <c r="R45" s="116"/>
      <c r="S45" s="116"/>
      <c r="T45" s="114">
        <f t="shared" si="8"/>
        <v>0</v>
      </c>
      <c r="U45" s="116"/>
      <c r="V45" s="116"/>
      <c r="W45" s="116"/>
      <c r="X45" s="116"/>
      <c r="Y45" s="114">
        <f t="shared" si="9"/>
        <v>0</v>
      </c>
      <c r="Z45" s="116"/>
      <c r="AA45" s="116"/>
      <c r="AB45" s="116"/>
      <c r="AC45" s="241" t="str">
        <f t="shared" si="10"/>
        <v/>
      </c>
      <c r="AD45" s="241" t="str">
        <f t="shared" si="11"/>
        <v/>
      </c>
    </row>
    <row r="46" spans="1:30" x14ac:dyDescent="0.25">
      <c r="A46" s="238" t="str">
        <f t="shared" si="12"/>
        <v>房屋折旧</v>
      </c>
      <c r="B46" s="290"/>
      <c r="C46" s="284"/>
      <c r="D46" s="125" t="s">
        <v>149</v>
      </c>
      <c r="E46" s="126"/>
      <c r="F46" s="124"/>
      <c r="G46" s="156" t="s">
        <v>234</v>
      </c>
      <c r="H46" s="239">
        <f t="shared" si="1"/>
        <v>61.199999999999996</v>
      </c>
      <c r="I46" s="114">
        <f>L46-'2-总部下划报单预算明细表（填白底格）'!G46</f>
        <v>61.199999999999996</v>
      </c>
      <c r="J46" s="114">
        <f t="shared" si="2"/>
        <v>0</v>
      </c>
      <c r="K46" s="239">
        <f t="shared" si="3"/>
        <v>61.199999999999996</v>
      </c>
      <c r="L46" s="114">
        <f t="shared" si="4"/>
        <v>61.199999999999996</v>
      </c>
      <c r="M46" s="114">
        <f t="shared" si="5"/>
        <v>0</v>
      </c>
      <c r="N46" s="114">
        <f t="shared" si="6"/>
        <v>42.599999999999994</v>
      </c>
      <c r="O46" s="116">
        <v>42.599999999999994</v>
      </c>
      <c r="P46" s="116"/>
      <c r="Q46" s="114">
        <f t="shared" si="7"/>
        <v>0</v>
      </c>
      <c r="R46" s="116"/>
      <c r="S46" s="116"/>
      <c r="T46" s="114">
        <f t="shared" si="8"/>
        <v>18.600000000000001</v>
      </c>
      <c r="U46" s="116">
        <v>18.600000000000001</v>
      </c>
      <c r="V46" s="116"/>
      <c r="W46" s="116"/>
      <c r="X46" s="116"/>
      <c r="Y46" s="114">
        <f t="shared" si="9"/>
        <v>61.199999999999996</v>
      </c>
      <c r="Z46" s="116">
        <v>61.199999999999996</v>
      </c>
      <c r="AA46" s="116"/>
      <c r="AB46" s="116">
        <v>61.373007000000001</v>
      </c>
      <c r="AC46" s="241">
        <f t="shared" si="10"/>
        <v>0</v>
      </c>
      <c r="AD46" s="241">
        <f t="shared" si="11"/>
        <v>-2.8189428619654899E-3</v>
      </c>
    </row>
    <row r="47" spans="1:30" x14ac:dyDescent="0.25">
      <c r="A47" s="238" t="str">
        <f t="shared" si="12"/>
        <v>房屋-一般租赁-营业办公用房租赁房屋-一般租赁房屋租赁费</v>
      </c>
      <c r="B47" s="290"/>
      <c r="C47" s="284"/>
      <c r="D47" s="286" t="s">
        <v>144</v>
      </c>
      <c r="E47" s="255" t="s">
        <v>375</v>
      </c>
      <c r="F47" s="127" t="s">
        <v>516</v>
      </c>
      <c r="G47" s="156" t="s">
        <v>235</v>
      </c>
      <c r="H47" s="239">
        <f t="shared" si="1"/>
        <v>84.486318000000011</v>
      </c>
      <c r="I47" s="114">
        <f>L47-'2-总部下划报单预算明细表（填白底格）'!G47</f>
        <v>84.486318000000011</v>
      </c>
      <c r="J47" s="114">
        <f t="shared" si="2"/>
        <v>0</v>
      </c>
      <c r="K47" s="239">
        <f t="shared" si="3"/>
        <v>84.486318000000011</v>
      </c>
      <c r="L47" s="114">
        <f t="shared" si="4"/>
        <v>84.486318000000011</v>
      </c>
      <c r="M47" s="114">
        <f t="shared" si="5"/>
        <v>0</v>
      </c>
      <c r="N47" s="114">
        <f t="shared" si="6"/>
        <v>0</v>
      </c>
      <c r="O47" s="116"/>
      <c r="P47" s="116"/>
      <c r="Q47" s="114">
        <f t="shared" si="7"/>
        <v>0</v>
      </c>
      <c r="R47" s="116"/>
      <c r="S47" s="116"/>
      <c r="T47" s="114">
        <f t="shared" si="8"/>
        <v>84.486318000000011</v>
      </c>
      <c r="U47" s="116">
        <v>84.486318000000011</v>
      </c>
      <c r="V47" s="116"/>
      <c r="W47" s="116"/>
      <c r="X47" s="116"/>
      <c r="Y47" s="114">
        <f t="shared" si="9"/>
        <v>84.938310000000016</v>
      </c>
      <c r="Z47" s="116">
        <v>84.938310000000016</v>
      </c>
      <c r="AA47" s="116"/>
      <c r="AB47" s="116">
        <v>99.513120000000001</v>
      </c>
      <c r="AC47" s="241">
        <f t="shared" si="10"/>
        <v>-5.3214150363952717E-3</v>
      </c>
      <c r="AD47" s="241">
        <f t="shared" si="11"/>
        <v>-0.15100322449944281</v>
      </c>
    </row>
    <row r="48" spans="1:30" x14ac:dyDescent="0.25">
      <c r="A48" s="238" t="str">
        <f t="shared" si="12"/>
        <v>房屋-一般租赁-车位租赁费</v>
      </c>
      <c r="B48" s="290"/>
      <c r="C48" s="284"/>
      <c r="D48" s="287"/>
      <c r="E48" s="256"/>
      <c r="F48" s="127" t="s">
        <v>517</v>
      </c>
      <c r="G48" s="156" t="s">
        <v>235</v>
      </c>
      <c r="H48" s="239">
        <f t="shared" si="1"/>
        <v>0</v>
      </c>
      <c r="I48" s="114">
        <f>L48-'2-总部下划报单预算明细表（填白底格）'!G48</f>
        <v>0</v>
      </c>
      <c r="J48" s="114">
        <f t="shared" si="2"/>
        <v>0</v>
      </c>
      <c r="K48" s="239">
        <f t="shared" si="3"/>
        <v>0</v>
      </c>
      <c r="L48" s="114">
        <f t="shared" si="4"/>
        <v>0</v>
      </c>
      <c r="M48" s="114">
        <f t="shared" si="5"/>
        <v>0</v>
      </c>
      <c r="N48" s="114">
        <f t="shared" si="6"/>
        <v>0</v>
      </c>
      <c r="O48" s="116"/>
      <c r="P48" s="116"/>
      <c r="Q48" s="114">
        <f t="shared" si="7"/>
        <v>0</v>
      </c>
      <c r="R48" s="116"/>
      <c r="S48" s="116"/>
      <c r="T48" s="114">
        <f t="shared" si="8"/>
        <v>0</v>
      </c>
      <c r="U48" s="116"/>
      <c r="V48" s="116"/>
      <c r="W48" s="116"/>
      <c r="X48" s="116"/>
      <c r="Y48" s="114">
        <f t="shared" si="9"/>
        <v>0</v>
      </c>
      <c r="Z48" s="116"/>
      <c r="AA48" s="116"/>
      <c r="AB48" s="116"/>
      <c r="AC48" s="241" t="str">
        <f t="shared" si="10"/>
        <v/>
      </c>
      <c r="AD48" s="241" t="str">
        <f t="shared" si="11"/>
        <v/>
      </c>
    </row>
    <row r="49" spans="1:30" x14ac:dyDescent="0.25">
      <c r="A49" s="238" t="str">
        <f t="shared" si="12"/>
        <v>房屋-一般租赁-其他房屋租赁</v>
      </c>
      <c r="B49" s="290"/>
      <c r="C49" s="284"/>
      <c r="D49" s="287"/>
      <c r="E49" s="257"/>
      <c r="F49" s="128" t="s">
        <v>518</v>
      </c>
      <c r="G49" s="156" t="s">
        <v>235</v>
      </c>
      <c r="H49" s="239">
        <f t="shared" si="1"/>
        <v>22.75</v>
      </c>
      <c r="I49" s="114">
        <f>L49-'2-总部下划报单预算明细表（填白底格）'!G49</f>
        <v>22.75</v>
      </c>
      <c r="J49" s="114">
        <f t="shared" si="2"/>
        <v>0</v>
      </c>
      <c r="K49" s="239">
        <f t="shared" si="3"/>
        <v>22.75</v>
      </c>
      <c r="L49" s="114">
        <f t="shared" si="4"/>
        <v>22.75</v>
      </c>
      <c r="M49" s="114">
        <f t="shared" si="5"/>
        <v>0</v>
      </c>
      <c r="N49" s="114">
        <f t="shared" si="6"/>
        <v>12.7</v>
      </c>
      <c r="O49" s="116">
        <v>12.7</v>
      </c>
      <c r="P49" s="116"/>
      <c r="Q49" s="114">
        <f t="shared" si="7"/>
        <v>0</v>
      </c>
      <c r="R49" s="116"/>
      <c r="S49" s="116"/>
      <c r="T49" s="114">
        <f t="shared" si="8"/>
        <v>10.050000000000001</v>
      </c>
      <c r="U49" s="116">
        <v>10.050000000000001</v>
      </c>
      <c r="V49" s="116"/>
      <c r="W49" s="116"/>
      <c r="X49" s="116"/>
      <c r="Y49" s="114">
        <f t="shared" si="9"/>
        <v>0</v>
      </c>
      <c r="Z49" s="116"/>
      <c r="AA49" s="116"/>
      <c r="AB49" s="116"/>
      <c r="AC49" s="241" t="str">
        <f t="shared" si="10"/>
        <v/>
      </c>
      <c r="AD49" s="241" t="str">
        <f t="shared" si="11"/>
        <v/>
      </c>
    </row>
    <row r="50" spans="1:30" x14ac:dyDescent="0.25">
      <c r="A50" s="238" t="str">
        <f t="shared" si="12"/>
        <v>房屋-短期或低价值租赁-营业办公用房租赁房屋-短期或低价值租赁</v>
      </c>
      <c r="B50" s="290"/>
      <c r="C50" s="284"/>
      <c r="D50" s="287"/>
      <c r="E50" s="255" t="s">
        <v>376</v>
      </c>
      <c r="F50" s="127" t="s">
        <v>519</v>
      </c>
      <c r="G50" s="156" t="s">
        <v>235</v>
      </c>
      <c r="H50" s="239">
        <f t="shared" si="1"/>
        <v>0</v>
      </c>
      <c r="I50" s="114">
        <f>L50-'2-总部下划报单预算明细表（填白底格）'!G50</f>
        <v>0</v>
      </c>
      <c r="J50" s="114">
        <f t="shared" si="2"/>
        <v>0</v>
      </c>
      <c r="K50" s="239">
        <f t="shared" si="3"/>
        <v>0</v>
      </c>
      <c r="L50" s="114">
        <f t="shared" si="4"/>
        <v>0</v>
      </c>
      <c r="M50" s="114">
        <f t="shared" si="5"/>
        <v>0</v>
      </c>
      <c r="N50" s="114">
        <f t="shared" si="6"/>
        <v>0</v>
      </c>
      <c r="O50" s="116"/>
      <c r="P50" s="116"/>
      <c r="Q50" s="114">
        <f t="shared" si="7"/>
        <v>0</v>
      </c>
      <c r="R50" s="116"/>
      <c r="S50" s="116"/>
      <c r="T50" s="114">
        <f t="shared" si="8"/>
        <v>0</v>
      </c>
      <c r="U50" s="116"/>
      <c r="V50" s="116"/>
      <c r="W50" s="116"/>
      <c r="X50" s="116"/>
      <c r="Y50" s="114">
        <f t="shared" si="9"/>
        <v>0</v>
      </c>
      <c r="Z50" s="116"/>
      <c r="AA50" s="116"/>
      <c r="AB50" s="116"/>
      <c r="AC50" s="241" t="str">
        <f t="shared" si="10"/>
        <v/>
      </c>
      <c r="AD50" s="241" t="str">
        <f t="shared" si="11"/>
        <v/>
      </c>
    </row>
    <row r="51" spans="1:30" x14ac:dyDescent="0.25">
      <c r="A51" s="238" t="str">
        <f t="shared" si="12"/>
        <v>房屋-短期或低价值租赁-车位租赁费</v>
      </c>
      <c r="B51" s="290"/>
      <c r="C51" s="284"/>
      <c r="D51" s="287"/>
      <c r="E51" s="256"/>
      <c r="F51" s="127" t="s">
        <v>520</v>
      </c>
      <c r="G51" s="156" t="s">
        <v>235</v>
      </c>
      <c r="H51" s="239">
        <f t="shared" si="1"/>
        <v>0</v>
      </c>
      <c r="I51" s="114">
        <f>L51-'2-总部下划报单预算明细表（填白底格）'!G51</f>
        <v>0</v>
      </c>
      <c r="J51" s="114">
        <f t="shared" si="2"/>
        <v>0</v>
      </c>
      <c r="K51" s="239">
        <f t="shared" si="3"/>
        <v>0</v>
      </c>
      <c r="L51" s="114">
        <f t="shared" si="4"/>
        <v>0</v>
      </c>
      <c r="M51" s="114">
        <f t="shared" si="5"/>
        <v>0</v>
      </c>
      <c r="N51" s="114">
        <f t="shared" si="6"/>
        <v>0</v>
      </c>
      <c r="O51" s="116"/>
      <c r="P51" s="116"/>
      <c r="Q51" s="114">
        <f t="shared" si="7"/>
        <v>0</v>
      </c>
      <c r="R51" s="116"/>
      <c r="S51" s="116"/>
      <c r="T51" s="114">
        <f t="shared" si="8"/>
        <v>0</v>
      </c>
      <c r="U51" s="116"/>
      <c r="V51" s="116"/>
      <c r="W51" s="116"/>
      <c r="X51" s="116"/>
      <c r="Y51" s="114">
        <f t="shared" si="9"/>
        <v>0</v>
      </c>
      <c r="Z51" s="116"/>
      <c r="AA51" s="116"/>
      <c r="AB51" s="116"/>
      <c r="AC51" s="241" t="str">
        <f t="shared" si="10"/>
        <v/>
      </c>
      <c r="AD51" s="241" t="str">
        <f t="shared" si="11"/>
        <v/>
      </c>
    </row>
    <row r="52" spans="1:30" x14ac:dyDescent="0.25">
      <c r="A52" s="238" t="str">
        <f t="shared" si="12"/>
        <v>房屋-短期或低价值租赁-其他房屋租赁</v>
      </c>
      <c r="B52" s="290"/>
      <c r="C52" s="284"/>
      <c r="D52" s="288"/>
      <c r="E52" s="257"/>
      <c r="F52" s="128" t="s">
        <v>521</v>
      </c>
      <c r="G52" s="156" t="s">
        <v>235</v>
      </c>
      <c r="H52" s="239">
        <f t="shared" si="1"/>
        <v>0</v>
      </c>
      <c r="I52" s="114">
        <f>L52-'2-总部下划报单预算明细表（填白底格）'!G52</f>
        <v>0</v>
      </c>
      <c r="J52" s="114">
        <f t="shared" si="2"/>
        <v>0</v>
      </c>
      <c r="K52" s="239">
        <f t="shared" si="3"/>
        <v>0</v>
      </c>
      <c r="L52" s="114">
        <f t="shared" si="4"/>
        <v>0</v>
      </c>
      <c r="M52" s="114">
        <f t="shared" si="5"/>
        <v>0</v>
      </c>
      <c r="N52" s="114">
        <f t="shared" si="6"/>
        <v>0</v>
      </c>
      <c r="O52" s="116"/>
      <c r="P52" s="116"/>
      <c r="Q52" s="114">
        <f t="shared" si="7"/>
        <v>0</v>
      </c>
      <c r="R52" s="116"/>
      <c r="S52" s="116"/>
      <c r="T52" s="114">
        <f t="shared" si="8"/>
        <v>0</v>
      </c>
      <c r="U52" s="116"/>
      <c r="V52" s="116"/>
      <c r="W52" s="116"/>
      <c r="X52" s="116"/>
      <c r="Y52" s="114">
        <f t="shared" si="9"/>
        <v>0</v>
      </c>
      <c r="Z52" s="116"/>
      <c r="AA52" s="116"/>
      <c r="AB52" s="116"/>
      <c r="AC52" s="241" t="str">
        <f t="shared" si="10"/>
        <v/>
      </c>
      <c r="AD52" s="241" t="str">
        <f t="shared" si="11"/>
        <v/>
      </c>
    </row>
    <row r="53" spans="1:30" x14ac:dyDescent="0.25">
      <c r="A53" s="238" t="str">
        <f t="shared" si="12"/>
        <v>水费日常运行费</v>
      </c>
      <c r="B53" s="290"/>
      <c r="C53" s="284"/>
      <c r="D53" s="286" t="s">
        <v>377</v>
      </c>
      <c r="E53" s="123" t="s">
        <v>140</v>
      </c>
      <c r="F53" s="124"/>
      <c r="G53" s="156" t="s">
        <v>238</v>
      </c>
      <c r="H53" s="239">
        <f t="shared" si="1"/>
        <v>4.32</v>
      </c>
      <c r="I53" s="114">
        <f>L53-'2-总部下划报单预算明细表（填白底格）'!G53</f>
        <v>4.32</v>
      </c>
      <c r="J53" s="114">
        <f t="shared" si="2"/>
        <v>0</v>
      </c>
      <c r="K53" s="239">
        <f t="shared" si="3"/>
        <v>4.32</v>
      </c>
      <c r="L53" s="114">
        <f t="shared" si="4"/>
        <v>4.32</v>
      </c>
      <c r="M53" s="114">
        <f t="shared" si="5"/>
        <v>0</v>
      </c>
      <c r="N53" s="114">
        <f t="shared" si="6"/>
        <v>2.7600000000000002</v>
      </c>
      <c r="O53" s="116">
        <v>2.7600000000000002</v>
      </c>
      <c r="P53" s="116"/>
      <c r="Q53" s="114">
        <f t="shared" si="7"/>
        <v>0</v>
      </c>
      <c r="R53" s="116"/>
      <c r="S53" s="116"/>
      <c r="T53" s="114">
        <f t="shared" si="8"/>
        <v>1.56</v>
      </c>
      <c r="U53" s="116">
        <v>1.56</v>
      </c>
      <c r="V53" s="116"/>
      <c r="W53" s="116"/>
      <c r="X53" s="116"/>
      <c r="Y53" s="114">
        <f t="shared" si="9"/>
        <v>4.32</v>
      </c>
      <c r="Z53" s="116">
        <v>4.32</v>
      </c>
      <c r="AA53" s="116"/>
      <c r="AB53" s="116">
        <v>2.785974</v>
      </c>
      <c r="AC53" s="241">
        <f t="shared" si="10"/>
        <v>0</v>
      </c>
      <c r="AD53" s="241">
        <f t="shared" si="11"/>
        <v>0.55062466483893968</v>
      </c>
    </row>
    <row r="54" spans="1:30" x14ac:dyDescent="0.25">
      <c r="A54" s="238" t="str">
        <f t="shared" si="12"/>
        <v>电费</v>
      </c>
      <c r="B54" s="290"/>
      <c r="C54" s="284"/>
      <c r="D54" s="287"/>
      <c r="E54" s="123" t="s">
        <v>138</v>
      </c>
      <c r="F54" s="124"/>
      <c r="G54" s="156" t="s">
        <v>238</v>
      </c>
      <c r="H54" s="239">
        <f t="shared" si="1"/>
        <v>51.480000000000004</v>
      </c>
      <c r="I54" s="114">
        <f>L54-'2-总部下划报单预算明细表（填白底格）'!G54</f>
        <v>51.480000000000004</v>
      </c>
      <c r="J54" s="114">
        <f t="shared" si="2"/>
        <v>0</v>
      </c>
      <c r="K54" s="239">
        <f t="shared" si="3"/>
        <v>51.480000000000004</v>
      </c>
      <c r="L54" s="114">
        <f t="shared" si="4"/>
        <v>51.480000000000004</v>
      </c>
      <c r="M54" s="114">
        <f t="shared" si="5"/>
        <v>0</v>
      </c>
      <c r="N54" s="114">
        <f t="shared" si="6"/>
        <v>25.2</v>
      </c>
      <c r="O54" s="116">
        <v>25.2</v>
      </c>
      <c r="P54" s="116"/>
      <c r="Q54" s="114">
        <f t="shared" si="7"/>
        <v>0</v>
      </c>
      <c r="R54" s="116"/>
      <c r="S54" s="116"/>
      <c r="T54" s="114">
        <f t="shared" si="8"/>
        <v>26.28</v>
      </c>
      <c r="U54" s="116">
        <v>26.28</v>
      </c>
      <c r="V54" s="116"/>
      <c r="W54" s="116"/>
      <c r="X54" s="116"/>
      <c r="Y54" s="114">
        <f t="shared" si="9"/>
        <v>51.480000000000004</v>
      </c>
      <c r="Z54" s="116">
        <v>51.480000000000004</v>
      </c>
      <c r="AA54" s="116"/>
      <c r="AB54" s="116">
        <v>45.254241999999998</v>
      </c>
      <c r="AC54" s="241">
        <f t="shared" si="10"/>
        <v>0</v>
      </c>
      <c r="AD54" s="241">
        <f t="shared" si="11"/>
        <v>0.13757291526394377</v>
      </c>
    </row>
    <row r="55" spans="1:30" x14ac:dyDescent="0.25">
      <c r="A55" s="238" t="str">
        <f t="shared" si="12"/>
        <v>燃气费</v>
      </c>
      <c r="B55" s="290"/>
      <c r="C55" s="284"/>
      <c r="D55" s="287"/>
      <c r="E55" s="233" t="s">
        <v>378</v>
      </c>
      <c r="F55" s="124"/>
      <c r="G55" s="156" t="s">
        <v>238</v>
      </c>
      <c r="H55" s="239">
        <f t="shared" si="1"/>
        <v>0</v>
      </c>
      <c r="I55" s="114">
        <f>L55-'2-总部下划报单预算明细表（填白底格）'!G55</f>
        <v>0</v>
      </c>
      <c r="J55" s="114">
        <f t="shared" si="2"/>
        <v>0</v>
      </c>
      <c r="K55" s="239">
        <f t="shared" si="3"/>
        <v>0</v>
      </c>
      <c r="L55" s="114">
        <f t="shared" si="4"/>
        <v>0</v>
      </c>
      <c r="M55" s="114">
        <f t="shared" si="5"/>
        <v>0</v>
      </c>
      <c r="N55" s="114">
        <f t="shared" si="6"/>
        <v>0</v>
      </c>
      <c r="O55" s="116"/>
      <c r="P55" s="116"/>
      <c r="Q55" s="114">
        <f t="shared" si="7"/>
        <v>0</v>
      </c>
      <c r="R55" s="116"/>
      <c r="S55" s="116"/>
      <c r="T55" s="114">
        <f t="shared" si="8"/>
        <v>0</v>
      </c>
      <c r="U55" s="116"/>
      <c r="V55" s="116"/>
      <c r="W55" s="116"/>
      <c r="X55" s="116"/>
      <c r="Y55" s="114">
        <f t="shared" si="9"/>
        <v>0</v>
      </c>
      <c r="Z55" s="116"/>
      <c r="AA55" s="116"/>
      <c r="AB55" s="116"/>
      <c r="AC55" s="241" t="str">
        <f t="shared" si="10"/>
        <v/>
      </c>
      <c r="AD55" s="241" t="str">
        <f t="shared" si="11"/>
        <v/>
      </c>
    </row>
    <row r="56" spans="1:30" x14ac:dyDescent="0.25">
      <c r="A56" s="238" t="str">
        <f t="shared" si="12"/>
        <v>房屋保险费</v>
      </c>
      <c r="B56" s="290"/>
      <c r="C56" s="284"/>
      <c r="D56" s="287"/>
      <c r="E56" s="233" t="s">
        <v>125</v>
      </c>
      <c r="F56" s="124"/>
      <c r="G56" s="156" t="s">
        <v>240</v>
      </c>
      <c r="H56" s="239">
        <f t="shared" si="1"/>
        <v>1.9</v>
      </c>
      <c r="I56" s="114">
        <f>L56-'2-总部下划报单预算明细表（填白底格）'!G56</f>
        <v>1.9</v>
      </c>
      <c r="J56" s="114">
        <f t="shared" si="2"/>
        <v>0</v>
      </c>
      <c r="K56" s="239">
        <f t="shared" si="3"/>
        <v>1.9</v>
      </c>
      <c r="L56" s="114">
        <f t="shared" si="4"/>
        <v>1.9</v>
      </c>
      <c r="M56" s="114">
        <f t="shared" si="5"/>
        <v>0</v>
      </c>
      <c r="N56" s="114">
        <f t="shared" si="6"/>
        <v>1.1399999999999999</v>
      </c>
      <c r="O56" s="116">
        <v>1.1399999999999999</v>
      </c>
      <c r="P56" s="116"/>
      <c r="Q56" s="114">
        <f t="shared" si="7"/>
        <v>0</v>
      </c>
      <c r="R56" s="116"/>
      <c r="S56" s="116"/>
      <c r="T56" s="114">
        <f t="shared" si="8"/>
        <v>0.76</v>
      </c>
      <c r="U56" s="116">
        <v>0.76</v>
      </c>
      <c r="V56" s="116"/>
      <c r="W56" s="116"/>
      <c r="X56" s="116"/>
      <c r="Y56" s="114">
        <f t="shared" si="9"/>
        <v>1.9</v>
      </c>
      <c r="Z56" s="116">
        <v>1.9</v>
      </c>
      <c r="AA56" s="116"/>
      <c r="AB56" s="116">
        <v>1.54</v>
      </c>
      <c r="AC56" s="241">
        <f t="shared" si="10"/>
        <v>0</v>
      </c>
      <c r="AD56" s="241">
        <f t="shared" si="11"/>
        <v>0.23376623376623362</v>
      </c>
    </row>
    <row r="57" spans="1:30" x14ac:dyDescent="0.25">
      <c r="A57" s="238" t="str">
        <f t="shared" si="12"/>
        <v>绿化费</v>
      </c>
      <c r="B57" s="290"/>
      <c r="C57" s="284"/>
      <c r="D57" s="287"/>
      <c r="E57" s="123" t="s">
        <v>379</v>
      </c>
      <c r="F57" s="124"/>
      <c r="G57" s="156" t="s">
        <v>237</v>
      </c>
      <c r="H57" s="239">
        <f t="shared" si="1"/>
        <v>4.9799999999999995</v>
      </c>
      <c r="I57" s="114">
        <f>L57-'2-总部下划报单预算明细表（填白底格）'!G57</f>
        <v>4.9799999999999995</v>
      </c>
      <c r="J57" s="114">
        <f t="shared" si="2"/>
        <v>0</v>
      </c>
      <c r="K57" s="239">
        <f t="shared" si="3"/>
        <v>4.9799999999999995</v>
      </c>
      <c r="L57" s="114">
        <f t="shared" si="4"/>
        <v>4.9799999999999995</v>
      </c>
      <c r="M57" s="114">
        <f t="shared" si="5"/>
        <v>0</v>
      </c>
      <c r="N57" s="114">
        <f t="shared" si="6"/>
        <v>3.1879999999999997</v>
      </c>
      <c r="O57" s="116">
        <v>3.1879999999999997</v>
      </c>
      <c r="P57" s="116"/>
      <c r="Q57" s="114">
        <f t="shared" si="7"/>
        <v>0</v>
      </c>
      <c r="R57" s="116"/>
      <c r="S57" s="116"/>
      <c r="T57" s="114">
        <f t="shared" si="8"/>
        <v>1.7919999999999998</v>
      </c>
      <c r="U57" s="116">
        <v>1.7919999999999998</v>
      </c>
      <c r="V57" s="116"/>
      <c r="W57" s="116"/>
      <c r="X57" s="116"/>
      <c r="Y57" s="114">
        <f t="shared" si="9"/>
        <v>5.0599999999999996</v>
      </c>
      <c r="Z57" s="116">
        <v>5.0599999999999996</v>
      </c>
      <c r="AA57" s="116"/>
      <c r="AB57" s="116">
        <v>0.96719999999999995</v>
      </c>
      <c r="AC57" s="241">
        <f t="shared" si="10"/>
        <v>-1.5810276679841917E-2</v>
      </c>
      <c r="AD57" s="241">
        <f t="shared" si="11"/>
        <v>4.1488833746898264</v>
      </c>
    </row>
    <row r="58" spans="1:30" x14ac:dyDescent="0.25">
      <c r="A58" s="238" t="str">
        <f t="shared" si="12"/>
        <v>取暖降温费</v>
      </c>
      <c r="B58" s="290"/>
      <c r="C58" s="284"/>
      <c r="D58" s="287"/>
      <c r="E58" s="124" t="s">
        <v>127</v>
      </c>
      <c r="F58" s="124"/>
      <c r="G58" s="156" t="s">
        <v>240</v>
      </c>
      <c r="H58" s="239">
        <f t="shared" si="1"/>
        <v>0</v>
      </c>
      <c r="I58" s="114">
        <f>L58-'2-总部下划报单预算明细表（填白底格）'!G58</f>
        <v>0</v>
      </c>
      <c r="J58" s="114">
        <f t="shared" si="2"/>
        <v>0</v>
      </c>
      <c r="K58" s="239">
        <f t="shared" si="3"/>
        <v>0</v>
      </c>
      <c r="L58" s="114">
        <f t="shared" si="4"/>
        <v>0</v>
      </c>
      <c r="M58" s="114">
        <f t="shared" si="5"/>
        <v>0</v>
      </c>
      <c r="N58" s="114">
        <f t="shared" si="6"/>
        <v>0</v>
      </c>
      <c r="O58" s="116"/>
      <c r="P58" s="116"/>
      <c r="Q58" s="114">
        <f t="shared" si="7"/>
        <v>0</v>
      </c>
      <c r="R58" s="116"/>
      <c r="S58" s="116"/>
      <c r="T58" s="114">
        <f t="shared" si="8"/>
        <v>0</v>
      </c>
      <c r="U58" s="116"/>
      <c r="V58" s="116"/>
      <c r="W58" s="116"/>
      <c r="X58" s="116"/>
      <c r="Y58" s="114">
        <f t="shared" si="9"/>
        <v>0</v>
      </c>
      <c r="Z58" s="116"/>
      <c r="AA58" s="116"/>
      <c r="AB58" s="116"/>
      <c r="AC58" s="241" t="str">
        <f t="shared" si="10"/>
        <v/>
      </c>
      <c r="AD58" s="241" t="str">
        <f t="shared" si="11"/>
        <v/>
      </c>
    </row>
    <row r="59" spans="1:30" x14ac:dyDescent="0.25">
      <c r="A59" s="238" t="str">
        <f t="shared" si="12"/>
        <v>物业管理费项目小计</v>
      </c>
      <c r="B59" s="290"/>
      <c r="C59" s="284"/>
      <c r="D59" s="287"/>
      <c r="E59" s="124" t="s">
        <v>380</v>
      </c>
      <c r="F59" s="124"/>
      <c r="G59" s="156" t="s">
        <v>236</v>
      </c>
      <c r="H59" s="239">
        <f t="shared" si="1"/>
        <v>35.924194999999997</v>
      </c>
      <c r="I59" s="114">
        <f>L59-'2-总部下划报单预算明细表（填白底格）'!G59</f>
        <v>35.924194999999997</v>
      </c>
      <c r="J59" s="114">
        <f t="shared" si="2"/>
        <v>0</v>
      </c>
      <c r="K59" s="239">
        <f t="shared" si="3"/>
        <v>35.924194999999997</v>
      </c>
      <c r="L59" s="114">
        <f t="shared" si="4"/>
        <v>35.924194999999997</v>
      </c>
      <c r="M59" s="114">
        <f t="shared" si="5"/>
        <v>0</v>
      </c>
      <c r="N59" s="114">
        <f t="shared" si="6"/>
        <v>18.883316999999998</v>
      </c>
      <c r="O59" s="116">
        <v>18.883316999999998</v>
      </c>
      <c r="P59" s="116"/>
      <c r="Q59" s="114">
        <f t="shared" si="7"/>
        <v>0</v>
      </c>
      <c r="R59" s="116"/>
      <c r="S59" s="116"/>
      <c r="T59" s="114">
        <f t="shared" si="8"/>
        <v>17.040877999999999</v>
      </c>
      <c r="U59" s="116">
        <v>17.040877999999999</v>
      </c>
      <c r="V59" s="116"/>
      <c r="W59" s="116"/>
      <c r="X59" s="116"/>
      <c r="Y59" s="114">
        <f t="shared" si="9"/>
        <v>35.3812</v>
      </c>
      <c r="Z59" s="116">
        <v>35.3812</v>
      </c>
      <c r="AA59" s="116"/>
      <c r="AB59" s="116">
        <v>35.595120000000001</v>
      </c>
      <c r="AC59" s="241">
        <f t="shared" si="10"/>
        <v>1.5346992187941444E-2</v>
      </c>
      <c r="AD59" s="241">
        <f t="shared" si="11"/>
        <v>9.2449470601587702E-3</v>
      </c>
    </row>
    <row r="60" spans="1:30" x14ac:dyDescent="0.25">
      <c r="A60" s="238" t="str">
        <f t="shared" si="12"/>
        <v>安全防卫费</v>
      </c>
      <c r="B60" s="290"/>
      <c r="C60" s="284"/>
      <c r="D60" s="288"/>
      <c r="E60" s="129" t="s">
        <v>123</v>
      </c>
      <c r="F60" s="124"/>
      <c r="G60" s="156" t="s">
        <v>240</v>
      </c>
      <c r="H60" s="239">
        <f t="shared" si="1"/>
        <v>32.900000000000006</v>
      </c>
      <c r="I60" s="114">
        <f>L60-'2-总部下划报单预算明细表（填白底格）'!G60</f>
        <v>32.900000000000006</v>
      </c>
      <c r="J60" s="114">
        <f t="shared" si="2"/>
        <v>0</v>
      </c>
      <c r="K60" s="239">
        <f t="shared" si="3"/>
        <v>32.900000000000006</v>
      </c>
      <c r="L60" s="114">
        <f t="shared" si="4"/>
        <v>32.900000000000006</v>
      </c>
      <c r="M60" s="114">
        <f t="shared" si="5"/>
        <v>0</v>
      </c>
      <c r="N60" s="114">
        <f t="shared" si="6"/>
        <v>19.740000000000002</v>
      </c>
      <c r="O60" s="116">
        <v>19.740000000000002</v>
      </c>
      <c r="P60" s="116"/>
      <c r="Q60" s="114">
        <f t="shared" si="7"/>
        <v>0</v>
      </c>
      <c r="R60" s="116"/>
      <c r="S60" s="116"/>
      <c r="T60" s="114">
        <f t="shared" si="8"/>
        <v>13.160000000000004</v>
      </c>
      <c r="U60" s="116">
        <v>13.160000000000004</v>
      </c>
      <c r="V60" s="116"/>
      <c r="W60" s="116"/>
      <c r="X60" s="116"/>
      <c r="Y60" s="114">
        <f t="shared" si="9"/>
        <v>30.32</v>
      </c>
      <c r="Z60" s="116">
        <v>30.32</v>
      </c>
      <c r="AA60" s="116"/>
      <c r="AB60" s="116">
        <v>33.927320000000002</v>
      </c>
      <c r="AC60" s="241">
        <f t="shared" si="10"/>
        <v>8.5092348284960595E-2</v>
      </c>
      <c r="AD60" s="241">
        <f t="shared" si="11"/>
        <v>-3.0280022117868288E-2</v>
      </c>
    </row>
    <row r="61" spans="1:30" x14ac:dyDescent="0.25">
      <c r="A61" s="238" t="str">
        <f t="shared" si="12"/>
        <v>无形资产摊销-土地使用权</v>
      </c>
      <c r="B61" s="290"/>
      <c r="C61" s="284"/>
      <c r="D61" s="125" t="s">
        <v>147</v>
      </c>
      <c r="E61" s="233"/>
      <c r="F61" s="124"/>
      <c r="G61" s="156" t="s">
        <v>234</v>
      </c>
      <c r="H61" s="239">
        <f t="shared" si="1"/>
        <v>14.76</v>
      </c>
      <c r="I61" s="114">
        <f>L61-'2-总部下划报单预算明细表（填白底格）'!G61</f>
        <v>14.76</v>
      </c>
      <c r="J61" s="114">
        <f t="shared" si="2"/>
        <v>0</v>
      </c>
      <c r="K61" s="239">
        <f t="shared" si="3"/>
        <v>14.76</v>
      </c>
      <c r="L61" s="114">
        <f t="shared" si="4"/>
        <v>14.76</v>
      </c>
      <c r="M61" s="114">
        <f t="shared" si="5"/>
        <v>0</v>
      </c>
      <c r="N61" s="114">
        <f t="shared" si="6"/>
        <v>9.9599999999999991</v>
      </c>
      <c r="O61" s="116">
        <v>9.9599999999999991</v>
      </c>
      <c r="P61" s="116"/>
      <c r="Q61" s="114">
        <f t="shared" si="7"/>
        <v>0</v>
      </c>
      <c r="R61" s="116"/>
      <c r="S61" s="116"/>
      <c r="T61" s="114">
        <f t="shared" si="8"/>
        <v>4.8000000000000007</v>
      </c>
      <c r="U61" s="116">
        <v>4.8000000000000007</v>
      </c>
      <c r="V61" s="116"/>
      <c r="W61" s="116"/>
      <c r="X61" s="116"/>
      <c r="Y61" s="114">
        <f t="shared" si="9"/>
        <v>14.76</v>
      </c>
      <c r="Z61" s="116">
        <v>14.76</v>
      </c>
      <c r="AA61" s="116"/>
      <c r="AB61" s="116">
        <v>14.612807</v>
      </c>
      <c r="AC61" s="241">
        <f t="shared" si="10"/>
        <v>0</v>
      </c>
      <c r="AD61" s="241">
        <f t="shared" si="11"/>
        <v>1.0072876484305882E-2</v>
      </c>
    </row>
    <row r="62" spans="1:30" ht="14.4" customHeight="1" x14ac:dyDescent="0.25">
      <c r="A62" s="238" t="str">
        <f t="shared" si="12"/>
        <v>车辆类项目小计车辆类项目小计</v>
      </c>
      <c r="B62" s="290"/>
      <c r="C62" s="289" t="s">
        <v>471</v>
      </c>
      <c r="D62" s="285" t="s">
        <v>471</v>
      </c>
      <c r="E62" s="285"/>
      <c r="F62" s="285"/>
      <c r="G62" s="159"/>
      <c r="H62" s="239">
        <f t="shared" si="1"/>
        <v>236.482</v>
      </c>
      <c r="I62" s="114">
        <f>L62-'2-总部下划报单预算明细表（填白底格）'!G62</f>
        <v>236.482</v>
      </c>
      <c r="J62" s="114">
        <f t="shared" si="2"/>
        <v>0</v>
      </c>
      <c r="K62" s="239">
        <f t="shared" si="3"/>
        <v>236.482</v>
      </c>
      <c r="L62" s="114">
        <f t="shared" si="4"/>
        <v>236.482</v>
      </c>
      <c r="M62" s="114">
        <f t="shared" si="5"/>
        <v>0</v>
      </c>
      <c r="N62" s="114">
        <f t="shared" si="6"/>
        <v>18.399999999999999</v>
      </c>
      <c r="O62" s="114">
        <f>SUM(O63:O89)-O69-O78-O89</f>
        <v>18.399999999999999</v>
      </c>
      <c r="P62" s="114">
        <f>SUM(P63:P89)-P69-P78-P89</f>
        <v>0</v>
      </c>
      <c r="Q62" s="114">
        <f t="shared" si="7"/>
        <v>0</v>
      </c>
      <c r="R62" s="114">
        <f>SUM(R63:R89)-R69-R78-R89</f>
        <v>0</v>
      </c>
      <c r="S62" s="114">
        <f>SUM(S63:S89)-S69-S78-S89</f>
        <v>0</v>
      </c>
      <c r="T62" s="114">
        <f t="shared" si="8"/>
        <v>218.08199999999999</v>
      </c>
      <c r="U62" s="114">
        <f>SUM(U63:U89)-U69-U78-U89</f>
        <v>218.08199999999999</v>
      </c>
      <c r="V62" s="114">
        <f>SUM(V63:V89)-V69-V78-V89</f>
        <v>0</v>
      </c>
      <c r="W62" s="114">
        <f>SUM(W63:W89)-W69-W78-W89</f>
        <v>0</v>
      </c>
      <c r="X62" s="114">
        <f>SUM(X63:X89)-X69-X78-X89</f>
        <v>0</v>
      </c>
      <c r="Y62" s="114">
        <f t="shared" si="9"/>
        <v>206.07828199999997</v>
      </c>
      <c r="Z62" s="114">
        <f>SUM(Z63:Z89)-Z69-Z78-Z89</f>
        <v>206.07828199999997</v>
      </c>
      <c r="AA62" s="114">
        <f>SUM(AA63:AA89)-AA69-AA78-AA89</f>
        <v>0</v>
      </c>
      <c r="AB62" s="114">
        <f>SUM(AB63:AB89)-AB69-AB78-AB89</f>
        <v>213.39295599999997</v>
      </c>
      <c r="AC62" s="241">
        <f t="shared" si="10"/>
        <v>0.14753479942151326</v>
      </c>
      <c r="AD62" s="241">
        <f t="shared" si="11"/>
        <v>0.1081996539754575</v>
      </c>
    </row>
    <row r="63" spans="1:30" x14ac:dyDescent="0.25">
      <c r="A63" s="238" t="str">
        <f t="shared" si="12"/>
        <v>公务用车-折旧公务用车项目小计</v>
      </c>
      <c r="B63" s="290"/>
      <c r="C63" s="290"/>
      <c r="D63" s="233" t="s">
        <v>497</v>
      </c>
      <c r="E63" s="233" t="s">
        <v>114</v>
      </c>
      <c r="F63" s="124"/>
      <c r="G63" s="156" t="s">
        <v>166</v>
      </c>
      <c r="H63" s="239">
        <f t="shared" si="1"/>
        <v>6.4</v>
      </c>
      <c r="I63" s="114">
        <f>L63-'2-总部下划报单预算明细表（填白底格）'!G63</f>
        <v>6.4</v>
      </c>
      <c r="J63" s="114">
        <f t="shared" si="2"/>
        <v>0</v>
      </c>
      <c r="K63" s="239">
        <f t="shared" si="3"/>
        <v>6.4</v>
      </c>
      <c r="L63" s="114">
        <f t="shared" si="4"/>
        <v>6.4</v>
      </c>
      <c r="M63" s="114">
        <f t="shared" si="5"/>
        <v>0</v>
      </c>
      <c r="N63" s="114">
        <f t="shared" si="6"/>
        <v>6.4</v>
      </c>
      <c r="O63" s="116">
        <v>6.4</v>
      </c>
      <c r="P63" s="116"/>
      <c r="Q63" s="114">
        <f t="shared" si="7"/>
        <v>0</v>
      </c>
      <c r="R63" s="116"/>
      <c r="S63" s="116"/>
      <c r="T63" s="114">
        <f t="shared" si="8"/>
        <v>0</v>
      </c>
      <c r="U63" s="116"/>
      <c r="V63" s="116"/>
      <c r="W63" s="116"/>
      <c r="X63" s="116"/>
      <c r="Y63" s="114">
        <f t="shared" si="9"/>
        <v>6.4</v>
      </c>
      <c r="Z63" s="116">
        <v>6.4</v>
      </c>
      <c r="AA63" s="116"/>
      <c r="AB63" s="116">
        <v>6.3973570000000004</v>
      </c>
      <c r="AC63" s="241">
        <f t="shared" si="10"/>
        <v>0</v>
      </c>
      <c r="AD63" s="241">
        <f t="shared" si="11"/>
        <v>4.1313936364661963E-4</v>
      </c>
    </row>
    <row r="64" spans="1:30" x14ac:dyDescent="0.25">
      <c r="A64" s="238" t="str">
        <f t="shared" si="12"/>
        <v>公务用车-油费公务用车项目小计</v>
      </c>
      <c r="B64" s="290"/>
      <c r="C64" s="290"/>
      <c r="D64" s="233" t="s">
        <v>497</v>
      </c>
      <c r="E64" s="233" t="s">
        <v>109</v>
      </c>
      <c r="F64" s="124"/>
      <c r="G64" s="156" t="s">
        <v>298</v>
      </c>
      <c r="H64" s="239">
        <f t="shared" si="1"/>
        <v>6</v>
      </c>
      <c r="I64" s="114">
        <f>L64-'2-总部下划报单预算明细表（填白底格）'!G64</f>
        <v>6</v>
      </c>
      <c r="J64" s="114">
        <f t="shared" si="2"/>
        <v>0</v>
      </c>
      <c r="K64" s="239">
        <f t="shared" si="3"/>
        <v>6</v>
      </c>
      <c r="L64" s="114">
        <f t="shared" si="4"/>
        <v>6</v>
      </c>
      <c r="M64" s="114">
        <f t="shared" si="5"/>
        <v>0</v>
      </c>
      <c r="N64" s="114">
        <f t="shared" si="6"/>
        <v>6</v>
      </c>
      <c r="O64" s="116">
        <v>6</v>
      </c>
      <c r="P64" s="116"/>
      <c r="Q64" s="114">
        <f t="shared" si="7"/>
        <v>0</v>
      </c>
      <c r="R64" s="116"/>
      <c r="S64" s="116"/>
      <c r="T64" s="114">
        <f t="shared" si="8"/>
        <v>0</v>
      </c>
      <c r="U64" s="116"/>
      <c r="V64" s="116"/>
      <c r="W64" s="116"/>
      <c r="X64" s="116"/>
      <c r="Y64" s="114">
        <f t="shared" si="9"/>
        <v>7.8000000000000007</v>
      </c>
      <c r="Z64" s="116">
        <v>7.8000000000000007</v>
      </c>
      <c r="AA64" s="116"/>
      <c r="AB64" s="116">
        <v>6.7516749999999996</v>
      </c>
      <c r="AC64" s="241">
        <f t="shared" si="10"/>
        <v>-0.23076923076923084</v>
      </c>
      <c r="AD64" s="241">
        <f t="shared" si="11"/>
        <v>-0.1113316325208189</v>
      </c>
    </row>
    <row r="65" spans="1:30" x14ac:dyDescent="0.25">
      <c r="A65" s="238" t="str">
        <f t="shared" si="12"/>
        <v>公务用车-路桥、停车费及其他公务用车项目小计</v>
      </c>
      <c r="B65" s="290"/>
      <c r="C65" s="290"/>
      <c r="D65" s="233" t="s">
        <v>497</v>
      </c>
      <c r="E65" s="233" t="s">
        <v>107</v>
      </c>
      <c r="F65" s="233"/>
      <c r="G65" s="156" t="s">
        <v>243</v>
      </c>
      <c r="H65" s="239">
        <f t="shared" si="1"/>
        <v>2.4000000000000004</v>
      </c>
      <c r="I65" s="114">
        <f>L65-'2-总部下划报单预算明细表（填白底格）'!G65</f>
        <v>2.4000000000000004</v>
      </c>
      <c r="J65" s="114">
        <f t="shared" si="2"/>
        <v>0</v>
      </c>
      <c r="K65" s="239">
        <f t="shared" si="3"/>
        <v>2.4000000000000004</v>
      </c>
      <c r="L65" s="114">
        <f t="shared" si="4"/>
        <v>2.4000000000000004</v>
      </c>
      <c r="M65" s="114">
        <f t="shared" si="5"/>
        <v>0</v>
      </c>
      <c r="N65" s="114">
        <f t="shared" si="6"/>
        <v>2.4000000000000004</v>
      </c>
      <c r="O65" s="116">
        <v>2.4000000000000004</v>
      </c>
      <c r="P65" s="116"/>
      <c r="Q65" s="114">
        <f t="shared" si="7"/>
        <v>0</v>
      </c>
      <c r="R65" s="116"/>
      <c r="S65" s="116"/>
      <c r="T65" s="114">
        <f t="shared" si="8"/>
        <v>0</v>
      </c>
      <c r="U65" s="116"/>
      <c r="V65" s="116"/>
      <c r="W65" s="116"/>
      <c r="X65" s="116"/>
      <c r="Y65" s="114">
        <f t="shared" si="9"/>
        <v>3.5999999999999996</v>
      </c>
      <c r="Z65" s="116">
        <v>3.5999999999999996</v>
      </c>
      <c r="AA65" s="116"/>
      <c r="AB65" s="116">
        <v>1.5488249999999999</v>
      </c>
      <c r="AC65" s="241">
        <f t="shared" si="10"/>
        <v>-0.33333333333333315</v>
      </c>
      <c r="AD65" s="241">
        <f t="shared" si="11"/>
        <v>0.54956176456345962</v>
      </c>
    </row>
    <row r="66" spans="1:30" x14ac:dyDescent="0.25">
      <c r="A66" s="238" t="str">
        <f t="shared" si="12"/>
        <v>公务用车-修理费公务用车项目小计</v>
      </c>
      <c r="B66" s="290"/>
      <c r="C66" s="290"/>
      <c r="D66" s="233" t="s">
        <v>497</v>
      </c>
      <c r="E66" s="123" t="s">
        <v>111</v>
      </c>
      <c r="F66" s="124"/>
      <c r="G66" s="156" t="s">
        <v>242</v>
      </c>
      <c r="H66" s="239">
        <f t="shared" si="1"/>
        <v>2.0999999999999996</v>
      </c>
      <c r="I66" s="114">
        <f>L66-'2-总部下划报单预算明细表（填白底格）'!G66</f>
        <v>2.0999999999999996</v>
      </c>
      <c r="J66" s="114">
        <f t="shared" si="2"/>
        <v>0</v>
      </c>
      <c r="K66" s="239">
        <f t="shared" si="3"/>
        <v>2.0999999999999996</v>
      </c>
      <c r="L66" s="114">
        <f t="shared" si="4"/>
        <v>2.0999999999999996</v>
      </c>
      <c r="M66" s="114">
        <f t="shared" si="5"/>
        <v>0</v>
      </c>
      <c r="N66" s="114">
        <f t="shared" si="6"/>
        <v>2.0999999999999996</v>
      </c>
      <c r="O66" s="116">
        <v>2.0999999999999996</v>
      </c>
      <c r="P66" s="116"/>
      <c r="Q66" s="114">
        <f t="shared" si="7"/>
        <v>0</v>
      </c>
      <c r="R66" s="116"/>
      <c r="S66" s="116"/>
      <c r="T66" s="114">
        <f t="shared" si="8"/>
        <v>0</v>
      </c>
      <c r="U66" s="116"/>
      <c r="V66" s="116"/>
      <c r="W66" s="116"/>
      <c r="X66" s="116"/>
      <c r="Y66" s="114">
        <f t="shared" si="9"/>
        <v>2.8</v>
      </c>
      <c r="Z66" s="116">
        <v>2.8</v>
      </c>
      <c r="AA66" s="116"/>
      <c r="AB66" s="116">
        <v>3.3732000000000002</v>
      </c>
      <c r="AC66" s="241">
        <f t="shared" si="10"/>
        <v>-0.25000000000000011</v>
      </c>
      <c r="AD66" s="241">
        <f t="shared" si="11"/>
        <v>-0.37744574884382798</v>
      </c>
    </row>
    <row r="67" spans="1:30" x14ac:dyDescent="0.25">
      <c r="A67" s="238" t="str">
        <f t="shared" si="12"/>
        <v>公务用车-年检费公务用车项目小计</v>
      </c>
      <c r="B67" s="290"/>
      <c r="C67" s="290"/>
      <c r="D67" s="233" t="s">
        <v>497</v>
      </c>
      <c r="E67" s="233" t="s">
        <v>101</v>
      </c>
      <c r="F67" s="233"/>
      <c r="G67" s="156" t="s">
        <v>243</v>
      </c>
      <c r="H67" s="239">
        <f t="shared" ref="H67:H80" si="16">I67+J67</f>
        <v>0</v>
      </c>
      <c r="I67" s="114">
        <f>L67-'2-总部下划报单预算明细表（填白底格）'!G67</f>
        <v>0</v>
      </c>
      <c r="J67" s="114">
        <f t="shared" si="2"/>
        <v>0</v>
      </c>
      <c r="K67" s="239">
        <f>L67+M67</f>
        <v>0</v>
      </c>
      <c r="L67" s="114">
        <f>O67+U67</f>
        <v>0</v>
      </c>
      <c r="M67" s="114">
        <f>P67+V67</f>
        <v>0</v>
      </c>
      <c r="N67" s="114">
        <f>O67+P67</f>
        <v>0</v>
      </c>
      <c r="O67" s="116"/>
      <c r="P67" s="116"/>
      <c r="Q67" s="114">
        <f t="shared" ref="Q67:Q80" si="17">R67+S67</f>
        <v>0</v>
      </c>
      <c r="R67" s="116"/>
      <c r="S67" s="116"/>
      <c r="T67" s="114">
        <f>V67+U67</f>
        <v>0</v>
      </c>
      <c r="U67" s="116"/>
      <c r="V67" s="116"/>
      <c r="W67" s="116"/>
      <c r="X67" s="116"/>
      <c r="Y67" s="114">
        <f t="shared" si="9"/>
        <v>0.112</v>
      </c>
      <c r="Z67" s="116">
        <v>0.112</v>
      </c>
      <c r="AA67" s="116"/>
      <c r="AB67" s="116"/>
      <c r="AC67" s="241">
        <f>IFERROR(K67/Y67-1,"")</f>
        <v>-1</v>
      </c>
      <c r="AD67" s="241" t="str">
        <f>IFERROR(K67/AB67-1,"")</f>
        <v/>
      </c>
    </row>
    <row r="68" spans="1:30" x14ac:dyDescent="0.25">
      <c r="A68" s="238" t="str">
        <f t="shared" si="12"/>
        <v>公务用车-保险费公务用车项目小计</v>
      </c>
      <c r="B68" s="290"/>
      <c r="C68" s="290"/>
      <c r="D68" s="233" t="s">
        <v>497</v>
      </c>
      <c r="E68" s="233" t="s">
        <v>105</v>
      </c>
      <c r="F68" s="124"/>
      <c r="G68" s="156" t="s">
        <v>243</v>
      </c>
      <c r="H68" s="239">
        <f t="shared" si="16"/>
        <v>1.5</v>
      </c>
      <c r="I68" s="114">
        <f>L68-'2-总部下划报单预算明细表（填白底格）'!G68</f>
        <v>1.5</v>
      </c>
      <c r="J68" s="114">
        <f t="shared" si="2"/>
        <v>0</v>
      </c>
      <c r="K68" s="239">
        <f t="shared" si="3"/>
        <v>1.5</v>
      </c>
      <c r="L68" s="114">
        <f t="shared" si="4"/>
        <v>1.5</v>
      </c>
      <c r="M68" s="114">
        <f t="shared" si="5"/>
        <v>0</v>
      </c>
      <c r="N68" s="114">
        <f t="shared" si="6"/>
        <v>1.5</v>
      </c>
      <c r="O68" s="116">
        <v>1.5</v>
      </c>
      <c r="P68" s="116"/>
      <c r="Q68" s="114">
        <f t="shared" si="17"/>
        <v>0</v>
      </c>
      <c r="R68" s="116"/>
      <c r="S68" s="116"/>
      <c r="T68" s="114">
        <f t="shared" si="8"/>
        <v>0</v>
      </c>
      <c r="U68" s="116"/>
      <c r="V68" s="116"/>
      <c r="W68" s="116"/>
      <c r="X68" s="116"/>
      <c r="Y68" s="114">
        <f t="shared" si="9"/>
        <v>2</v>
      </c>
      <c r="Z68" s="116">
        <v>2</v>
      </c>
      <c r="AA68" s="116"/>
      <c r="AB68" s="116">
        <v>1.464639</v>
      </c>
      <c r="AC68" s="241">
        <f t="shared" si="10"/>
        <v>-0.25</v>
      </c>
      <c r="AD68" s="241">
        <f t="shared" si="11"/>
        <v>2.4143150633022969E-2</v>
      </c>
    </row>
    <row r="69" spans="1:30" x14ac:dyDescent="0.25">
      <c r="A69" s="238" t="str">
        <f t="shared" si="12"/>
        <v>公务用车-车船税公务用车项目小计</v>
      </c>
      <c r="B69" s="290"/>
      <c r="C69" s="290"/>
      <c r="D69" s="233" t="s">
        <v>497</v>
      </c>
      <c r="E69" s="233" t="s">
        <v>103</v>
      </c>
      <c r="F69" s="124"/>
      <c r="G69" s="156" t="s">
        <v>243</v>
      </c>
      <c r="H69" s="239">
        <f t="shared" si="16"/>
        <v>0.13800000000000001</v>
      </c>
      <c r="I69" s="114">
        <f>L69-'2-总部下划报单预算明细表（填白底格）'!G69</f>
        <v>0.13800000000000001</v>
      </c>
      <c r="J69" s="114">
        <f t="shared" si="2"/>
        <v>0</v>
      </c>
      <c r="K69" s="239">
        <f t="shared" si="3"/>
        <v>0.13800000000000001</v>
      </c>
      <c r="L69" s="114">
        <f t="shared" si="4"/>
        <v>0.13800000000000001</v>
      </c>
      <c r="M69" s="114">
        <f t="shared" si="5"/>
        <v>0</v>
      </c>
      <c r="N69" s="114">
        <f t="shared" si="6"/>
        <v>0.13800000000000001</v>
      </c>
      <c r="O69" s="116">
        <v>0.13800000000000001</v>
      </c>
      <c r="P69" s="116"/>
      <c r="Q69" s="114">
        <f t="shared" si="17"/>
        <v>0</v>
      </c>
      <c r="R69" s="116"/>
      <c r="S69" s="116"/>
      <c r="T69" s="114">
        <f t="shared" si="8"/>
        <v>0</v>
      </c>
      <c r="U69" s="116"/>
      <c r="V69" s="116"/>
      <c r="W69" s="116"/>
      <c r="X69" s="116"/>
      <c r="Y69" s="114">
        <f t="shared" si="9"/>
        <v>0.17399999999999999</v>
      </c>
      <c r="Z69" s="116">
        <v>0.17399999999999999</v>
      </c>
      <c r="AA69" s="116"/>
      <c r="AB69" s="116">
        <v>0.17399999999999999</v>
      </c>
      <c r="AC69" s="241">
        <f t="shared" si="10"/>
        <v>-0.20689655172413779</v>
      </c>
      <c r="AD69" s="241">
        <f t="shared" si="11"/>
        <v>-0.20689655172413779</v>
      </c>
    </row>
    <row r="70" spans="1:30" x14ac:dyDescent="0.25">
      <c r="A70" s="238" t="str">
        <f t="shared" si="12"/>
        <v>理赔服务用车-折旧理赔服务用车项目小计</v>
      </c>
      <c r="B70" s="290"/>
      <c r="C70" s="290"/>
      <c r="D70" s="233" t="s">
        <v>381</v>
      </c>
      <c r="E70" s="233" t="s">
        <v>382</v>
      </c>
      <c r="F70" s="124"/>
      <c r="G70" s="156" t="s">
        <v>166</v>
      </c>
      <c r="H70" s="239">
        <f t="shared" si="16"/>
        <v>50.8</v>
      </c>
      <c r="I70" s="114">
        <f>L70-'2-总部下划报单预算明细表（填白底格）'!G70</f>
        <v>50.8</v>
      </c>
      <c r="J70" s="114">
        <f t="shared" ref="J70:J133" si="18">M70</f>
        <v>0</v>
      </c>
      <c r="K70" s="239">
        <f t="shared" ref="K70:K123" si="19">L70+M70</f>
        <v>50.8</v>
      </c>
      <c r="L70" s="114">
        <f t="shared" ref="L70:L123" si="20">O70+U70</f>
        <v>50.8</v>
      </c>
      <c r="M70" s="114">
        <f t="shared" ref="M70:M123" si="21">P70+V70</f>
        <v>0</v>
      </c>
      <c r="N70" s="114">
        <f t="shared" ref="N70:N123" si="22">O70+P70</f>
        <v>0</v>
      </c>
      <c r="O70" s="116"/>
      <c r="P70" s="116"/>
      <c r="Q70" s="114">
        <f t="shared" si="17"/>
        <v>0</v>
      </c>
      <c r="R70" s="116"/>
      <c r="S70" s="116"/>
      <c r="T70" s="114">
        <f t="shared" ref="T70:T123" si="23">V70+U70</f>
        <v>50.8</v>
      </c>
      <c r="U70" s="116">
        <v>50.8</v>
      </c>
      <c r="V70" s="116"/>
      <c r="W70" s="116"/>
      <c r="X70" s="116"/>
      <c r="Y70" s="114">
        <f t="shared" ref="Y70:Y133" si="24">AA70+Z70</f>
        <v>30.7</v>
      </c>
      <c r="Z70" s="116">
        <v>30.7</v>
      </c>
      <c r="AA70" s="116"/>
      <c r="AB70" s="116">
        <v>34.123789000000002</v>
      </c>
      <c r="AC70" s="241">
        <f t="shared" ref="AC70:AC123" si="25">IFERROR(K70/Y70-1,"")</f>
        <v>0.65472312703583047</v>
      </c>
      <c r="AD70" s="241">
        <f t="shared" ref="AD70:AD123" si="26">IFERROR(K70/AB70-1,"")</f>
        <v>0.48869751832072317</v>
      </c>
    </row>
    <row r="71" spans="1:30" x14ac:dyDescent="0.25">
      <c r="A71" s="238" t="str">
        <f t="shared" si="12"/>
        <v>理赔服务用车-一般租赁理赔服务用车项目小计</v>
      </c>
      <c r="B71" s="290"/>
      <c r="C71" s="290"/>
      <c r="D71" s="233" t="s">
        <v>381</v>
      </c>
      <c r="E71" s="130" t="s">
        <v>383</v>
      </c>
      <c r="F71" s="127"/>
      <c r="G71" s="156" t="s">
        <v>241</v>
      </c>
      <c r="H71" s="239">
        <f t="shared" si="16"/>
        <v>1.5</v>
      </c>
      <c r="I71" s="114">
        <f>L71-'2-总部下划报单预算明细表（填白底格）'!G71</f>
        <v>1.5</v>
      </c>
      <c r="J71" s="114">
        <f t="shared" si="18"/>
        <v>0</v>
      </c>
      <c r="K71" s="239">
        <f t="shared" si="19"/>
        <v>1.5</v>
      </c>
      <c r="L71" s="114">
        <f t="shared" si="20"/>
        <v>1.5</v>
      </c>
      <c r="M71" s="114">
        <f t="shared" si="21"/>
        <v>0</v>
      </c>
      <c r="N71" s="114">
        <f t="shared" si="22"/>
        <v>0</v>
      </c>
      <c r="O71" s="116"/>
      <c r="P71" s="116"/>
      <c r="Q71" s="114">
        <f t="shared" si="17"/>
        <v>0</v>
      </c>
      <c r="R71" s="116"/>
      <c r="S71" s="116"/>
      <c r="T71" s="114">
        <f t="shared" si="23"/>
        <v>1.5</v>
      </c>
      <c r="U71" s="116">
        <v>1.5</v>
      </c>
      <c r="V71" s="116"/>
      <c r="W71" s="116"/>
      <c r="X71" s="116"/>
      <c r="Y71" s="114">
        <f t="shared" si="24"/>
        <v>0</v>
      </c>
      <c r="Z71" s="116"/>
      <c r="AA71" s="116"/>
      <c r="AB71" s="116"/>
      <c r="AC71" s="241" t="str">
        <f t="shared" si="25"/>
        <v/>
      </c>
      <c r="AD71" s="241" t="str">
        <f t="shared" si="26"/>
        <v/>
      </c>
    </row>
    <row r="72" spans="1:30" x14ac:dyDescent="0.25">
      <c r="A72" s="238" t="str">
        <f t="shared" si="12"/>
        <v>理赔服务用车-短期或低价值租赁理赔服务用车项目小计</v>
      </c>
      <c r="B72" s="290"/>
      <c r="C72" s="290"/>
      <c r="D72" s="233" t="s">
        <v>381</v>
      </c>
      <c r="E72" s="130" t="s">
        <v>387</v>
      </c>
      <c r="F72" s="124"/>
      <c r="G72" s="156" t="s">
        <v>241</v>
      </c>
      <c r="H72" s="239">
        <f t="shared" si="16"/>
        <v>0</v>
      </c>
      <c r="I72" s="114">
        <f>L72-'2-总部下划报单预算明细表（填白底格）'!G72</f>
        <v>0</v>
      </c>
      <c r="J72" s="114">
        <f t="shared" si="18"/>
        <v>0</v>
      </c>
      <c r="K72" s="239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 t="shared" si="17"/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24"/>
        <v>0</v>
      </c>
      <c r="Z72" s="116"/>
      <c r="AA72" s="116"/>
      <c r="AB72" s="116"/>
      <c r="AC72" s="241" t="str">
        <f>IFERROR(K72/Y72-1,"")</f>
        <v/>
      </c>
      <c r="AD72" s="241" t="str">
        <f>IFERROR(K72/AB72-1,"")</f>
        <v/>
      </c>
    </row>
    <row r="73" spans="1:30" x14ac:dyDescent="0.25">
      <c r="A73" s="238" t="str">
        <f t="shared" ref="A73:A126" si="27">F73&amp;E73&amp;D73&amp;C73</f>
        <v>理赔服务用车-油费理赔服务用车项目小计</v>
      </c>
      <c r="B73" s="290"/>
      <c r="C73" s="290"/>
      <c r="D73" s="131" t="s">
        <v>381</v>
      </c>
      <c r="E73" s="233" t="s">
        <v>384</v>
      </c>
      <c r="F73" s="124"/>
      <c r="G73" s="156" t="s">
        <v>298</v>
      </c>
      <c r="H73" s="239">
        <f t="shared" si="16"/>
        <v>84.18</v>
      </c>
      <c r="I73" s="114">
        <f>L73-'2-总部下划报单预算明细表（填白底格）'!G73</f>
        <v>84.18</v>
      </c>
      <c r="J73" s="114">
        <f t="shared" si="18"/>
        <v>0</v>
      </c>
      <c r="K73" s="239">
        <f t="shared" si="19"/>
        <v>84.18</v>
      </c>
      <c r="L73" s="114">
        <f t="shared" si="20"/>
        <v>84.18</v>
      </c>
      <c r="M73" s="114">
        <f t="shared" si="21"/>
        <v>0</v>
      </c>
      <c r="N73" s="114">
        <f t="shared" si="22"/>
        <v>0</v>
      </c>
      <c r="O73" s="116"/>
      <c r="P73" s="116"/>
      <c r="Q73" s="114">
        <f t="shared" si="17"/>
        <v>0</v>
      </c>
      <c r="R73" s="116"/>
      <c r="S73" s="116"/>
      <c r="T73" s="114">
        <f t="shared" si="23"/>
        <v>84.18</v>
      </c>
      <c r="U73" s="116">
        <v>84.18</v>
      </c>
      <c r="V73" s="116"/>
      <c r="W73" s="116"/>
      <c r="X73" s="116"/>
      <c r="Y73" s="114">
        <f t="shared" si="24"/>
        <v>98.74</v>
      </c>
      <c r="Z73" s="116">
        <v>98.74</v>
      </c>
      <c r="AA73" s="116"/>
      <c r="AB73" s="116">
        <v>94.709159</v>
      </c>
      <c r="AC73" s="241">
        <f t="shared" si="25"/>
        <v>-0.14745797042738495</v>
      </c>
      <c r="AD73" s="241">
        <f t="shared" si="26"/>
        <v>-0.11117360887979155</v>
      </c>
    </row>
    <row r="74" spans="1:30" x14ac:dyDescent="0.25">
      <c r="A74" s="238" t="str">
        <f t="shared" si="27"/>
        <v>理赔服务用车-路桥、停车费及其他理赔服务用车项目小计</v>
      </c>
      <c r="B74" s="290"/>
      <c r="C74" s="290"/>
      <c r="D74" s="131" t="s">
        <v>381</v>
      </c>
      <c r="E74" s="233" t="s">
        <v>385</v>
      </c>
      <c r="F74" s="124"/>
      <c r="G74" s="156" t="s">
        <v>243</v>
      </c>
      <c r="H74" s="239">
        <f t="shared" si="16"/>
        <v>6.8780000000000001</v>
      </c>
      <c r="I74" s="114">
        <f>L74-'2-总部下划报单预算明细表（填白底格）'!G74</f>
        <v>6.8780000000000001</v>
      </c>
      <c r="J74" s="114">
        <f t="shared" si="18"/>
        <v>0</v>
      </c>
      <c r="K74" s="239">
        <f t="shared" si="19"/>
        <v>6.8780000000000001</v>
      </c>
      <c r="L74" s="114">
        <f t="shared" si="20"/>
        <v>6.8780000000000001</v>
      </c>
      <c r="M74" s="114">
        <f t="shared" si="21"/>
        <v>0</v>
      </c>
      <c r="N74" s="114">
        <f t="shared" si="22"/>
        <v>0</v>
      </c>
      <c r="O74" s="116"/>
      <c r="P74" s="116"/>
      <c r="Q74" s="114">
        <f t="shared" si="17"/>
        <v>0</v>
      </c>
      <c r="R74" s="116"/>
      <c r="S74" s="116"/>
      <c r="T74" s="114">
        <f t="shared" si="23"/>
        <v>6.8780000000000001</v>
      </c>
      <c r="U74" s="116">
        <v>6.8780000000000001</v>
      </c>
      <c r="V74" s="116"/>
      <c r="W74" s="116"/>
      <c r="X74" s="116"/>
      <c r="Y74" s="114">
        <f t="shared" si="24"/>
        <v>3</v>
      </c>
      <c r="Z74" s="116">
        <v>3</v>
      </c>
      <c r="AA74" s="116"/>
      <c r="AB74" s="116">
        <v>3.4157790000000001</v>
      </c>
      <c r="AC74" s="241">
        <f t="shared" si="25"/>
        <v>1.2926666666666669</v>
      </c>
      <c r="AD74" s="241">
        <f t="shared" si="26"/>
        <v>1.0135963128762135</v>
      </c>
    </row>
    <row r="75" spans="1:30" x14ac:dyDescent="0.25">
      <c r="A75" s="238" t="str">
        <f t="shared" si="27"/>
        <v>理赔服务用车-修理费理赔服务用车项目小计</v>
      </c>
      <c r="B75" s="290"/>
      <c r="C75" s="290"/>
      <c r="D75" s="233" t="s">
        <v>381</v>
      </c>
      <c r="E75" s="123" t="s">
        <v>388</v>
      </c>
      <c r="F75" s="124"/>
      <c r="G75" s="156" t="s">
        <v>242</v>
      </c>
      <c r="H75" s="239">
        <f t="shared" si="16"/>
        <v>36</v>
      </c>
      <c r="I75" s="114">
        <f>L75-'2-总部下划报单预算明细表（填白底格）'!G75</f>
        <v>36</v>
      </c>
      <c r="J75" s="114">
        <f t="shared" si="18"/>
        <v>0</v>
      </c>
      <c r="K75" s="239">
        <f t="shared" si="19"/>
        <v>36</v>
      </c>
      <c r="L75" s="114">
        <f t="shared" si="20"/>
        <v>36</v>
      </c>
      <c r="M75" s="114">
        <f t="shared" si="21"/>
        <v>0</v>
      </c>
      <c r="N75" s="114">
        <f t="shared" si="22"/>
        <v>0</v>
      </c>
      <c r="O75" s="116"/>
      <c r="P75" s="116"/>
      <c r="Q75" s="114">
        <f t="shared" si="17"/>
        <v>0</v>
      </c>
      <c r="R75" s="116"/>
      <c r="S75" s="116"/>
      <c r="T75" s="114">
        <f t="shared" si="23"/>
        <v>36</v>
      </c>
      <c r="U75" s="116">
        <v>36</v>
      </c>
      <c r="V75" s="116"/>
      <c r="W75" s="116"/>
      <c r="X75" s="116"/>
      <c r="Y75" s="114">
        <f t="shared" si="24"/>
        <v>25</v>
      </c>
      <c r="Z75" s="116">
        <v>25</v>
      </c>
      <c r="AA75" s="116"/>
      <c r="AB75" s="116">
        <v>38.394475999999997</v>
      </c>
      <c r="AC75" s="241">
        <f t="shared" si="25"/>
        <v>0.43999999999999995</v>
      </c>
      <c r="AD75" s="241">
        <f t="shared" si="26"/>
        <v>-6.236511731531369E-2</v>
      </c>
    </row>
    <row r="76" spans="1:30" x14ac:dyDescent="0.25">
      <c r="A76" s="238" t="str">
        <f t="shared" si="27"/>
        <v>理赔服务用车-年检费理赔服务用车项目小计</v>
      </c>
      <c r="B76" s="290"/>
      <c r="C76" s="290"/>
      <c r="D76" s="131" t="s">
        <v>381</v>
      </c>
      <c r="E76" s="233" t="s">
        <v>386</v>
      </c>
      <c r="F76" s="124"/>
      <c r="G76" s="156" t="s">
        <v>243</v>
      </c>
      <c r="H76" s="239">
        <f t="shared" si="16"/>
        <v>0.84</v>
      </c>
      <c r="I76" s="114">
        <f>L76-'2-总部下划报单预算明细表（填白底格）'!G76</f>
        <v>0.84</v>
      </c>
      <c r="J76" s="114">
        <f t="shared" si="18"/>
        <v>0</v>
      </c>
      <c r="K76" s="239">
        <f>L76+M76</f>
        <v>0.84</v>
      </c>
      <c r="L76" s="114">
        <f>O76+U76</f>
        <v>0.84</v>
      </c>
      <c r="M76" s="114">
        <f>P76+V76</f>
        <v>0</v>
      </c>
      <c r="N76" s="114">
        <f>O76+P76</f>
        <v>0</v>
      </c>
      <c r="O76" s="116"/>
      <c r="P76" s="116"/>
      <c r="Q76" s="114">
        <f t="shared" si="17"/>
        <v>0</v>
      </c>
      <c r="R76" s="116"/>
      <c r="S76" s="116"/>
      <c r="T76" s="114">
        <f>V76+U76</f>
        <v>0.84</v>
      </c>
      <c r="U76" s="116">
        <v>0.84</v>
      </c>
      <c r="V76" s="116"/>
      <c r="W76" s="116"/>
      <c r="X76" s="116"/>
      <c r="Y76" s="114">
        <f t="shared" si="24"/>
        <v>1.204</v>
      </c>
      <c r="Z76" s="116">
        <v>1.204</v>
      </c>
      <c r="AA76" s="116"/>
      <c r="AB76" s="116">
        <v>0.92400000000000004</v>
      </c>
      <c r="AC76" s="241">
        <f>IFERROR(K76/Y76-1,"")</f>
        <v>-0.30232558139534882</v>
      </c>
      <c r="AD76" s="241">
        <f>IFERROR(K76/AB76-1,"")</f>
        <v>-9.0909090909090939E-2</v>
      </c>
    </row>
    <row r="77" spans="1:30" x14ac:dyDescent="0.25">
      <c r="A77" s="238" t="str">
        <f t="shared" si="27"/>
        <v>理赔服务用车-保险费理赔服务用车项目小计</v>
      </c>
      <c r="B77" s="290"/>
      <c r="C77" s="290"/>
      <c r="D77" s="233" t="s">
        <v>381</v>
      </c>
      <c r="E77" s="233" t="s">
        <v>389</v>
      </c>
      <c r="F77" s="124"/>
      <c r="G77" s="156" t="s">
        <v>243</v>
      </c>
      <c r="H77" s="239">
        <f t="shared" si="16"/>
        <v>27.45</v>
      </c>
      <c r="I77" s="114">
        <f>L77-'2-总部下划报单预算明细表（填白底格）'!G77</f>
        <v>27.45</v>
      </c>
      <c r="J77" s="114">
        <f t="shared" si="18"/>
        <v>0</v>
      </c>
      <c r="K77" s="239">
        <f t="shared" si="19"/>
        <v>27.45</v>
      </c>
      <c r="L77" s="114">
        <f t="shared" si="20"/>
        <v>27.45</v>
      </c>
      <c r="M77" s="114">
        <f t="shared" si="21"/>
        <v>0</v>
      </c>
      <c r="N77" s="114">
        <f t="shared" si="22"/>
        <v>0</v>
      </c>
      <c r="O77" s="116"/>
      <c r="P77" s="116"/>
      <c r="Q77" s="114">
        <f t="shared" si="17"/>
        <v>0</v>
      </c>
      <c r="R77" s="116"/>
      <c r="S77" s="116"/>
      <c r="T77" s="114">
        <f t="shared" si="23"/>
        <v>27.45</v>
      </c>
      <c r="U77" s="116">
        <v>27.45</v>
      </c>
      <c r="V77" s="116"/>
      <c r="W77" s="116"/>
      <c r="X77" s="116"/>
      <c r="Y77" s="114">
        <f t="shared" si="24"/>
        <v>21.45</v>
      </c>
      <c r="Z77" s="116">
        <v>21.45</v>
      </c>
      <c r="AA77" s="116"/>
      <c r="AB77" s="116">
        <v>21.678609999999999</v>
      </c>
      <c r="AC77" s="241">
        <f t="shared" si="25"/>
        <v>0.2797202797202798</v>
      </c>
      <c r="AD77" s="241">
        <f t="shared" si="26"/>
        <v>0.26622509469011169</v>
      </c>
    </row>
    <row r="78" spans="1:30" x14ac:dyDescent="0.25">
      <c r="A78" s="238" t="str">
        <f t="shared" si="27"/>
        <v>理赔服务用车-车船税理赔服务用车项目小计</v>
      </c>
      <c r="B78" s="290"/>
      <c r="C78" s="290"/>
      <c r="D78" s="233" t="s">
        <v>381</v>
      </c>
      <c r="E78" s="233" t="s">
        <v>390</v>
      </c>
      <c r="F78" s="233"/>
      <c r="G78" s="156" t="s">
        <v>243</v>
      </c>
      <c r="H78" s="239">
        <f t="shared" si="16"/>
        <v>1.9020000000000001</v>
      </c>
      <c r="I78" s="114">
        <f>L78-'2-总部下划报单预算明细表（填白底格）'!G78</f>
        <v>1.9020000000000001</v>
      </c>
      <c r="J78" s="114">
        <f t="shared" si="18"/>
        <v>0</v>
      </c>
      <c r="K78" s="239">
        <f t="shared" si="19"/>
        <v>1.9020000000000001</v>
      </c>
      <c r="L78" s="114">
        <f t="shared" si="20"/>
        <v>1.9020000000000001</v>
      </c>
      <c r="M78" s="114">
        <f t="shared" si="21"/>
        <v>0</v>
      </c>
      <c r="N78" s="114">
        <f t="shared" si="22"/>
        <v>0</v>
      </c>
      <c r="O78" s="116"/>
      <c r="P78" s="116"/>
      <c r="Q78" s="114">
        <f t="shared" si="17"/>
        <v>0</v>
      </c>
      <c r="R78" s="116"/>
      <c r="S78" s="116"/>
      <c r="T78" s="114">
        <f t="shared" si="23"/>
        <v>1.9020000000000001</v>
      </c>
      <c r="U78" s="116">
        <v>1.9020000000000001</v>
      </c>
      <c r="V78" s="116"/>
      <c r="W78" s="116"/>
      <c r="X78" s="116"/>
      <c r="Y78" s="114">
        <f t="shared" si="24"/>
        <v>2.0219999999999998</v>
      </c>
      <c r="Z78" s="116">
        <v>2.0219999999999998</v>
      </c>
      <c r="AA78" s="116"/>
      <c r="AB78" s="116">
        <v>1.9544999999999999</v>
      </c>
      <c r="AC78" s="241">
        <f t="shared" si="25"/>
        <v>-5.9347181008901906E-2</v>
      </c>
      <c r="AD78" s="241">
        <f t="shared" si="26"/>
        <v>-2.6861089792785786E-2</v>
      </c>
    </row>
    <row r="79" spans="1:30" x14ac:dyDescent="0.25">
      <c r="A79" s="238" t="str">
        <f t="shared" si="27"/>
        <v>临时用车--一般租赁临时用车项目小计</v>
      </c>
      <c r="B79" s="290"/>
      <c r="C79" s="290"/>
      <c r="D79" s="233" t="s">
        <v>391</v>
      </c>
      <c r="E79" s="130" t="s">
        <v>392</v>
      </c>
      <c r="F79" s="130"/>
      <c r="G79" s="156" t="s">
        <v>241</v>
      </c>
      <c r="H79" s="239">
        <f t="shared" si="16"/>
        <v>0</v>
      </c>
      <c r="I79" s="114">
        <f>L79-'2-总部下划报单预算明细表（填白底格）'!G79</f>
        <v>0</v>
      </c>
      <c r="J79" s="114">
        <f t="shared" si="18"/>
        <v>0</v>
      </c>
      <c r="K79" s="239">
        <f t="shared" si="19"/>
        <v>0</v>
      </c>
      <c r="L79" s="114">
        <f t="shared" si="20"/>
        <v>0</v>
      </c>
      <c r="M79" s="114">
        <f t="shared" si="21"/>
        <v>0</v>
      </c>
      <c r="N79" s="114">
        <f t="shared" si="22"/>
        <v>0</v>
      </c>
      <c r="O79" s="116"/>
      <c r="P79" s="116"/>
      <c r="Q79" s="114">
        <f t="shared" si="17"/>
        <v>0</v>
      </c>
      <c r="R79" s="116"/>
      <c r="S79" s="116"/>
      <c r="T79" s="114">
        <f t="shared" si="23"/>
        <v>0</v>
      </c>
      <c r="U79" s="242">
        <f>0</f>
        <v>0</v>
      </c>
      <c r="V79" s="242">
        <f>0</f>
        <v>0</v>
      </c>
      <c r="W79" s="116"/>
      <c r="X79" s="116"/>
      <c r="Y79" s="114">
        <f t="shared" si="24"/>
        <v>0</v>
      </c>
      <c r="Z79" s="116"/>
      <c r="AA79" s="116"/>
      <c r="AB79" s="116"/>
      <c r="AC79" s="241" t="str">
        <f t="shared" si="25"/>
        <v/>
      </c>
      <c r="AD79" s="241" t="str">
        <f t="shared" si="26"/>
        <v/>
      </c>
    </row>
    <row r="80" spans="1:30" x14ac:dyDescent="0.25">
      <c r="A80" s="238" t="str">
        <f t="shared" si="27"/>
        <v>临时用车--短期或低价值租赁临时用车项目小计</v>
      </c>
      <c r="B80" s="290"/>
      <c r="C80" s="290"/>
      <c r="D80" s="233" t="s">
        <v>391</v>
      </c>
      <c r="E80" s="130" t="s">
        <v>394</v>
      </c>
      <c r="F80" s="124"/>
      <c r="G80" s="156" t="s">
        <v>241</v>
      </c>
      <c r="H80" s="239">
        <f t="shared" si="16"/>
        <v>0</v>
      </c>
      <c r="I80" s="114">
        <f>L80-'2-总部下划报单预算明细表（填白底格）'!G80</f>
        <v>0</v>
      </c>
      <c r="J80" s="114">
        <f t="shared" si="18"/>
        <v>0</v>
      </c>
      <c r="K80" s="239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 t="shared" si="17"/>
        <v>0</v>
      </c>
      <c r="R80" s="116"/>
      <c r="S80" s="116"/>
      <c r="T80" s="114">
        <f>V80+U80</f>
        <v>0</v>
      </c>
      <c r="U80" s="242">
        <f>0</f>
        <v>0</v>
      </c>
      <c r="V80" s="242">
        <f>0</f>
        <v>0</v>
      </c>
      <c r="W80" s="116"/>
      <c r="X80" s="116"/>
      <c r="Y80" s="114">
        <f t="shared" si="24"/>
        <v>0</v>
      </c>
      <c r="Z80" s="116"/>
      <c r="AA80" s="116"/>
      <c r="AB80" s="116"/>
      <c r="AC80" s="241" t="str">
        <f>IFERROR(K80/Y80-1,"")</f>
        <v/>
      </c>
      <c r="AD80" s="241" t="str">
        <f>IFERROR(K80/AB80-1,"")</f>
        <v/>
      </c>
    </row>
    <row r="81" spans="1:30" x14ac:dyDescent="0.25">
      <c r="A81" s="238" t="str">
        <f t="shared" si="27"/>
        <v>临时用车-车辆油费临时用车项目小计</v>
      </c>
      <c r="B81" s="290"/>
      <c r="C81" s="290"/>
      <c r="D81" s="131" t="s">
        <v>393</v>
      </c>
      <c r="E81" s="233" t="s">
        <v>91</v>
      </c>
      <c r="F81" s="124"/>
      <c r="G81" s="156" t="s">
        <v>298</v>
      </c>
      <c r="H81" s="239">
        <f t="shared" ref="H81:H86" si="28">I81+J81</f>
        <v>0</v>
      </c>
      <c r="I81" s="114">
        <f>L81-'2-总部下划报单预算明细表（填白底格）'!G81</f>
        <v>0</v>
      </c>
      <c r="J81" s="114">
        <f t="shared" si="18"/>
        <v>0</v>
      </c>
      <c r="K81" s="239">
        <f t="shared" si="19"/>
        <v>0</v>
      </c>
      <c r="L81" s="114">
        <f t="shared" si="20"/>
        <v>0</v>
      </c>
      <c r="M81" s="114">
        <f t="shared" si="21"/>
        <v>0</v>
      </c>
      <c r="N81" s="114">
        <f t="shared" si="22"/>
        <v>0</v>
      </c>
      <c r="O81" s="116"/>
      <c r="P81" s="116"/>
      <c r="Q81" s="114">
        <f t="shared" ref="Q81:Q86" si="29">R81+S81</f>
        <v>0</v>
      </c>
      <c r="R81" s="116"/>
      <c r="S81" s="116"/>
      <c r="T81" s="114">
        <f t="shared" si="23"/>
        <v>0</v>
      </c>
      <c r="U81" s="242">
        <f>0</f>
        <v>0</v>
      </c>
      <c r="V81" s="242">
        <f>0</f>
        <v>0</v>
      </c>
      <c r="W81" s="116"/>
      <c r="X81" s="116"/>
      <c r="Y81" s="114">
        <f t="shared" si="24"/>
        <v>0</v>
      </c>
      <c r="Z81" s="116"/>
      <c r="AA81" s="116"/>
      <c r="AB81" s="116">
        <v>9.7500000000000003E-2</v>
      </c>
      <c r="AC81" s="241" t="str">
        <f t="shared" si="25"/>
        <v/>
      </c>
      <c r="AD81" s="241">
        <f t="shared" si="26"/>
        <v>-1</v>
      </c>
    </row>
    <row r="82" spans="1:30" x14ac:dyDescent="0.25">
      <c r="A82" s="238" t="str">
        <f t="shared" si="27"/>
        <v>临时用车-车辆路桥、停车费及其他临时用车项目小计</v>
      </c>
      <c r="B82" s="290"/>
      <c r="C82" s="290"/>
      <c r="D82" s="131" t="s">
        <v>393</v>
      </c>
      <c r="E82" s="233" t="s">
        <v>88</v>
      </c>
      <c r="F82" s="124"/>
      <c r="G82" s="156" t="s">
        <v>243</v>
      </c>
      <c r="H82" s="239">
        <f t="shared" si="28"/>
        <v>0</v>
      </c>
      <c r="I82" s="114">
        <f>L82-'2-总部下划报单预算明细表（填白底格）'!G82</f>
        <v>0</v>
      </c>
      <c r="J82" s="114">
        <f t="shared" si="18"/>
        <v>0</v>
      </c>
      <c r="K82" s="239">
        <f t="shared" si="19"/>
        <v>0</v>
      </c>
      <c r="L82" s="114">
        <f t="shared" si="20"/>
        <v>0</v>
      </c>
      <c r="M82" s="114">
        <f t="shared" si="21"/>
        <v>0</v>
      </c>
      <c r="N82" s="114">
        <f t="shared" si="22"/>
        <v>0</v>
      </c>
      <c r="O82" s="116"/>
      <c r="P82" s="116"/>
      <c r="Q82" s="114">
        <f t="shared" si="29"/>
        <v>0</v>
      </c>
      <c r="R82" s="116"/>
      <c r="S82" s="116"/>
      <c r="T82" s="114">
        <f t="shared" si="23"/>
        <v>0</v>
      </c>
      <c r="U82" s="242">
        <f>0</f>
        <v>0</v>
      </c>
      <c r="V82" s="242">
        <f>0</f>
        <v>0</v>
      </c>
      <c r="W82" s="116"/>
      <c r="X82" s="116"/>
      <c r="Y82" s="114">
        <f t="shared" si="24"/>
        <v>0</v>
      </c>
      <c r="Z82" s="116"/>
      <c r="AA82" s="116"/>
      <c r="AB82" s="116">
        <v>6.1999999999999998E-3</v>
      </c>
      <c r="AC82" s="241" t="str">
        <f t="shared" si="25"/>
        <v/>
      </c>
      <c r="AD82" s="241">
        <f t="shared" si="26"/>
        <v>-1</v>
      </c>
    </row>
    <row r="83" spans="1:30" x14ac:dyDescent="0.25">
      <c r="A83" s="238" t="str">
        <f t="shared" si="27"/>
        <v>临时用车-车辆修理费临时用车项目小计</v>
      </c>
      <c r="B83" s="290"/>
      <c r="C83" s="290"/>
      <c r="D83" s="233" t="s">
        <v>391</v>
      </c>
      <c r="E83" s="123" t="s">
        <v>94</v>
      </c>
      <c r="F83" s="124"/>
      <c r="G83" s="156" t="s">
        <v>242</v>
      </c>
      <c r="H83" s="239">
        <f t="shared" si="28"/>
        <v>0</v>
      </c>
      <c r="I83" s="114">
        <f>L83-'2-总部下划报单预算明细表（填白底格）'!G83</f>
        <v>0</v>
      </c>
      <c r="J83" s="114">
        <f t="shared" si="18"/>
        <v>0</v>
      </c>
      <c r="K83" s="239">
        <f t="shared" si="19"/>
        <v>0</v>
      </c>
      <c r="L83" s="114">
        <f t="shared" si="20"/>
        <v>0</v>
      </c>
      <c r="M83" s="114">
        <f t="shared" si="21"/>
        <v>0</v>
      </c>
      <c r="N83" s="114">
        <f t="shared" si="22"/>
        <v>0</v>
      </c>
      <c r="O83" s="116"/>
      <c r="P83" s="116"/>
      <c r="Q83" s="114">
        <f t="shared" si="29"/>
        <v>0</v>
      </c>
      <c r="R83" s="116"/>
      <c r="S83" s="116"/>
      <c r="T83" s="114">
        <f t="shared" si="23"/>
        <v>0</v>
      </c>
      <c r="U83" s="242">
        <f>0</f>
        <v>0</v>
      </c>
      <c r="V83" s="242">
        <f>0</f>
        <v>0</v>
      </c>
      <c r="W83" s="116"/>
      <c r="X83" s="116"/>
      <c r="Y83" s="114">
        <f t="shared" si="24"/>
        <v>0</v>
      </c>
      <c r="Z83" s="116"/>
      <c r="AA83" s="116"/>
      <c r="AB83" s="116"/>
      <c r="AC83" s="241" t="str">
        <f t="shared" si="25"/>
        <v/>
      </c>
      <c r="AD83" s="241" t="str">
        <f t="shared" si="26"/>
        <v/>
      </c>
    </row>
    <row r="84" spans="1:30" x14ac:dyDescent="0.25">
      <c r="A84" s="238" t="str">
        <f t="shared" si="27"/>
        <v>三农服务车-油费三农服务车项目小计</v>
      </c>
      <c r="B84" s="290"/>
      <c r="C84" s="290"/>
      <c r="D84" s="131" t="s">
        <v>395</v>
      </c>
      <c r="E84" s="233" t="s">
        <v>396</v>
      </c>
      <c r="F84" s="124"/>
      <c r="G84" s="156" t="s">
        <v>298</v>
      </c>
      <c r="H84" s="239">
        <f t="shared" si="28"/>
        <v>2.69</v>
      </c>
      <c r="I84" s="114">
        <f>L84-'2-总部下划报单预算明细表（填白底格）'!G84</f>
        <v>2.69</v>
      </c>
      <c r="J84" s="114">
        <f t="shared" si="18"/>
        <v>0</v>
      </c>
      <c r="K84" s="239">
        <f t="shared" si="19"/>
        <v>2.69</v>
      </c>
      <c r="L84" s="114">
        <f t="shared" si="20"/>
        <v>2.69</v>
      </c>
      <c r="M84" s="114">
        <f t="shared" si="21"/>
        <v>0</v>
      </c>
      <c r="N84" s="114">
        <f t="shared" si="22"/>
        <v>0</v>
      </c>
      <c r="O84" s="116"/>
      <c r="P84" s="116"/>
      <c r="Q84" s="114">
        <f t="shared" si="29"/>
        <v>0</v>
      </c>
      <c r="R84" s="116"/>
      <c r="S84" s="116"/>
      <c r="T84" s="114">
        <f t="shared" si="23"/>
        <v>2.69</v>
      </c>
      <c r="U84" s="116">
        <v>2.69</v>
      </c>
      <c r="V84" s="116"/>
      <c r="W84" s="116"/>
      <c r="X84" s="116"/>
      <c r="Y84" s="114">
        <f t="shared" si="24"/>
        <v>1.084282</v>
      </c>
      <c r="Z84" s="116">
        <v>1.084282</v>
      </c>
      <c r="AA84" s="116"/>
      <c r="AB84" s="116">
        <v>0.2</v>
      </c>
      <c r="AC84" s="241">
        <f t="shared" si="25"/>
        <v>1.4809044141653187</v>
      </c>
      <c r="AD84" s="241">
        <f t="shared" si="26"/>
        <v>12.45</v>
      </c>
    </row>
    <row r="85" spans="1:30" x14ac:dyDescent="0.25">
      <c r="A85" s="238" t="str">
        <f t="shared" si="27"/>
        <v>三农服务车-路桥、停车费及其他三农服务车项目小计</v>
      </c>
      <c r="B85" s="290"/>
      <c r="C85" s="290"/>
      <c r="D85" s="131" t="s">
        <v>395</v>
      </c>
      <c r="E85" s="233" t="s">
        <v>397</v>
      </c>
      <c r="F85" s="124"/>
      <c r="G85" s="156" t="s">
        <v>243</v>
      </c>
      <c r="H85" s="239">
        <f t="shared" si="28"/>
        <v>1.3440000000000001</v>
      </c>
      <c r="I85" s="114">
        <f>L85-'2-总部下划报单预算明细表（填白底格）'!G85</f>
        <v>1.3440000000000001</v>
      </c>
      <c r="J85" s="114">
        <f t="shared" si="18"/>
        <v>0</v>
      </c>
      <c r="K85" s="239">
        <f t="shared" si="19"/>
        <v>1.3440000000000001</v>
      </c>
      <c r="L85" s="114">
        <f t="shared" si="20"/>
        <v>1.3440000000000001</v>
      </c>
      <c r="M85" s="114">
        <f t="shared" si="21"/>
        <v>0</v>
      </c>
      <c r="N85" s="114">
        <f t="shared" si="22"/>
        <v>0</v>
      </c>
      <c r="O85" s="116"/>
      <c r="P85" s="116"/>
      <c r="Q85" s="114">
        <f t="shared" si="29"/>
        <v>0</v>
      </c>
      <c r="R85" s="116"/>
      <c r="S85" s="116"/>
      <c r="T85" s="114">
        <f t="shared" si="23"/>
        <v>1.3440000000000001</v>
      </c>
      <c r="U85" s="116">
        <v>1.3440000000000001</v>
      </c>
      <c r="V85" s="116"/>
      <c r="W85" s="116"/>
      <c r="X85" s="116"/>
      <c r="Y85" s="114">
        <f t="shared" si="24"/>
        <v>0.504</v>
      </c>
      <c r="Z85" s="116">
        <v>0.504</v>
      </c>
      <c r="AA85" s="116"/>
      <c r="AB85" s="116">
        <v>0.04</v>
      </c>
      <c r="AC85" s="241">
        <f t="shared" si="25"/>
        <v>1.666666666666667</v>
      </c>
      <c r="AD85" s="241">
        <f t="shared" si="26"/>
        <v>32.6</v>
      </c>
    </row>
    <row r="86" spans="1:30" x14ac:dyDescent="0.25">
      <c r="A86" s="238" t="str">
        <f t="shared" si="27"/>
        <v>三农服务车-修理费三农服务车项目小计</v>
      </c>
      <c r="B86" s="290"/>
      <c r="C86" s="290"/>
      <c r="D86" s="233" t="s">
        <v>399</v>
      </c>
      <c r="E86" s="123" t="s">
        <v>400</v>
      </c>
      <c r="F86" s="124"/>
      <c r="G86" s="156" t="s">
        <v>242</v>
      </c>
      <c r="H86" s="239">
        <f t="shared" si="28"/>
        <v>4</v>
      </c>
      <c r="I86" s="114">
        <f>L86-'2-总部下划报单预算明细表（填白底格）'!G86</f>
        <v>4</v>
      </c>
      <c r="J86" s="114">
        <f t="shared" si="18"/>
        <v>0</v>
      </c>
      <c r="K86" s="239">
        <f t="shared" si="19"/>
        <v>4</v>
      </c>
      <c r="L86" s="114">
        <f t="shared" si="20"/>
        <v>4</v>
      </c>
      <c r="M86" s="114">
        <f t="shared" si="21"/>
        <v>0</v>
      </c>
      <c r="N86" s="114">
        <f t="shared" si="22"/>
        <v>0</v>
      </c>
      <c r="O86" s="116"/>
      <c r="P86" s="116"/>
      <c r="Q86" s="114">
        <f t="shared" si="29"/>
        <v>0</v>
      </c>
      <c r="R86" s="116"/>
      <c r="S86" s="116"/>
      <c r="T86" s="114">
        <f t="shared" si="23"/>
        <v>4</v>
      </c>
      <c r="U86" s="116">
        <v>4</v>
      </c>
      <c r="V86" s="116"/>
      <c r="W86" s="116"/>
      <c r="X86" s="116"/>
      <c r="Y86" s="114">
        <f t="shared" si="24"/>
        <v>0.7</v>
      </c>
      <c r="Z86" s="116">
        <v>0.7</v>
      </c>
      <c r="AA86" s="116"/>
      <c r="AB86" s="116"/>
      <c r="AC86" s="241">
        <f t="shared" si="25"/>
        <v>4.7142857142857144</v>
      </c>
      <c r="AD86" s="241" t="str">
        <f t="shared" si="26"/>
        <v/>
      </c>
    </row>
    <row r="87" spans="1:30" x14ac:dyDescent="0.25">
      <c r="A87" s="238" t="str">
        <f t="shared" si="27"/>
        <v>三农服务车-年检费三农服务车项目小计</v>
      </c>
      <c r="B87" s="290"/>
      <c r="C87" s="290"/>
      <c r="D87" s="131" t="s">
        <v>395</v>
      </c>
      <c r="E87" s="233" t="s">
        <v>398</v>
      </c>
      <c r="F87" s="124"/>
      <c r="G87" s="156" t="s">
        <v>243</v>
      </c>
      <c r="H87" s="239">
        <f>I87+J87</f>
        <v>0</v>
      </c>
      <c r="I87" s="114">
        <f>L87-'2-总部下划报单预算明细表（填白底格）'!G87</f>
        <v>0</v>
      </c>
      <c r="J87" s="114">
        <f t="shared" si="18"/>
        <v>0</v>
      </c>
      <c r="K87" s="239">
        <f>L87+M87</f>
        <v>0</v>
      </c>
      <c r="L87" s="114">
        <f>O87+U87</f>
        <v>0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</v>
      </c>
      <c r="U87" s="116"/>
      <c r="V87" s="116"/>
      <c r="W87" s="116"/>
      <c r="X87" s="116"/>
      <c r="Y87" s="114">
        <f t="shared" si="24"/>
        <v>8.4000000000000005E-2</v>
      </c>
      <c r="Z87" s="116">
        <v>8.4000000000000005E-2</v>
      </c>
      <c r="AA87" s="116"/>
      <c r="AB87" s="116"/>
      <c r="AC87" s="241">
        <f>IFERROR(K87/Y87-1,"")</f>
        <v>-1</v>
      </c>
      <c r="AD87" s="241" t="str">
        <f>IFERROR(K87/AB87-1,"")</f>
        <v/>
      </c>
    </row>
    <row r="88" spans="1:30" x14ac:dyDescent="0.25">
      <c r="A88" s="238" t="str">
        <f t="shared" si="27"/>
        <v>三农服务车-保险费三农服务车项目小计</v>
      </c>
      <c r="B88" s="290"/>
      <c r="C88" s="290"/>
      <c r="D88" s="233" t="s">
        <v>399</v>
      </c>
      <c r="E88" s="233" t="s">
        <v>401</v>
      </c>
      <c r="F88" s="124"/>
      <c r="G88" s="156" t="s">
        <v>243</v>
      </c>
      <c r="H88" s="239">
        <f t="shared" ref="H88:H151" si="30">I88+J88</f>
        <v>2.4</v>
      </c>
      <c r="I88" s="114">
        <f>L88-'2-总部下划报单预算明细表（填白底格）'!G88</f>
        <v>2.4</v>
      </c>
      <c r="J88" s="114">
        <f t="shared" si="18"/>
        <v>0</v>
      </c>
      <c r="K88" s="239">
        <f t="shared" si="19"/>
        <v>2.4</v>
      </c>
      <c r="L88" s="114">
        <f t="shared" si="20"/>
        <v>2.4</v>
      </c>
      <c r="M88" s="114">
        <f t="shared" si="21"/>
        <v>0</v>
      </c>
      <c r="N88" s="114">
        <f t="shared" si="22"/>
        <v>0</v>
      </c>
      <c r="O88" s="116"/>
      <c r="P88" s="116"/>
      <c r="Q88" s="114">
        <f t="shared" ref="Q88:Q151" si="31">R88+S88</f>
        <v>0</v>
      </c>
      <c r="R88" s="116"/>
      <c r="S88" s="116"/>
      <c r="T88" s="114">
        <f t="shared" si="23"/>
        <v>2.4</v>
      </c>
      <c r="U88" s="116">
        <v>2.4</v>
      </c>
      <c r="V88" s="116"/>
      <c r="W88" s="116"/>
      <c r="X88" s="116"/>
      <c r="Y88" s="114">
        <f t="shared" si="24"/>
        <v>0.9</v>
      </c>
      <c r="Z88" s="116">
        <v>0.9</v>
      </c>
      <c r="AA88" s="116"/>
      <c r="AB88" s="116">
        <v>0.26774700000000001</v>
      </c>
      <c r="AC88" s="241">
        <f t="shared" si="25"/>
        <v>1.6666666666666665</v>
      </c>
      <c r="AD88" s="241">
        <f t="shared" si="26"/>
        <v>7.9636858676287687</v>
      </c>
    </row>
    <row r="89" spans="1:30" x14ac:dyDescent="0.25">
      <c r="A89" s="238" t="str">
        <f t="shared" si="27"/>
        <v>三农服务车-车船税三农服务车项目小计</v>
      </c>
      <c r="B89" s="290"/>
      <c r="C89" s="291"/>
      <c r="D89" s="233" t="s">
        <v>399</v>
      </c>
      <c r="E89" s="233" t="s">
        <v>402</v>
      </c>
      <c r="F89" s="124"/>
      <c r="G89" s="156" t="s">
        <v>243</v>
      </c>
      <c r="H89" s="239">
        <f t="shared" si="30"/>
        <v>0.28799999999999998</v>
      </c>
      <c r="I89" s="114">
        <f>L89-'2-总部下划报单预算明细表（填白底格）'!G89</f>
        <v>0.28799999999999998</v>
      </c>
      <c r="J89" s="114">
        <f t="shared" si="18"/>
        <v>0</v>
      </c>
      <c r="K89" s="239">
        <f t="shared" si="19"/>
        <v>0.28799999999999998</v>
      </c>
      <c r="L89" s="114">
        <f t="shared" si="20"/>
        <v>0.28799999999999998</v>
      </c>
      <c r="M89" s="114">
        <f t="shared" si="21"/>
        <v>0</v>
      </c>
      <c r="N89" s="114">
        <f t="shared" si="22"/>
        <v>0</v>
      </c>
      <c r="O89" s="116"/>
      <c r="P89" s="116"/>
      <c r="Q89" s="114">
        <f t="shared" si="31"/>
        <v>0</v>
      </c>
      <c r="R89" s="116"/>
      <c r="S89" s="116"/>
      <c r="T89" s="114">
        <f t="shared" si="23"/>
        <v>0.28799999999999998</v>
      </c>
      <c r="U89" s="116">
        <v>0.28799999999999998</v>
      </c>
      <c r="V89" s="116"/>
      <c r="W89" s="116"/>
      <c r="X89" s="116"/>
      <c r="Y89" s="114">
        <f t="shared" si="24"/>
        <v>0.108</v>
      </c>
      <c r="Z89" s="116">
        <v>0.108</v>
      </c>
      <c r="AA89" s="116"/>
      <c r="AB89" s="116">
        <v>3.5999999999999997E-2</v>
      </c>
      <c r="AC89" s="241">
        <f t="shared" si="25"/>
        <v>1.6666666666666665</v>
      </c>
      <c r="AD89" s="241">
        <f t="shared" si="26"/>
        <v>7</v>
      </c>
    </row>
    <row r="90" spans="1:30" ht="14.4" customHeight="1" x14ac:dyDescent="0.25">
      <c r="A90" s="238" t="str">
        <f t="shared" si="27"/>
        <v>电子设备类项目小计电子设备类项目小计</v>
      </c>
      <c r="B90" s="290"/>
      <c r="C90" s="289" t="s">
        <v>403</v>
      </c>
      <c r="D90" s="285" t="s">
        <v>472</v>
      </c>
      <c r="E90" s="285"/>
      <c r="F90" s="285"/>
      <c r="G90" s="159"/>
      <c r="H90" s="239">
        <f t="shared" si="30"/>
        <v>57.984000000000002</v>
      </c>
      <c r="I90" s="114">
        <f>L90-'2-总部下划报单预算明细表（填白底格）'!G90</f>
        <v>57.984000000000002</v>
      </c>
      <c r="J90" s="114">
        <f t="shared" si="18"/>
        <v>0</v>
      </c>
      <c r="K90" s="239">
        <f t="shared" si="19"/>
        <v>59.164000000000001</v>
      </c>
      <c r="L90" s="114">
        <f t="shared" si="20"/>
        <v>59.164000000000001</v>
      </c>
      <c r="M90" s="114">
        <f t="shared" si="21"/>
        <v>0</v>
      </c>
      <c r="N90" s="114">
        <f t="shared" si="22"/>
        <v>32.314</v>
      </c>
      <c r="O90" s="114">
        <f>SUM(O91:O103)</f>
        <v>32.314</v>
      </c>
      <c r="P90" s="114">
        <f>SUM(P91:P103)</f>
        <v>0</v>
      </c>
      <c r="Q90" s="114">
        <f t="shared" si="31"/>
        <v>0</v>
      </c>
      <c r="R90" s="114">
        <f>SUM(R91:R103)</f>
        <v>0</v>
      </c>
      <c r="S90" s="114">
        <f>SUM(S91:S103)</f>
        <v>0</v>
      </c>
      <c r="T90" s="114">
        <f t="shared" si="23"/>
        <v>26.85</v>
      </c>
      <c r="U90" s="114">
        <f t="shared" ref="U90:AB90" si="32">SUM(U91:U103)</f>
        <v>26.85</v>
      </c>
      <c r="V90" s="114">
        <f t="shared" si="32"/>
        <v>0</v>
      </c>
      <c r="W90" s="114">
        <f t="shared" si="32"/>
        <v>0</v>
      </c>
      <c r="X90" s="114">
        <f t="shared" si="32"/>
        <v>0</v>
      </c>
      <c r="Y90" s="114">
        <f t="shared" si="24"/>
        <v>60.520347000000001</v>
      </c>
      <c r="Z90" s="114">
        <f>SUM(Z91:Z103)</f>
        <v>60.520347000000001</v>
      </c>
      <c r="AA90" s="114">
        <f>SUM(AA91:AA103)</f>
        <v>0</v>
      </c>
      <c r="AB90" s="114">
        <f t="shared" si="32"/>
        <v>87.108282000000003</v>
      </c>
      <c r="AC90" s="241">
        <f t="shared" si="25"/>
        <v>-2.2411421401797305E-2</v>
      </c>
      <c r="AD90" s="241">
        <f t="shared" si="26"/>
        <v>-0.32079937014485027</v>
      </c>
    </row>
    <row r="91" spans="1:30" x14ac:dyDescent="0.25">
      <c r="A91" s="238" t="str">
        <f t="shared" si="27"/>
        <v>电子设备折旧</v>
      </c>
      <c r="B91" s="290"/>
      <c r="C91" s="290"/>
      <c r="D91" s="233" t="s">
        <v>404</v>
      </c>
      <c r="E91" s="233"/>
      <c r="F91" s="124"/>
      <c r="G91" s="156" t="s">
        <v>244</v>
      </c>
      <c r="H91" s="239">
        <f t="shared" si="30"/>
        <v>23.490000000000002</v>
      </c>
      <c r="I91" s="114">
        <f>L91-'2-总部下划报单预算明细表（填白底格）'!G91</f>
        <v>23.490000000000002</v>
      </c>
      <c r="J91" s="114">
        <f t="shared" si="18"/>
        <v>0</v>
      </c>
      <c r="K91" s="239">
        <f t="shared" si="19"/>
        <v>23.490000000000002</v>
      </c>
      <c r="L91" s="114">
        <f t="shared" si="20"/>
        <v>23.490000000000002</v>
      </c>
      <c r="M91" s="114">
        <f t="shared" si="21"/>
        <v>0</v>
      </c>
      <c r="N91" s="114">
        <f t="shared" si="22"/>
        <v>20.190000000000001</v>
      </c>
      <c r="O91" s="116">
        <v>20.190000000000001</v>
      </c>
      <c r="P91" s="116"/>
      <c r="Q91" s="114">
        <f t="shared" si="31"/>
        <v>0</v>
      </c>
      <c r="R91" s="116"/>
      <c r="S91" s="116"/>
      <c r="T91" s="114">
        <f t="shared" si="23"/>
        <v>3.3</v>
      </c>
      <c r="U91" s="116">
        <v>3.3</v>
      </c>
      <c r="V91" s="116"/>
      <c r="W91" s="116"/>
      <c r="X91" s="116"/>
      <c r="Y91" s="114">
        <f t="shared" si="24"/>
        <v>24.010346999999999</v>
      </c>
      <c r="Z91" s="116">
        <v>24.010346999999999</v>
      </c>
      <c r="AA91" s="116"/>
      <c r="AB91" s="116">
        <v>40.817951999999998</v>
      </c>
      <c r="AC91" s="241">
        <f t="shared" si="25"/>
        <v>-2.167178175309159E-2</v>
      </c>
      <c r="AD91" s="241">
        <f t="shared" si="26"/>
        <v>-0.42451791799843352</v>
      </c>
    </row>
    <row r="92" spans="1:30" x14ac:dyDescent="0.25">
      <c r="A92" s="238" t="str">
        <f t="shared" si="27"/>
        <v>无形资产摊销-软件系统</v>
      </c>
      <c r="B92" s="290"/>
      <c r="C92" s="290"/>
      <c r="D92" s="233" t="s">
        <v>82</v>
      </c>
      <c r="E92" s="233"/>
      <c r="F92" s="124"/>
      <c r="G92" s="156" t="s">
        <v>244</v>
      </c>
      <c r="H92" s="239">
        <f t="shared" si="30"/>
        <v>0</v>
      </c>
      <c r="I92" s="114">
        <f>L92-'2-总部下划报单预算明细表（填白底格）'!G92</f>
        <v>0</v>
      </c>
      <c r="J92" s="114">
        <f t="shared" si="18"/>
        <v>0</v>
      </c>
      <c r="K92" s="239">
        <f t="shared" si="19"/>
        <v>0</v>
      </c>
      <c r="L92" s="114">
        <f t="shared" si="20"/>
        <v>0</v>
      </c>
      <c r="M92" s="114">
        <f t="shared" si="21"/>
        <v>0</v>
      </c>
      <c r="N92" s="114">
        <f t="shared" si="22"/>
        <v>0</v>
      </c>
      <c r="O92" s="116"/>
      <c r="P92" s="116"/>
      <c r="Q92" s="114">
        <f t="shared" si="31"/>
        <v>0</v>
      </c>
      <c r="R92" s="116"/>
      <c r="S92" s="116"/>
      <c r="T92" s="114">
        <f t="shared" si="23"/>
        <v>0</v>
      </c>
      <c r="U92" s="116"/>
      <c r="V92" s="116"/>
      <c r="W92" s="116"/>
      <c r="X92" s="116"/>
      <c r="Y92" s="114">
        <f t="shared" si="24"/>
        <v>0</v>
      </c>
      <c r="Z92" s="116"/>
      <c r="AA92" s="116"/>
      <c r="AB92" s="116"/>
      <c r="AC92" s="241" t="str">
        <f t="shared" si="25"/>
        <v/>
      </c>
      <c r="AD92" s="241" t="str">
        <f t="shared" si="26"/>
        <v/>
      </c>
    </row>
    <row r="93" spans="1:30" x14ac:dyDescent="0.25">
      <c r="A93" s="238" t="str">
        <f t="shared" si="27"/>
        <v>电子设备保险费</v>
      </c>
      <c r="B93" s="290"/>
      <c r="C93" s="290"/>
      <c r="D93" s="123" t="s">
        <v>78</v>
      </c>
      <c r="E93" s="233"/>
      <c r="F93" s="124"/>
      <c r="G93" s="156" t="s">
        <v>247</v>
      </c>
      <c r="H93" s="239">
        <f t="shared" si="30"/>
        <v>0</v>
      </c>
      <c r="I93" s="114">
        <f>L93-'2-总部下划报单预算明细表（填白底格）'!G93</f>
        <v>0</v>
      </c>
      <c r="J93" s="114">
        <f t="shared" si="18"/>
        <v>0</v>
      </c>
      <c r="K93" s="239">
        <f t="shared" si="19"/>
        <v>0</v>
      </c>
      <c r="L93" s="114">
        <f t="shared" si="20"/>
        <v>0</v>
      </c>
      <c r="M93" s="114">
        <f t="shared" si="21"/>
        <v>0</v>
      </c>
      <c r="N93" s="114">
        <f t="shared" si="22"/>
        <v>0</v>
      </c>
      <c r="O93" s="116"/>
      <c r="P93" s="116"/>
      <c r="Q93" s="114">
        <f t="shared" si="31"/>
        <v>0</v>
      </c>
      <c r="R93" s="116"/>
      <c r="S93" s="116"/>
      <c r="T93" s="114">
        <f t="shared" si="23"/>
        <v>0</v>
      </c>
      <c r="U93" s="116"/>
      <c r="V93" s="116"/>
      <c r="W93" s="116"/>
      <c r="X93" s="116"/>
      <c r="Y93" s="114">
        <f t="shared" si="24"/>
        <v>0</v>
      </c>
      <c r="Z93" s="116"/>
      <c r="AA93" s="116"/>
      <c r="AB93" s="116"/>
      <c r="AC93" s="241" t="str">
        <f t="shared" si="25"/>
        <v/>
      </c>
      <c r="AD93" s="241" t="str">
        <f t="shared" si="26"/>
        <v/>
      </c>
    </row>
    <row r="94" spans="1:30" x14ac:dyDescent="0.25">
      <c r="A94" s="238" t="str">
        <f t="shared" si="27"/>
        <v>电子设备维修费</v>
      </c>
      <c r="B94" s="290"/>
      <c r="C94" s="290"/>
      <c r="D94" s="123" t="s">
        <v>79</v>
      </c>
      <c r="E94" s="233"/>
      <c r="F94" s="124"/>
      <c r="G94" s="156" t="s">
        <v>247</v>
      </c>
      <c r="H94" s="239">
        <f t="shared" si="30"/>
        <v>0</v>
      </c>
      <c r="I94" s="114">
        <f>L94-'2-总部下划报单预算明细表（填白底格）'!G94</f>
        <v>0</v>
      </c>
      <c r="J94" s="114">
        <f t="shared" si="18"/>
        <v>0</v>
      </c>
      <c r="K94" s="239">
        <f t="shared" si="19"/>
        <v>0</v>
      </c>
      <c r="L94" s="114">
        <f t="shared" si="20"/>
        <v>0</v>
      </c>
      <c r="M94" s="114">
        <f t="shared" si="21"/>
        <v>0</v>
      </c>
      <c r="N94" s="114">
        <f t="shared" si="22"/>
        <v>0</v>
      </c>
      <c r="O94" s="116"/>
      <c r="P94" s="116"/>
      <c r="Q94" s="114">
        <f t="shared" si="31"/>
        <v>0</v>
      </c>
      <c r="R94" s="116"/>
      <c r="S94" s="116"/>
      <c r="T94" s="114">
        <f t="shared" si="23"/>
        <v>0</v>
      </c>
      <c r="U94" s="116"/>
      <c r="V94" s="116"/>
      <c r="W94" s="116"/>
      <c r="X94" s="116"/>
      <c r="Y94" s="114">
        <f t="shared" si="24"/>
        <v>0</v>
      </c>
      <c r="Z94" s="116"/>
      <c r="AA94" s="116"/>
      <c r="AB94" s="116"/>
      <c r="AC94" s="241" t="str">
        <f t="shared" si="25"/>
        <v/>
      </c>
      <c r="AD94" s="241" t="str">
        <f t="shared" si="26"/>
        <v/>
      </c>
    </row>
    <row r="95" spans="1:30" x14ac:dyDescent="0.25">
      <c r="A95" s="238" t="str">
        <f t="shared" si="27"/>
        <v>电子耗材-办公或生产终端的配件电子耗材项目小计电子设备运转费项目小计</v>
      </c>
      <c r="B95" s="290"/>
      <c r="C95" s="290"/>
      <c r="D95" s="281" t="s">
        <v>405</v>
      </c>
      <c r="E95" s="281" t="s">
        <v>406</v>
      </c>
      <c r="F95" s="132" t="s">
        <v>407</v>
      </c>
      <c r="G95" s="156" t="s">
        <v>246</v>
      </c>
      <c r="H95" s="239">
        <f t="shared" si="30"/>
        <v>6</v>
      </c>
      <c r="I95" s="114">
        <f>L95-'2-总部下划报单预算明细表（填白底格）'!G95</f>
        <v>6</v>
      </c>
      <c r="J95" s="114">
        <f t="shared" si="18"/>
        <v>0</v>
      </c>
      <c r="K95" s="239">
        <f t="shared" si="19"/>
        <v>6</v>
      </c>
      <c r="L95" s="114">
        <f t="shared" si="20"/>
        <v>6</v>
      </c>
      <c r="M95" s="114">
        <f t="shared" si="21"/>
        <v>0</v>
      </c>
      <c r="N95" s="114">
        <f t="shared" si="22"/>
        <v>3.84</v>
      </c>
      <c r="O95" s="116">
        <v>3.84</v>
      </c>
      <c r="P95" s="116"/>
      <c r="Q95" s="114">
        <f t="shared" si="31"/>
        <v>0</v>
      </c>
      <c r="R95" s="116"/>
      <c r="S95" s="116"/>
      <c r="T95" s="114">
        <f t="shared" si="23"/>
        <v>2.16</v>
      </c>
      <c r="U95" s="116">
        <v>2.16</v>
      </c>
      <c r="V95" s="116"/>
      <c r="W95" s="116"/>
      <c r="X95" s="116"/>
      <c r="Y95" s="114">
        <f t="shared" si="24"/>
        <v>6</v>
      </c>
      <c r="Z95" s="116">
        <v>6</v>
      </c>
      <c r="AA95" s="116"/>
      <c r="AB95" s="116">
        <v>6.4863720000000002</v>
      </c>
      <c r="AC95" s="241">
        <f t="shared" si="25"/>
        <v>0</v>
      </c>
      <c r="AD95" s="241">
        <f t="shared" si="26"/>
        <v>-7.4983673461836653E-2</v>
      </c>
    </row>
    <row r="96" spans="1:30" x14ac:dyDescent="0.25">
      <c r="A96" s="238" t="str">
        <f t="shared" si="27"/>
        <v>电子耗材-打印纸</v>
      </c>
      <c r="B96" s="290"/>
      <c r="C96" s="290"/>
      <c r="D96" s="282"/>
      <c r="E96" s="282"/>
      <c r="F96" s="132" t="s">
        <v>408</v>
      </c>
      <c r="G96" s="156" t="s">
        <v>246</v>
      </c>
      <c r="H96" s="239">
        <f t="shared" si="30"/>
        <v>1.8</v>
      </c>
      <c r="I96" s="114">
        <f>L96-'2-总部下划报单预算明细表（填白底格）'!G96</f>
        <v>1.8</v>
      </c>
      <c r="J96" s="114">
        <f t="shared" si="18"/>
        <v>0</v>
      </c>
      <c r="K96" s="239">
        <f t="shared" si="19"/>
        <v>1.8</v>
      </c>
      <c r="L96" s="114">
        <f t="shared" si="20"/>
        <v>1.8</v>
      </c>
      <c r="M96" s="114">
        <f t="shared" si="21"/>
        <v>0</v>
      </c>
      <c r="N96" s="114">
        <f t="shared" si="22"/>
        <v>1.56</v>
      </c>
      <c r="O96" s="116">
        <v>1.56</v>
      </c>
      <c r="P96" s="116"/>
      <c r="Q96" s="114">
        <f t="shared" si="31"/>
        <v>0</v>
      </c>
      <c r="R96" s="116"/>
      <c r="S96" s="116"/>
      <c r="T96" s="114">
        <f t="shared" si="23"/>
        <v>0.24</v>
      </c>
      <c r="U96" s="116">
        <v>0.24</v>
      </c>
      <c r="V96" s="116"/>
      <c r="W96" s="116"/>
      <c r="X96" s="116"/>
      <c r="Y96" s="114">
        <f t="shared" si="24"/>
        <v>2.04</v>
      </c>
      <c r="Z96" s="116">
        <v>2.04</v>
      </c>
      <c r="AA96" s="116"/>
      <c r="AB96" s="116">
        <v>1.8001</v>
      </c>
      <c r="AC96" s="241">
        <f t="shared" si="25"/>
        <v>-0.11764705882352944</v>
      </c>
      <c r="AD96" s="241">
        <f t="shared" si="26"/>
        <v>-5.5552469307218466E-5</v>
      </c>
    </row>
    <row r="97" spans="1:30" ht="75" x14ac:dyDescent="0.25">
      <c r="A97" s="238" t="str">
        <f t="shared" si="27"/>
        <v>电子耗材-硒鼓、墨盒、粉仓、色带及小额电子设备（VRCLicense、VRCUkey)</v>
      </c>
      <c r="B97" s="290"/>
      <c r="C97" s="290"/>
      <c r="D97" s="282"/>
      <c r="E97" s="283"/>
      <c r="F97" s="133" t="s">
        <v>409</v>
      </c>
      <c r="G97" s="156" t="s">
        <v>246</v>
      </c>
      <c r="H97" s="239">
        <f t="shared" si="30"/>
        <v>5.6400000000000006</v>
      </c>
      <c r="I97" s="114">
        <f>L97-'2-总部下划报单预算明细表（填白底格）'!G97</f>
        <v>5.6400000000000006</v>
      </c>
      <c r="J97" s="114">
        <f t="shared" si="18"/>
        <v>0</v>
      </c>
      <c r="K97" s="239">
        <f t="shared" si="19"/>
        <v>5.6400000000000006</v>
      </c>
      <c r="L97" s="114">
        <f t="shared" si="20"/>
        <v>5.6400000000000006</v>
      </c>
      <c r="M97" s="114">
        <f t="shared" si="21"/>
        <v>0</v>
      </c>
      <c r="N97" s="114">
        <f t="shared" si="22"/>
        <v>3.24</v>
      </c>
      <c r="O97" s="116">
        <v>3.24</v>
      </c>
      <c r="P97" s="116"/>
      <c r="Q97" s="114">
        <f t="shared" si="31"/>
        <v>0</v>
      </c>
      <c r="R97" s="116"/>
      <c r="S97" s="116"/>
      <c r="T97" s="114">
        <f t="shared" si="23"/>
        <v>2.4000000000000004</v>
      </c>
      <c r="U97" s="116">
        <v>2.4000000000000004</v>
      </c>
      <c r="V97" s="116"/>
      <c r="W97" s="116"/>
      <c r="X97" s="116"/>
      <c r="Y97" s="114">
        <f t="shared" si="24"/>
        <v>5.94</v>
      </c>
      <c r="Z97" s="116">
        <v>5.94</v>
      </c>
      <c r="AA97" s="116"/>
      <c r="AB97" s="116">
        <v>4.8538579999999998</v>
      </c>
      <c r="AC97" s="241">
        <f t="shared" si="25"/>
        <v>-5.0505050505050497E-2</v>
      </c>
      <c r="AD97" s="241">
        <f t="shared" si="26"/>
        <v>0.16196229885587932</v>
      </c>
    </row>
    <row r="98" spans="1:30" x14ac:dyDescent="0.25">
      <c r="A98" s="238" t="str">
        <f t="shared" si="27"/>
        <v>硬件设备维护项目小计</v>
      </c>
      <c r="B98" s="290"/>
      <c r="C98" s="290"/>
      <c r="D98" s="282"/>
      <c r="E98" s="134" t="s">
        <v>410</v>
      </c>
      <c r="F98" s="132"/>
      <c r="G98" s="156" t="s">
        <v>245</v>
      </c>
      <c r="H98" s="239">
        <f t="shared" si="30"/>
        <v>5.4039999999999999</v>
      </c>
      <c r="I98" s="114">
        <f>L98-'2-总部下划报单预算明细表（填白底格）'!G98</f>
        <v>5.4039999999999999</v>
      </c>
      <c r="J98" s="114">
        <f t="shared" si="18"/>
        <v>0</v>
      </c>
      <c r="K98" s="239">
        <f t="shared" si="19"/>
        <v>5.6340000000000003</v>
      </c>
      <c r="L98" s="114">
        <f t="shared" si="20"/>
        <v>5.6340000000000003</v>
      </c>
      <c r="M98" s="114">
        <f t="shared" si="21"/>
        <v>0</v>
      </c>
      <c r="N98" s="114">
        <f t="shared" si="22"/>
        <v>3.3839999999999999</v>
      </c>
      <c r="O98" s="116">
        <v>3.3839999999999999</v>
      </c>
      <c r="P98" s="116"/>
      <c r="Q98" s="114">
        <f t="shared" si="31"/>
        <v>0</v>
      </c>
      <c r="R98" s="116"/>
      <c r="S98" s="116"/>
      <c r="T98" s="114">
        <f t="shared" si="23"/>
        <v>2.25</v>
      </c>
      <c r="U98" s="116">
        <v>2.25</v>
      </c>
      <c r="V98" s="116"/>
      <c r="W98" s="116"/>
      <c r="X98" s="116"/>
      <c r="Y98" s="114">
        <f t="shared" si="24"/>
        <v>5.6099999999999994</v>
      </c>
      <c r="Z98" s="116">
        <v>5.6099999999999994</v>
      </c>
      <c r="AA98" s="116"/>
      <c r="AB98" s="116">
        <v>6.13</v>
      </c>
      <c r="AC98" s="241">
        <f t="shared" si="25"/>
        <v>4.2780748663102663E-3</v>
      </c>
      <c r="AD98" s="241">
        <f t="shared" si="26"/>
        <v>-8.0913539967373493E-2</v>
      </c>
    </row>
    <row r="99" spans="1:30" x14ac:dyDescent="0.25">
      <c r="A99" s="238" t="str">
        <f t="shared" si="27"/>
        <v>软件维护项目小计</v>
      </c>
      <c r="B99" s="290"/>
      <c r="C99" s="290"/>
      <c r="D99" s="282"/>
      <c r="E99" s="134" t="s">
        <v>411</v>
      </c>
      <c r="F99" s="132"/>
      <c r="G99" s="156" t="s">
        <v>245</v>
      </c>
      <c r="H99" s="239">
        <f t="shared" si="30"/>
        <v>15.650000000000002</v>
      </c>
      <c r="I99" s="114">
        <f>L99-'2-总部下划报单预算明细表（填白底格）'!G99</f>
        <v>15.650000000000002</v>
      </c>
      <c r="J99" s="114">
        <f t="shared" si="18"/>
        <v>0</v>
      </c>
      <c r="K99" s="239">
        <f t="shared" si="19"/>
        <v>16.600000000000001</v>
      </c>
      <c r="L99" s="114">
        <f t="shared" si="20"/>
        <v>16.600000000000001</v>
      </c>
      <c r="M99" s="114">
        <f t="shared" si="21"/>
        <v>0</v>
      </c>
      <c r="N99" s="114">
        <f t="shared" si="22"/>
        <v>0.1</v>
      </c>
      <c r="O99" s="116">
        <v>0.1</v>
      </c>
      <c r="P99" s="116"/>
      <c r="Q99" s="114">
        <f t="shared" si="31"/>
        <v>0</v>
      </c>
      <c r="R99" s="116"/>
      <c r="S99" s="116"/>
      <c r="T99" s="114">
        <f t="shared" si="23"/>
        <v>16.5</v>
      </c>
      <c r="U99" s="116">
        <v>16.5</v>
      </c>
      <c r="V99" s="116"/>
      <c r="W99" s="116"/>
      <c r="X99" s="116"/>
      <c r="Y99" s="114">
        <f t="shared" si="24"/>
        <v>16.920000000000002</v>
      </c>
      <c r="Z99" s="116">
        <v>16.920000000000002</v>
      </c>
      <c r="AA99" s="116"/>
      <c r="AB99" s="116">
        <v>27.02</v>
      </c>
      <c r="AC99" s="241">
        <f t="shared" si="25"/>
        <v>-1.891252955082745E-2</v>
      </c>
      <c r="AD99" s="241">
        <f t="shared" si="26"/>
        <v>-0.38564026646928196</v>
      </c>
    </row>
    <row r="100" spans="1:30" x14ac:dyDescent="0.25">
      <c r="A100" s="238" t="str">
        <f t="shared" si="27"/>
        <v>电子设备租赁1-机房租赁-一般租赁电子设备租赁费项目小计</v>
      </c>
      <c r="B100" s="290"/>
      <c r="C100" s="290"/>
      <c r="D100" s="281" t="s">
        <v>412</v>
      </c>
      <c r="E100" s="135" t="s">
        <v>413</v>
      </c>
      <c r="F100" s="124"/>
      <c r="G100" s="156" t="s">
        <v>247</v>
      </c>
      <c r="H100" s="239">
        <f t="shared" si="30"/>
        <v>0</v>
      </c>
      <c r="I100" s="114">
        <f>L100-'2-总部下划报单预算明细表（填白底格）'!G100</f>
        <v>0</v>
      </c>
      <c r="J100" s="114">
        <f t="shared" si="18"/>
        <v>0</v>
      </c>
      <c r="K100" s="239">
        <f t="shared" si="19"/>
        <v>0</v>
      </c>
      <c r="L100" s="114">
        <f t="shared" si="20"/>
        <v>0</v>
      </c>
      <c r="M100" s="114">
        <f t="shared" si="21"/>
        <v>0</v>
      </c>
      <c r="N100" s="114">
        <f t="shared" si="22"/>
        <v>0</v>
      </c>
      <c r="O100" s="116"/>
      <c r="P100" s="116"/>
      <c r="Q100" s="114">
        <f t="shared" si="31"/>
        <v>0</v>
      </c>
      <c r="R100" s="116"/>
      <c r="S100" s="116"/>
      <c r="T100" s="114">
        <f t="shared" si="23"/>
        <v>0</v>
      </c>
      <c r="U100" s="116"/>
      <c r="V100" s="116"/>
      <c r="W100" s="116"/>
      <c r="X100" s="116"/>
      <c r="Y100" s="114">
        <f t="shared" si="24"/>
        <v>0</v>
      </c>
      <c r="Z100" s="116"/>
      <c r="AA100" s="116"/>
      <c r="AB100" s="116"/>
      <c r="AC100" s="241" t="str">
        <f t="shared" si="25"/>
        <v/>
      </c>
      <c r="AD100" s="241" t="str">
        <f t="shared" si="26"/>
        <v/>
      </c>
    </row>
    <row r="101" spans="1:30" x14ac:dyDescent="0.25">
      <c r="A101" s="238" t="str">
        <f t="shared" si="27"/>
        <v>电子设备租赁2-设备租赁-一般租赁</v>
      </c>
      <c r="B101" s="290"/>
      <c r="C101" s="290"/>
      <c r="D101" s="282"/>
      <c r="E101" s="135" t="s">
        <v>414</v>
      </c>
      <c r="F101" s="124"/>
      <c r="G101" s="156" t="s">
        <v>247</v>
      </c>
      <c r="H101" s="239">
        <f t="shared" si="30"/>
        <v>0</v>
      </c>
      <c r="I101" s="114">
        <f>L101-'2-总部下划报单预算明细表（填白底格）'!G101</f>
        <v>0</v>
      </c>
      <c r="J101" s="114">
        <f t="shared" si="18"/>
        <v>0</v>
      </c>
      <c r="K101" s="239">
        <f t="shared" si="19"/>
        <v>0</v>
      </c>
      <c r="L101" s="114">
        <f t="shared" si="20"/>
        <v>0</v>
      </c>
      <c r="M101" s="114">
        <f t="shared" si="21"/>
        <v>0</v>
      </c>
      <c r="N101" s="114">
        <f t="shared" si="22"/>
        <v>0</v>
      </c>
      <c r="O101" s="116"/>
      <c r="P101" s="116"/>
      <c r="Q101" s="114">
        <f t="shared" si="31"/>
        <v>0</v>
      </c>
      <c r="R101" s="116"/>
      <c r="S101" s="116"/>
      <c r="T101" s="114">
        <f t="shared" si="23"/>
        <v>0</v>
      </c>
      <c r="U101" s="116"/>
      <c r="V101" s="116"/>
      <c r="W101" s="116"/>
      <c r="X101" s="116"/>
      <c r="Y101" s="114">
        <f t="shared" si="24"/>
        <v>0</v>
      </c>
      <c r="Z101" s="116"/>
      <c r="AA101" s="116"/>
      <c r="AB101" s="116"/>
      <c r="AC101" s="241" t="str">
        <f t="shared" si="25"/>
        <v/>
      </c>
      <c r="AD101" s="241" t="str">
        <f t="shared" si="26"/>
        <v/>
      </c>
    </row>
    <row r="102" spans="1:30" x14ac:dyDescent="0.25">
      <c r="A102" s="238" t="str">
        <f t="shared" si="27"/>
        <v>电子设备租赁1-机房租赁-短期或低价值租赁</v>
      </c>
      <c r="B102" s="290"/>
      <c r="C102" s="290"/>
      <c r="D102" s="282"/>
      <c r="E102" s="135" t="s">
        <v>415</v>
      </c>
      <c r="F102" s="124"/>
      <c r="G102" s="156" t="s">
        <v>247</v>
      </c>
      <c r="H102" s="239">
        <f t="shared" si="30"/>
        <v>0</v>
      </c>
      <c r="I102" s="114">
        <f>L102-'2-总部下划报单预算明细表（填白底格）'!G102</f>
        <v>0</v>
      </c>
      <c r="J102" s="114">
        <f t="shared" si="18"/>
        <v>0</v>
      </c>
      <c r="K102" s="239">
        <f t="shared" si="19"/>
        <v>0</v>
      </c>
      <c r="L102" s="114">
        <f t="shared" si="20"/>
        <v>0</v>
      </c>
      <c r="M102" s="114">
        <f t="shared" si="21"/>
        <v>0</v>
      </c>
      <c r="N102" s="114">
        <f t="shared" si="22"/>
        <v>0</v>
      </c>
      <c r="O102" s="116"/>
      <c r="P102" s="116"/>
      <c r="Q102" s="114">
        <f t="shared" si="31"/>
        <v>0</v>
      </c>
      <c r="R102" s="116"/>
      <c r="S102" s="116"/>
      <c r="T102" s="114">
        <f t="shared" si="23"/>
        <v>0</v>
      </c>
      <c r="U102" s="116"/>
      <c r="V102" s="116"/>
      <c r="W102" s="116"/>
      <c r="X102" s="116"/>
      <c r="Y102" s="114">
        <f t="shared" si="24"/>
        <v>0</v>
      </c>
      <c r="Z102" s="116"/>
      <c r="AA102" s="116"/>
      <c r="AB102" s="116"/>
      <c r="AC102" s="241" t="str">
        <f t="shared" si="25"/>
        <v/>
      </c>
      <c r="AD102" s="241" t="str">
        <f t="shared" si="26"/>
        <v/>
      </c>
    </row>
    <row r="103" spans="1:30" x14ac:dyDescent="0.25">
      <c r="A103" s="238" t="str">
        <f t="shared" si="27"/>
        <v>电子设备租赁2-设备租赁-短期或低价值租赁</v>
      </c>
      <c r="B103" s="290"/>
      <c r="C103" s="291"/>
      <c r="D103" s="283"/>
      <c r="E103" s="135" t="s">
        <v>416</v>
      </c>
      <c r="F103" s="124"/>
      <c r="G103" s="156" t="s">
        <v>247</v>
      </c>
      <c r="H103" s="239">
        <f t="shared" si="30"/>
        <v>0</v>
      </c>
      <c r="I103" s="114">
        <f>L103-'2-总部下划报单预算明细表（填白底格）'!G103</f>
        <v>0</v>
      </c>
      <c r="J103" s="114">
        <f t="shared" si="18"/>
        <v>0</v>
      </c>
      <c r="K103" s="239">
        <f t="shared" si="19"/>
        <v>0</v>
      </c>
      <c r="L103" s="114">
        <f t="shared" si="20"/>
        <v>0</v>
      </c>
      <c r="M103" s="114">
        <f t="shared" si="21"/>
        <v>0</v>
      </c>
      <c r="N103" s="114">
        <f t="shared" si="22"/>
        <v>0</v>
      </c>
      <c r="O103" s="116"/>
      <c r="P103" s="116"/>
      <c r="Q103" s="114">
        <f t="shared" si="31"/>
        <v>0</v>
      </c>
      <c r="R103" s="116"/>
      <c r="S103" s="116"/>
      <c r="T103" s="114">
        <f t="shared" si="23"/>
        <v>0</v>
      </c>
      <c r="U103" s="116"/>
      <c r="V103" s="116"/>
      <c r="W103" s="116"/>
      <c r="X103" s="116"/>
      <c r="Y103" s="114">
        <f t="shared" si="24"/>
        <v>0</v>
      </c>
      <c r="Z103" s="116"/>
      <c r="AA103" s="116"/>
      <c r="AB103" s="116"/>
      <c r="AC103" s="241" t="str">
        <f t="shared" si="25"/>
        <v/>
      </c>
      <c r="AD103" s="241" t="str">
        <f t="shared" si="26"/>
        <v/>
      </c>
    </row>
    <row r="104" spans="1:30" ht="14.4" customHeight="1" x14ac:dyDescent="0.25">
      <c r="A104" s="238" t="str">
        <f t="shared" si="27"/>
        <v>其他资产类（除房产、车辆、电子设备）项目小计其他资产类（除房产、车辆、电子设备）项目小计</v>
      </c>
      <c r="B104" s="290"/>
      <c r="C104" s="289" t="s">
        <v>417</v>
      </c>
      <c r="D104" s="285" t="s">
        <v>473</v>
      </c>
      <c r="E104" s="285"/>
      <c r="F104" s="285"/>
      <c r="G104" s="159"/>
      <c r="H104" s="239">
        <f t="shared" si="30"/>
        <v>42.808897999999999</v>
      </c>
      <c r="I104" s="114">
        <f>L104-'2-总部下划报单预算明细表（填白底格）'!G104</f>
        <v>42.808897999999999</v>
      </c>
      <c r="J104" s="114">
        <f t="shared" si="18"/>
        <v>0</v>
      </c>
      <c r="K104" s="239">
        <f t="shared" si="19"/>
        <v>42.808897999999999</v>
      </c>
      <c r="L104" s="114">
        <f t="shared" si="20"/>
        <v>42.808897999999999</v>
      </c>
      <c r="M104" s="114">
        <f t="shared" si="21"/>
        <v>0</v>
      </c>
      <c r="N104" s="114">
        <f t="shared" si="22"/>
        <v>18.619999999999997</v>
      </c>
      <c r="O104" s="114">
        <f>SUM(O105:O112)</f>
        <v>18.619999999999997</v>
      </c>
      <c r="P104" s="114">
        <f>SUM(P105:P112)</f>
        <v>0</v>
      </c>
      <c r="Q104" s="114">
        <f t="shared" si="31"/>
        <v>0</v>
      </c>
      <c r="R104" s="114">
        <f>SUM(R105:R112)</f>
        <v>0</v>
      </c>
      <c r="S104" s="114">
        <f>SUM(S105:S112)</f>
        <v>0</v>
      </c>
      <c r="T104" s="114">
        <f t="shared" si="23"/>
        <v>24.188897999999998</v>
      </c>
      <c r="U104" s="114">
        <f t="shared" ref="U104:AB104" si="33">SUM(U105:U112)</f>
        <v>24.188897999999998</v>
      </c>
      <c r="V104" s="114">
        <f t="shared" si="33"/>
        <v>0</v>
      </c>
      <c r="W104" s="114">
        <f t="shared" si="33"/>
        <v>0</v>
      </c>
      <c r="X104" s="114">
        <f t="shared" si="33"/>
        <v>0</v>
      </c>
      <c r="Y104" s="114">
        <f t="shared" si="24"/>
        <v>49.006897999999993</v>
      </c>
      <c r="Z104" s="114">
        <f>SUM(Z105:Z112)</f>
        <v>49.006897999999993</v>
      </c>
      <c r="AA104" s="114">
        <f>SUM(AA105:AA112)</f>
        <v>0</v>
      </c>
      <c r="AB104" s="114">
        <f t="shared" si="33"/>
        <v>49.02552</v>
      </c>
      <c r="AC104" s="241">
        <f t="shared" si="25"/>
        <v>-0.12647199175920076</v>
      </c>
      <c r="AD104" s="241">
        <f t="shared" si="26"/>
        <v>-0.12680379524786278</v>
      </c>
    </row>
    <row r="105" spans="1:30" x14ac:dyDescent="0.25">
      <c r="A105" s="238" t="str">
        <f t="shared" si="27"/>
        <v>低值易耗品其他资产折旧及摊销项目小计</v>
      </c>
      <c r="B105" s="290"/>
      <c r="C105" s="290"/>
      <c r="D105" s="314" t="s">
        <v>418</v>
      </c>
      <c r="E105" s="233" t="s">
        <v>419</v>
      </c>
      <c r="F105" s="124"/>
      <c r="G105" s="156" t="s">
        <v>248</v>
      </c>
      <c r="H105" s="239">
        <f t="shared" si="30"/>
        <v>20.611999999999998</v>
      </c>
      <c r="I105" s="114">
        <f>L105-'2-总部下划报单预算明细表（填白底格）'!G105</f>
        <v>20.611999999999998</v>
      </c>
      <c r="J105" s="114">
        <f t="shared" si="18"/>
        <v>0</v>
      </c>
      <c r="K105" s="239">
        <f t="shared" si="19"/>
        <v>20.611999999999998</v>
      </c>
      <c r="L105" s="114">
        <f t="shared" si="20"/>
        <v>20.611999999999998</v>
      </c>
      <c r="M105" s="114">
        <f t="shared" si="21"/>
        <v>0</v>
      </c>
      <c r="N105" s="114">
        <f t="shared" si="22"/>
        <v>7.2</v>
      </c>
      <c r="O105" s="116">
        <v>7.2</v>
      </c>
      <c r="P105" s="116"/>
      <c r="Q105" s="114">
        <f t="shared" si="31"/>
        <v>0</v>
      </c>
      <c r="R105" s="116"/>
      <c r="S105" s="116"/>
      <c r="T105" s="114">
        <f t="shared" si="23"/>
        <v>13.411999999999999</v>
      </c>
      <c r="U105" s="116">
        <v>13.411999999999999</v>
      </c>
      <c r="V105" s="116"/>
      <c r="W105" s="116"/>
      <c r="X105" s="116"/>
      <c r="Y105" s="114">
        <f t="shared" si="24"/>
        <v>24.849999999999998</v>
      </c>
      <c r="Z105" s="116">
        <v>24.849999999999998</v>
      </c>
      <c r="AA105" s="116"/>
      <c r="AB105" s="116">
        <v>26.033591000000001</v>
      </c>
      <c r="AC105" s="241">
        <f t="shared" si="25"/>
        <v>-0.17054325955734406</v>
      </c>
      <c r="AD105" s="241">
        <f t="shared" si="26"/>
        <v>-0.2082536750308478</v>
      </c>
    </row>
    <row r="106" spans="1:30" x14ac:dyDescent="0.25">
      <c r="A106" s="238" t="str">
        <f t="shared" si="27"/>
        <v>其他资产折旧</v>
      </c>
      <c r="B106" s="290"/>
      <c r="C106" s="290"/>
      <c r="D106" s="314"/>
      <c r="E106" s="233" t="s">
        <v>420</v>
      </c>
      <c r="F106" s="124"/>
      <c r="G106" s="156" t="s">
        <v>248</v>
      </c>
      <c r="H106" s="239">
        <f t="shared" si="30"/>
        <v>6.45</v>
      </c>
      <c r="I106" s="114">
        <f>L106-'2-总部下划报单预算明细表（填白底格）'!G106</f>
        <v>6.45</v>
      </c>
      <c r="J106" s="114">
        <f t="shared" si="18"/>
        <v>0</v>
      </c>
      <c r="K106" s="239">
        <f t="shared" si="19"/>
        <v>6.45</v>
      </c>
      <c r="L106" s="114">
        <f t="shared" si="20"/>
        <v>6.45</v>
      </c>
      <c r="M106" s="114">
        <f t="shared" si="21"/>
        <v>0</v>
      </c>
      <c r="N106" s="114">
        <f t="shared" si="22"/>
        <v>3.5</v>
      </c>
      <c r="O106" s="116">
        <v>3.5</v>
      </c>
      <c r="P106" s="116"/>
      <c r="Q106" s="114">
        <f t="shared" si="31"/>
        <v>0</v>
      </c>
      <c r="R106" s="116"/>
      <c r="S106" s="116"/>
      <c r="T106" s="114">
        <f t="shared" si="23"/>
        <v>2.95</v>
      </c>
      <c r="U106" s="116">
        <v>2.95</v>
      </c>
      <c r="V106" s="116"/>
      <c r="W106" s="116"/>
      <c r="X106" s="116"/>
      <c r="Y106" s="114">
        <f t="shared" si="24"/>
        <v>8.51</v>
      </c>
      <c r="Z106" s="116">
        <v>8.51</v>
      </c>
      <c r="AA106" s="116"/>
      <c r="AB106" s="116">
        <v>18.408729000000001</v>
      </c>
      <c r="AC106" s="241">
        <f t="shared" si="25"/>
        <v>-0.24206815511163338</v>
      </c>
      <c r="AD106" s="241">
        <f t="shared" si="26"/>
        <v>-0.64962274147226573</v>
      </c>
    </row>
    <row r="107" spans="1:30" x14ac:dyDescent="0.25">
      <c r="A107" s="238" t="str">
        <f t="shared" si="27"/>
        <v>其他资产摊销</v>
      </c>
      <c r="B107" s="290"/>
      <c r="C107" s="290"/>
      <c r="D107" s="314"/>
      <c r="E107" s="233" t="s">
        <v>421</v>
      </c>
      <c r="F107" s="124"/>
      <c r="G107" s="156" t="s">
        <v>248</v>
      </c>
      <c r="H107" s="239">
        <f t="shared" si="30"/>
        <v>0</v>
      </c>
      <c r="I107" s="114">
        <f>L107-'2-总部下划报单预算明细表（填白底格）'!G107</f>
        <v>0</v>
      </c>
      <c r="J107" s="114">
        <f t="shared" si="18"/>
        <v>0</v>
      </c>
      <c r="K107" s="239">
        <f t="shared" si="19"/>
        <v>0</v>
      </c>
      <c r="L107" s="114">
        <f t="shared" si="20"/>
        <v>0</v>
      </c>
      <c r="M107" s="114">
        <f t="shared" si="21"/>
        <v>0</v>
      </c>
      <c r="N107" s="114">
        <f t="shared" si="22"/>
        <v>0</v>
      </c>
      <c r="O107" s="116"/>
      <c r="P107" s="116"/>
      <c r="Q107" s="114">
        <f t="shared" si="31"/>
        <v>0</v>
      </c>
      <c r="R107" s="116"/>
      <c r="S107" s="116"/>
      <c r="T107" s="114">
        <f t="shared" si="23"/>
        <v>0</v>
      </c>
      <c r="U107" s="116"/>
      <c r="V107" s="116"/>
      <c r="W107" s="116"/>
      <c r="X107" s="116"/>
      <c r="Y107" s="114">
        <f t="shared" si="24"/>
        <v>0</v>
      </c>
      <c r="Z107" s="116"/>
      <c r="AA107" s="116"/>
      <c r="AB107" s="116"/>
      <c r="AC107" s="241" t="str">
        <f t="shared" si="25"/>
        <v/>
      </c>
      <c r="AD107" s="241" t="str">
        <f t="shared" si="26"/>
        <v/>
      </c>
    </row>
    <row r="108" spans="1:30" x14ac:dyDescent="0.25">
      <c r="A108" s="238" t="str">
        <f t="shared" si="27"/>
        <v>无形资产摊销-其他无形资产</v>
      </c>
      <c r="B108" s="290"/>
      <c r="C108" s="290"/>
      <c r="D108" s="314"/>
      <c r="E108" s="233" t="s">
        <v>422</v>
      </c>
      <c r="F108" s="124"/>
      <c r="G108" s="156" t="s">
        <v>248</v>
      </c>
      <c r="H108" s="239">
        <f t="shared" si="30"/>
        <v>0</v>
      </c>
      <c r="I108" s="114">
        <f>L108-'2-总部下划报单预算明细表（填白底格）'!G108</f>
        <v>0</v>
      </c>
      <c r="J108" s="114">
        <f t="shared" si="18"/>
        <v>0</v>
      </c>
      <c r="K108" s="239">
        <f t="shared" si="19"/>
        <v>0</v>
      </c>
      <c r="L108" s="114">
        <f t="shared" si="20"/>
        <v>0</v>
      </c>
      <c r="M108" s="114">
        <f t="shared" si="21"/>
        <v>0</v>
      </c>
      <c r="N108" s="114">
        <f t="shared" si="22"/>
        <v>0</v>
      </c>
      <c r="O108" s="116"/>
      <c r="P108" s="116"/>
      <c r="Q108" s="114">
        <f t="shared" si="31"/>
        <v>0</v>
      </c>
      <c r="R108" s="116"/>
      <c r="S108" s="116"/>
      <c r="T108" s="114">
        <f t="shared" si="23"/>
        <v>0</v>
      </c>
      <c r="U108" s="116"/>
      <c r="V108" s="116"/>
      <c r="W108" s="116"/>
      <c r="X108" s="116"/>
      <c r="Y108" s="114">
        <f t="shared" si="24"/>
        <v>0</v>
      </c>
      <c r="Z108" s="116"/>
      <c r="AA108" s="116"/>
      <c r="AB108" s="116"/>
      <c r="AC108" s="241" t="str">
        <f t="shared" si="25"/>
        <v/>
      </c>
      <c r="AD108" s="241" t="str">
        <f t="shared" si="26"/>
        <v/>
      </c>
    </row>
    <row r="109" spans="1:30" x14ac:dyDescent="0.25">
      <c r="A109" s="238" t="str">
        <f t="shared" si="27"/>
        <v>其他资产保险费</v>
      </c>
      <c r="B109" s="290"/>
      <c r="C109" s="290"/>
      <c r="D109" s="233" t="s">
        <v>68</v>
      </c>
      <c r="E109" s="233"/>
      <c r="F109" s="124"/>
      <c r="G109" s="156" t="s">
        <v>249</v>
      </c>
      <c r="H109" s="239">
        <f t="shared" si="30"/>
        <v>0.4</v>
      </c>
      <c r="I109" s="114">
        <f>L109-'2-总部下划报单预算明细表（填白底格）'!G109</f>
        <v>0.4</v>
      </c>
      <c r="J109" s="114">
        <f t="shared" si="18"/>
        <v>0</v>
      </c>
      <c r="K109" s="239">
        <f t="shared" si="19"/>
        <v>0.4</v>
      </c>
      <c r="L109" s="114">
        <f t="shared" si="20"/>
        <v>0.4</v>
      </c>
      <c r="M109" s="114">
        <f t="shared" si="21"/>
        <v>0</v>
      </c>
      <c r="N109" s="114">
        <f t="shared" si="22"/>
        <v>0.24</v>
      </c>
      <c r="O109" s="116">
        <v>0.24</v>
      </c>
      <c r="P109" s="116"/>
      <c r="Q109" s="114">
        <f t="shared" si="31"/>
        <v>0</v>
      </c>
      <c r="R109" s="116"/>
      <c r="S109" s="116"/>
      <c r="T109" s="114">
        <f t="shared" si="23"/>
        <v>0.16</v>
      </c>
      <c r="U109" s="116">
        <v>0.16</v>
      </c>
      <c r="V109" s="116"/>
      <c r="W109" s="116"/>
      <c r="X109" s="116"/>
      <c r="Y109" s="114">
        <f t="shared" si="24"/>
        <v>0.3</v>
      </c>
      <c r="Z109" s="116">
        <v>0.3</v>
      </c>
      <c r="AA109" s="116"/>
      <c r="AB109" s="116">
        <v>0.36</v>
      </c>
      <c r="AC109" s="241">
        <f t="shared" si="25"/>
        <v>0.33333333333333348</v>
      </c>
      <c r="AD109" s="241">
        <f t="shared" si="26"/>
        <v>0.11111111111111116</v>
      </c>
    </row>
    <row r="110" spans="1:30" x14ac:dyDescent="0.25">
      <c r="A110" s="238" t="str">
        <f t="shared" si="27"/>
        <v>其他资产维修费</v>
      </c>
      <c r="B110" s="290"/>
      <c r="C110" s="290"/>
      <c r="D110" s="123" t="s">
        <v>69</v>
      </c>
      <c r="E110" s="123"/>
      <c r="F110" s="233"/>
      <c r="G110" s="156" t="s">
        <v>249</v>
      </c>
      <c r="H110" s="239">
        <f t="shared" si="30"/>
        <v>15.346897999999999</v>
      </c>
      <c r="I110" s="114">
        <f>L110-'2-总部下划报单预算明细表（填白底格）'!G110</f>
        <v>15.346897999999999</v>
      </c>
      <c r="J110" s="114">
        <f t="shared" si="18"/>
        <v>0</v>
      </c>
      <c r="K110" s="239">
        <f t="shared" si="19"/>
        <v>15.346897999999999</v>
      </c>
      <c r="L110" s="114">
        <f t="shared" si="20"/>
        <v>15.346897999999999</v>
      </c>
      <c r="M110" s="114">
        <f t="shared" si="21"/>
        <v>0</v>
      </c>
      <c r="N110" s="114">
        <f t="shared" si="22"/>
        <v>7.68</v>
      </c>
      <c r="O110" s="116">
        <v>7.68</v>
      </c>
      <c r="P110" s="116"/>
      <c r="Q110" s="114">
        <f t="shared" si="31"/>
        <v>0</v>
      </c>
      <c r="R110" s="116"/>
      <c r="S110" s="116"/>
      <c r="T110" s="114">
        <f t="shared" si="23"/>
        <v>7.6668979999999998</v>
      </c>
      <c r="U110" s="116">
        <v>7.6668979999999998</v>
      </c>
      <c r="V110" s="116"/>
      <c r="W110" s="116"/>
      <c r="X110" s="116"/>
      <c r="Y110" s="114">
        <f t="shared" si="24"/>
        <v>15.346897999999999</v>
      </c>
      <c r="Z110" s="116">
        <v>15.346897999999999</v>
      </c>
      <c r="AA110" s="116"/>
      <c r="AB110" s="116">
        <v>4.2232000000000003</v>
      </c>
      <c r="AC110" s="241">
        <f t="shared" si="25"/>
        <v>0</v>
      </c>
      <c r="AD110" s="241">
        <f t="shared" si="26"/>
        <v>2.6339500852434168</v>
      </c>
    </row>
    <row r="111" spans="1:30" x14ac:dyDescent="0.25">
      <c r="A111" s="238" t="str">
        <f t="shared" si="27"/>
        <v>其他资产租赁费-一般租赁</v>
      </c>
      <c r="B111" s="290"/>
      <c r="C111" s="290"/>
      <c r="D111" s="135" t="s">
        <v>424</v>
      </c>
      <c r="E111" s="135"/>
      <c r="F111" s="233"/>
      <c r="G111" s="156" t="s">
        <v>249</v>
      </c>
      <c r="H111" s="239">
        <f t="shared" si="30"/>
        <v>0</v>
      </c>
      <c r="I111" s="114">
        <f>L111-'2-总部下划报单预算明细表（填白底格）'!G111</f>
        <v>0</v>
      </c>
      <c r="J111" s="114">
        <f t="shared" si="18"/>
        <v>0</v>
      </c>
      <c r="K111" s="239">
        <f t="shared" si="19"/>
        <v>0</v>
      </c>
      <c r="L111" s="114">
        <f t="shared" si="20"/>
        <v>0</v>
      </c>
      <c r="M111" s="114">
        <f t="shared" si="21"/>
        <v>0</v>
      </c>
      <c r="N111" s="114">
        <f t="shared" si="22"/>
        <v>0</v>
      </c>
      <c r="O111" s="116"/>
      <c r="P111" s="116"/>
      <c r="Q111" s="114">
        <f t="shared" si="31"/>
        <v>0</v>
      </c>
      <c r="R111" s="116"/>
      <c r="S111" s="116"/>
      <c r="T111" s="114">
        <f t="shared" si="23"/>
        <v>0</v>
      </c>
      <c r="U111" s="116"/>
      <c r="V111" s="116"/>
      <c r="W111" s="116"/>
      <c r="X111" s="116"/>
      <c r="Y111" s="114">
        <f t="shared" si="24"/>
        <v>0</v>
      </c>
      <c r="Z111" s="116"/>
      <c r="AA111" s="116"/>
      <c r="AB111" s="116"/>
      <c r="AC111" s="241" t="str">
        <f t="shared" si="25"/>
        <v/>
      </c>
      <c r="AD111" s="241" t="str">
        <f t="shared" si="26"/>
        <v/>
      </c>
    </row>
    <row r="112" spans="1:30" x14ac:dyDescent="0.25">
      <c r="A112" s="238" t="str">
        <f t="shared" si="27"/>
        <v>其他资产租赁费-短期或低价值租赁</v>
      </c>
      <c r="B112" s="291"/>
      <c r="C112" s="291"/>
      <c r="D112" s="135" t="s">
        <v>423</v>
      </c>
      <c r="E112" s="135"/>
      <c r="F112" s="233"/>
      <c r="G112" s="156" t="s">
        <v>249</v>
      </c>
      <c r="H112" s="239">
        <f t="shared" si="30"/>
        <v>0</v>
      </c>
      <c r="I112" s="114">
        <f>L112-'2-总部下划报单预算明细表（填白底格）'!G112</f>
        <v>0</v>
      </c>
      <c r="J112" s="114">
        <f t="shared" si="18"/>
        <v>0</v>
      </c>
      <c r="K112" s="239">
        <f t="shared" si="19"/>
        <v>0</v>
      </c>
      <c r="L112" s="114">
        <f t="shared" si="20"/>
        <v>0</v>
      </c>
      <c r="M112" s="114">
        <f t="shared" si="21"/>
        <v>0</v>
      </c>
      <c r="N112" s="114">
        <f t="shared" si="22"/>
        <v>0</v>
      </c>
      <c r="O112" s="116"/>
      <c r="P112" s="116"/>
      <c r="Q112" s="114">
        <f t="shared" si="31"/>
        <v>0</v>
      </c>
      <c r="R112" s="116"/>
      <c r="S112" s="116"/>
      <c r="T112" s="114">
        <f t="shared" si="23"/>
        <v>0</v>
      </c>
      <c r="U112" s="116"/>
      <c r="V112" s="116"/>
      <c r="W112" s="116"/>
      <c r="X112" s="116"/>
      <c r="Y112" s="114">
        <f t="shared" si="24"/>
        <v>0</v>
      </c>
      <c r="Z112" s="116"/>
      <c r="AA112" s="116"/>
      <c r="AB112" s="116"/>
      <c r="AC112" s="241" t="str">
        <f t="shared" si="25"/>
        <v/>
      </c>
      <c r="AD112" s="241" t="str">
        <f t="shared" si="26"/>
        <v/>
      </c>
    </row>
    <row r="113" spans="1:30" ht="14.4" customHeight="1" x14ac:dyDescent="0.25">
      <c r="A113" s="238" t="str">
        <f t="shared" si="27"/>
        <v>业务相关类项目合计</v>
      </c>
      <c r="B113" s="309" t="s">
        <v>629</v>
      </c>
      <c r="C113" s="297" t="s">
        <v>58</v>
      </c>
      <c r="D113" s="297"/>
      <c r="E113" s="297"/>
      <c r="F113" s="297"/>
      <c r="G113" s="159"/>
      <c r="H113" s="239">
        <f t="shared" si="30"/>
        <v>134.265398</v>
      </c>
      <c r="I113" s="114">
        <f>L113-'2-总部下划报单预算明细表（填白底格）'!G113</f>
        <v>134.265398</v>
      </c>
      <c r="J113" s="114">
        <f t="shared" si="18"/>
        <v>0</v>
      </c>
      <c r="K113" s="239">
        <f t="shared" si="19"/>
        <v>134.265398</v>
      </c>
      <c r="L113" s="114">
        <f t="shared" si="20"/>
        <v>134.265398</v>
      </c>
      <c r="M113" s="114">
        <f t="shared" si="21"/>
        <v>0</v>
      </c>
      <c r="N113" s="114">
        <f t="shared" si="22"/>
        <v>107.97</v>
      </c>
      <c r="O113" s="114">
        <f>SUM(O114:O129)</f>
        <v>107.97</v>
      </c>
      <c r="P113" s="114">
        <f>SUM(P114:P129)</f>
        <v>0</v>
      </c>
      <c r="Q113" s="114">
        <f t="shared" si="31"/>
        <v>0</v>
      </c>
      <c r="R113" s="114">
        <f>SUM(R114:R129)</f>
        <v>0</v>
      </c>
      <c r="S113" s="114">
        <f>SUM(S114:S129)</f>
        <v>0</v>
      </c>
      <c r="T113" s="114">
        <f t="shared" si="23"/>
        <v>26.295397999999999</v>
      </c>
      <c r="U113" s="114">
        <f t="shared" ref="U113:AB113" si="34">SUM(U114:U129)</f>
        <v>26.295397999999999</v>
      </c>
      <c r="V113" s="114">
        <f t="shared" si="34"/>
        <v>0</v>
      </c>
      <c r="W113" s="114">
        <f t="shared" si="34"/>
        <v>0</v>
      </c>
      <c r="X113" s="114">
        <f t="shared" si="34"/>
        <v>0</v>
      </c>
      <c r="Y113" s="114">
        <f t="shared" si="24"/>
        <v>246.86039799999998</v>
      </c>
      <c r="Z113" s="114">
        <f>SUM(Z114:Z129)</f>
        <v>246.86039799999998</v>
      </c>
      <c r="AA113" s="114">
        <f>SUM(AA114:AA129)</f>
        <v>0</v>
      </c>
      <c r="AB113" s="114">
        <f t="shared" si="34"/>
        <v>224.948746</v>
      </c>
      <c r="AC113" s="241">
        <f t="shared" si="25"/>
        <v>-0.45610799023341109</v>
      </c>
      <c r="AD113" s="241">
        <f t="shared" si="26"/>
        <v>-0.40312893320152132</v>
      </c>
    </row>
    <row r="114" spans="1:30" x14ac:dyDescent="0.25">
      <c r="A114" s="238" t="str">
        <f t="shared" si="27"/>
        <v>防预费用项目小计</v>
      </c>
      <c r="B114" s="277"/>
      <c r="C114" s="231" t="s">
        <v>425</v>
      </c>
      <c r="D114" s="231"/>
      <c r="E114" s="231"/>
      <c r="F114" s="115"/>
      <c r="G114" s="160" t="s">
        <v>261</v>
      </c>
      <c r="H114" s="239">
        <f t="shared" si="30"/>
        <v>1</v>
      </c>
      <c r="I114" s="114">
        <f>L114-'2-总部下划报单预算明细表（填白底格）'!G114</f>
        <v>1</v>
      </c>
      <c r="J114" s="114">
        <f t="shared" si="18"/>
        <v>0</v>
      </c>
      <c r="K114" s="239">
        <f t="shared" si="19"/>
        <v>1</v>
      </c>
      <c r="L114" s="114">
        <f t="shared" si="20"/>
        <v>1</v>
      </c>
      <c r="M114" s="114">
        <f t="shared" si="21"/>
        <v>0</v>
      </c>
      <c r="N114" s="114">
        <f t="shared" si="22"/>
        <v>1</v>
      </c>
      <c r="O114" s="116">
        <v>1</v>
      </c>
      <c r="P114" s="116"/>
      <c r="Q114" s="114">
        <f t="shared" si="31"/>
        <v>0</v>
      </c>
      <c r="R114" s="116"/>
      <c r="S114" s="116"/>
      <c r="T114" s="114">
        <f t="shared" si="23"/>
        <v>0</v>
      </c>
      <c r="U114" s="116"/>
      <c r="V114" s="116"/>
      <c r="W114" s="116"/>
      <c r="X114" s="116"/>
      <c r="Y114" s="114">
        <f t="shared" si="24"/>
        <v>1</v>
      </c>
      <c r="Z114" s="116">
        <v>1</v>
      </c>
      <c r="AA114" s="116"/>
      <c r="AB114" s="116">
        <v>9.73</v>
      </c>
      <c r="AC114" s="241">
        <f t="shared" si="25"/>
        <v>0</v>
      </c>
      <c r="AD114" s="241">
        <f t="shared" si="26"/>
        <v>-0.89722507708119215</v>
      </c>
    </row>
    <row r="115" spans="1:30" x14ac:dyDescent="0.25">
      <c r="A115" s="238" t="str">
        <f t="shared" si="27"/>
        <v>报刊杂志广告广告费项目小计</v>
      </c>
      <c r="B115" s="277"/>
      <c r="C115" s="279" t="s">
        <v>426</v>
      </c>
      <c r="D115" s="230" t="s">
        <v>427</v>
      </c>
      <c r="E115" s="231"/>
      <c r="F115" s="115"/>
      <c r="G115" s="160" t="s">
        <v>251</v>
      </c>
      <c r="H115" s="239">
        <f t="shared" si="30"/>
        <v>10</v>
      </c>
      <c r="I115" s="114">
        <f>L115-'2-总部下划报单预算明细表（填白底格）'!G115</f>
        <v>10</v>
      </c>
      <c r="J115" s="114">
        <f t="shared" si="18"/>
        <v>0</v>
      </c>
      <c r="K115" s="239">
        <f t="shared" si="19"/>
        <v>10</v>
      </c>
      <c r="L115" s="114">
        <f t="shared" si="20"/>
        <v>10</v>
      </c>
      <c r="M115" s="114">
        <f t="shared" si="21"/>
        <v>0</v>
      </c>
      <c r="N115" s="114">
        <f t="shared" si="22"/>
        <v>5.9999999999999991</v>
      </c>
      <c r="O115" s="116">
        <v>5.9999999999999991</v>
      </c>
      <c r="P115" s="116"/>
      <c r="Q115" s="114">
        <f t="shared" si="31"/>
        <v>0</v>
      </c>
      <c r="R115" s="116"/>
      <c r="S115" s="116"/>
      <c r="T115" s="114">
        <f t="shared" si="23"/>
        <v>4.0000000000000009</v>
      </c>
      <c r="U115" s="116">
        <v>4.0000000000000009</v>
      </c>
      <c r="V115" s="116"/>
      <c r="W115" s="116"/>
      <c r="X115" s="116"/>
      <c r="Y115" s="114">
        <f t="shared" si="24"/>
        <v>0</v>
      </c>
      <c r="Z115" s="116"/>
      <c r="AA115" s="116"/>
      <c r="AB115" s="116"/>
      <c r="AC115" s="241" t="str">
        <f t="shared" si="25"/>
        <v/>
      </c>
      <c r="AD115" s="241" t="str">
        <f t="shared" si="26"/>
        <v/>
      </c>
    </row>
    <row r="116" spans="1:30" x14ac:dyDescent="0.25">
      <c r="A116" s="238" t="str">
        <f t="shared" si="27"/>
        <v>广播电视广告</v>
      </c>
      <c r="B116" s="277"/>
      <c r="C116" s="298"/>
      <c r="D116" s="230" t="s">
        <v>428</v>
      </c>
      <c r="E116" s="231"/>
      <c r="F116" s="115"/>
      <c r="G116" s="160" t="s">
        <v>251</v>
      </c>
      <c r="H116" s="239">
        <f t="shared" si="30"/>
        <v>0</v>
      </c>
      <c r="I116" s="114">
        <f>L116-'2-总部下划报单预算明细表（填白底格）'!G116</f>
        <v>0</v>
      </c>
      <c r="J116" s="114">
        <f t="shared" si="18"/>
        <v>0</v>
      </c>
      <c r="K116" s="239">
        <f t="shared" si="19"/>
        <v>0</v>
      </c>
      <c r="L116" s="114">
        <f t="shared" si="20"/>
        <v>0</v>
      </c>
      <c r="M116" s="114">
        <f t="shared" si="21"/>
        <v>0</v>
      </c>
      <c r="N116" s="114">
        <f t="shared" si="22"/>
        <v>0</v>
      </c>
      <c r="O116" s="116"/>
      <c r="P116" s="116"/>
      <c r="Q116" s="114">
        <f t="shared" si="31"/>
        <v>0</v>
      </c>
      <c r="R116" s="116"/>
      <c r="S116" s="116"/>
      <c r="T116" s="114">
        <f t="shared" si="23"/>
        <v>0</v>
      </c>
      <c r="U116" s="116"/>
      <c r="V116" s="116"/>
      <c r="W116" s="116"/>
      <c r="X116" s="116"/>
      <c r="Y116" s="114">
        <f t="shared" si="24"/>
        <v>10</v>
      </c>
      <c r="Z116" s="116">
        <v>10</v>
      </c>
      <c r="AA116" s="116"/>
      <c r="AB116" s="116"/>
      <c r="AC116" s="241">
        <f t="shared" si="25"/>
        <v>-1</v>
      </c>
      <c r="AD116" s="241" t="str">
        <f t="shared" si="26"/>
        <v/>
      </c>
    </row>
    <row r="117" spans="1:30" x14ac:dyDescent="0.25">
      <c r="A117" s="238" t="str">
        <f t="shared" si="27"/>
        <v>其他广告事项</v>
      </c>
      <c r="B117" s="277"/>
      <c r="C117" s="280"/>
      <c r="D117" s="230" t="s">
        <v>429</v>
      </c>
      <c r="E117" s="231"/>
      <c r="F117" s="115"/>
      <c r="G117" s="160" t="s">
        <v>251</v>
      </c>
      <c r="H117" s="239">
        <f t="shared" si="30"/>
        <v>8</v>
      </c>
      <c r="I117" s="114">
        <f>L117-'2-总部下划报单预算明细表（填白底格）'!G117</f>
        <v>8</v>
      </c>
      <c r="J117" s="114">
        <f t="shared" si="18"/>
        <v>0</v>
      </c>
      <c r="K117" s="239">
        <f t="shared" si="19"/>
        <v>8</v>
      </c>
      <c r="L117" s="114">
        <f t="shared" si="20"/>
        <v>8</v>
      </c>
      <c r="M117" s="114">
        <f t="shared" si="21"/>
        <v>0</v>
      </c>
      <c r="N117" s="114">
        <f t="shared" si="22"/>
        <v>4.8</v>
      </c>
      <c r="O117" s="116">
        <v>4.8</v>
      </c>
      <c r="P117" s="116"/>
      <c r="Q117" s="114">
        <f t="shared" si="31"/>
        <v>0</v>
      </c>
      <c r="R117" s="116"/>
      <c r="S117" s="116"/>
      <c r="T117" s="114">
        <f t="shared" si="23"/>
        <v>3.2</v>
      </c>
      <c r="U117" s="116">
        <v>3.2</v>
      </c>
      <c r="V117" s="116"/>
      <c r="W117" s="116"/>
      <c r="X117" s="116"/>
      <c r="Y117" s="114">
        <f t="shared" si="24"/>
        <v>8</v>
      </c>
      <c r="Z117" s="116">
        <v>8</v>
      </c>
      <c r="AA117" s="116"/>
      <c r="AB117" s="116">
        <v>5.2</v>
      </c>
      <c r="AC117" s="241">
        <f t="shared" si="25"/>
        <v>0</v>
      </c>
      <c r="AD117" s="241">
        <f t="shared" si="26"/>
        <v>0.53846153846153832</v>
      </c>
    </row>
    <row r="118" spans="1:30" x14ac:dyDescent="0.25">
      <c r="A118" s="238" t="str">
        <f t="shared" si="27"/>
        <v>客户互动类项目客户服务费项目小计</v>
      </c>
      <c r="B118" s="277"/>
      <c r="C118" s="300" t="s">
        <v>430</v>
      </c>
      <c r="D118" s="117" t="s">
        <v>431</v>
      </c>
      <c r="E118" s="231"/>
      <c r="F118" s="115"/>
      <c r="G118" s="156" t="s">
        <v>250</v>
      </c>
      <c r="H118" s="239">
        <f t="shared" si="30"/>
        <v>0</v>
      </c>
      <c r="I118" s="114">
        <f>L118-'2-总部下划报单预算明细表（填白底格）'!G118</f>
        <v>0</v>
      </c>
      <c r="J118" s="114">
        <f t="shared" si="18"/>
        <v>0</v>
      </c>
      <c r="K118" s="239">
        <f t="shared" si="19"/>
        <v>0</v>
      </c>
      <c r="L118" s="114">
        <f t="shared" si="20"/>
        <v>0</v>
      </c>
      <c r="M118" s="114">
        <f t="shared" si="21"/>
        <v>0</v>
      </c>
      <c r="N118" s="114">
        <f t="shared" si="22"/>
        <v>0</v>
      </c>
      <c r="O118" s="116"/>
      <c r="P118" s="116"/>
      <c r="Q118" s="114">
        <f t="shared" si="31"/>
        <v>0</v>
      </c>
      <c r="R118" s="116"/>
      <c r="S118" s="116"/>
      <c r="T118" s="114">
        <f t="shared" si="23"/>
        <v>0</v>
      </c>
      <c r="U118" s="116"/>
      <c r="V118" s="116"/>
      <c r="W118" s="116"/>
      <c r="X118" s="116"/>
      <c r="Y118" s="114">
        <f t="shared" si="24"/>
        <v>0</v>
      </c>
      <c r="Z118" s="116"/>
      <c r="AA118" s="116"/>
      <c r="AB118" s="116"/>
      <c r="AC118" s="241" t="str">
        <f t="shared" si="25"/>
        <v/>
      </c>
      <c r="AD118" s="241" t="str">
        <f t="shared" si="26"/>
        <v/>
      </c>
    </row>
    <row r="119" spans="1:30" x14ac:dyDescent="0.25">
      <c r="A119" s="238" t="str">
        <f t="shared" si="27"/>
        <v>宣传礼品类项目</v>
      </c>
      <c r="B119" s="277"/>
      <c r="C119" s="301"/>
      <c r="D119" s="230" t="s">
        <v>432</v>
      </c>
      <c r="E119" s="231"/>
      <c r="F119" s="115"/>
      <c r="G119" s="156" t="s">
        <v>250</v>
      </c>
      <c r="H119" s="239">
        <f t="shared" si="30"/>
        <v>13.81</v>
      </c>
      <c r="I119" s="114">
        <f>L119-'2-总部下划报单预算明细表（填白底格）'!G119</f>
        <v>13.81</v>
      </c>
      <c r="J119" s="114">
        <f t="shared" si="18"/>
        <v>0</v>
      </c>
      <c r="K119" s="239">
        <f t="shared" si="19"/>
        <v>13.81</v>
      </c>
      <c r="L119" s="114">
        <f t="shared" si="20"/>
        <v>13.81</v>
      </c>
      <c r="M119" s="114">
        <f t="shared" si="21"/>
        <v>0</v>
      </c>
      <c r="N119" s="114">
        <f t="shared" si="22"/>
        <v>13.81</v>
      </c>
      <c r="O119" s="116">
        <v>13.81</v>
      </c>
      <c r="P119" s="116"/>
      <c r="Q119" s="114">
        <f t="shared" si="31"/>
        <v>0</v>
      </c>
      <c r="R119" s="116"/>
      <c r="S119" s="116"/>
      <c r="T119" s="114">
        <f t="shared" si="23"/>
        <v>0</v>
      </c>
      <c r="U119" s="116"/>
      <c r="V119" s="116"/>
      <c r="W119" s="116"/>
      <c r="X119" s="116"/>
      <c r="Y119" s="114">
        <f t="shared" si="24"/>
        <v>15.305</v>
      </c>
      <c r="Z119" s="116">
        <v>15.305</v>
      </c>
      <c r="AA119" s="116"/>
      <c r="AB119" s="116">
        <v>16.997199999999999</v>
      </c>
      <c r="AC119" s="241">
        <f t="shared" si="25"/>
        <v>-9.7680496569748421E-2</v>
      </c>
      <c r="AD119" s="241">
        <f t="shared" si="26"/>
        <v>-0.18751323747440751</v>
      </c>
    </row>
    <row r="120" spans="1:30" x14ac:dyDescent="0.25">
      <c r="A120" s="238" t="str">
        <f t="shared" si="27"/>
        <v>咨询服务类项目</v>
      </c>
      <c r="B120" s="277"/>
      <c r="C120" s="302"/>
      <c r="D120" s="230" t="s">
        <v>433</v>
      </c>
      <c r="E120" s="231"/>
      <c r="F120" s="115"/>
      <c r="G120" s="156" t="s">
        <v>250</v>
      </c>
      <c r="H120" s="239">
        <f t="shared" si="30"/>
        <v>0</v>
      </c>
      <c r="I120" s="114">
        <f>L120-'2-总部下划报单预算明细表（填白底格）'!G120</f>
        <v>0</v>
      </c>
      <c r="J120" s="114">
        <f t="shared" si="18"/>
        <v>0</v>
      </c>
      <c r="K120" s="239">
        <f t="shared" si="19"/>
        <v>0</v>
      </c>
      <c r="L120" s="114">
        <f t="shared" si="20"/>
        <v>0</v>
      </c>
      <c r="M120" s="114">
        <f t="shared" si="21"/>
        <v>0</v>
      </c>
      <c r="N120" s="114">
        <f t="shared" si="22"/>
        <v>0</v>
      </c>
      <c r="O120" s="116"/>
      <c r="P120" s="116"/>
      <c r="Q120" s="114">
        <f t="shared" si="31"/>
        <v>0</v>
      </c>
      <c r="R120" s="116"/>
      <c r="S120" s="116"/>
      <c r="T120" s="114">
        <f t="shared" si="23"/>
        <v>0</v>
      </c>
      <c r="U120" s="116"/>
      <c r="V120" s="116"/>
      <c r="W120" s="116"/>
      <c r="X120" s="116"/>
      <c r="Y120" s="114">
        <f t="shared" si="24"/>
        <v>0</v>
      </c>
      <c r="Z120" s="116"/>
      <c r="AA120" s="116"/>
      <c r="AB120" s="116"/>
      <c r="AC120" s="241" t="str">
        <f t="shared" si="25"/>
        <v/>
      </c>
      <c r="AD120" s="241" t="str">
        <f t="shared" si="26"/>
        <v/>
      </c>
    </row>
    <row r="121" spans="1:30" x14ac:dyDescent="0.25">
      <c r="A121" s="238" t="str">
        <f t="shared" si="27"/>
        <v>宣传品业务宣传费项目小计</v>
      </c>
      <c r="B121" s="277"/>
      <c r="C121" s="279" t="s">
        <v>434</v>
      </c>
      <c r="D121" s="230" t="s">
        <v>435</v>
      </c>
      <c r="E121" s="231"/>
      <c r="F121" s="115"/>
      <c r="G121" s="156" t="s">
        <v>251</v>
      </c>
      <c r="H121" s="239">
        <f t="shared" si="30"/>
        <v>3</v>
      </c>
      <c r="I121" s="114">
        <f>L121-'2-总部下划报单预算明细表（填白底格）'!G121</f>
        <v>3</v>
      </c>
      <c r="J121" s="114">
        <f t="shared" si="18"/>
        <v>0</v>
      </c>
      <c r="K121" s="239">
        <f t="shared" si="19"/>
        <v>3</v>
      </c>
      <c r="L121" s="114">
        <f t="shared" si="20"/>
        <v>3</v>
      </c>
      <c r="M121" s="114">
        <f t="shared" si="21"/>
        <v>0</v>
      </c>
      <c r="N121" s="114">
        <f t="shared" si="22"/>
        <v>1.8</v>
      </c>
      <c r="O121" s="116">
        <v>1.8</v>
      </c>
      <c r="P121" s="116"/>
      <c r="Q121" s="114">
        <f t="shared" si="31"/>
        <v>0</v>
      </c>
      <c r="R121" s="116"/>
      <c r="S121" s="116"/>
      <c r="T121" s="114">
        <f t="shared" si="23"/>
        <v>1.2</v>
      </c>
      <c r="U121" s="116">
        <v>1.2</v>
      </c>
      <c r="V121" s="116"/>
      <c r="W121" s="116"/>
      <c r="X121" s="116"/>
      <c r="Y121" s="114">
        <f t="shared" si="24"/>
        <v>3</v>
      </c>
      <c r="Z121" s="116">
        <v>3</v>
      </c>
      <c r="AA121" s="116"/>
      <c r="AB121" s="116">
        <v>7.1199999999999999E-2</v>
      </c>
      <c r="AC121" s="241">
        <f t="shared" si="25"/>
        <v>0</v>
      </c>
      <c r="AD121" s="241">
        <f t="shared" si="26"/>
        <v>41.134831460674157</v>
      </c>
    </row>
    <row r="122" spans="1:30" x14ac:dyDescent="0.25">
      <c r="A122" s="238" t="str">
        <f t="shared" si="27"/>
        <v>宣传事项</v>
      </c>
      <c r="B122" s="277"/>
      <c r="C122" s="280"/>
      <c r="D122" s="230" t="s">
        <v>436</v>
      </c>
      <c r="E122" s="231"/>
      <c r="F122" s="115"/>
      <c r="G122" s="156" t="s">
        <v>251</v>
      </c>
      <c r="H122" s="239">
        <f t="shared" si="30"/>
        <v>23.799999999999997</v>
      </c>
      <c r="I122" s="114">
        <f>L122-'2-总部下划报单预算明细表（填白底格）'!G122</f>
        <v>23.799999999999997</v>
      </c>
      <c r="J122" s="114">
        <f t="shared" si="18"/>
        <v>0</v>
      </c>
      <c r="K122" s="239">
        <f t="shared" si="19"/>
        <v>23.799999999999997</v>
      </c>
      <c r="L122" s="114">
        <f t="shared" si="20"/>
        <v>23.799999999999997</v>
      </c>
      <c r="M122" s="114">
        <f t="shared" si="21"/>
        <v>0</v>
      </c>
      <c r="N122" s="114">
        <f t="shared" si="22"/>
        <v>14.2</v>
      </c>
      <c r="O122" s="116">
        <v>14.2</v>
      </c>
      <c r="P122" s="116"/>
      <c r="Q122" s="114">
        <f t="shared" si="31"/>
        <v>0</v>
      </c>
      <c r="R122" s="116"/>
      <c r="S122" s="116"/>
      <c r="T122" s="114">
        <f t="shared" si="23"/>
        <v>9.6</v>
      </c>
      <c r="U122" s="116">
        <v>9.6</v>
      </c>
      <c r="V122" s="116"/>
      <c r="W122" s="116"/>
      <c r="X122" s="116"/>
      <c r="Y122" s="114">
        <f t="shared" si="24"/>
        <v>23.799999999999997</v>
      </c>
      <c r="Z122" s="116">
        <v>23.799999999999997</v>
      </c>
      <c r="AA122" s="116"/>
      <c r="AB122" s="116">
        <v>17.584809</v>
      </c>
      <c r="AC122" s="241">
        <f t="shared" si="25"/>
        <v>0</v>
      </c>
      <c r="AD122" s="241">
        <f t="shared" si="26"/>
        <v>0.35344091596331806</v>
      </c>
    </row>
    <row r="123" spans="1:30" x14ac:dyDescent="0.25">
      <c r="A123" s="238" t="str">
        <f t="shared" si="27"/>
        <v>业务招待费用</v>
      </c>
      <c r="B123" s="277"/>
      <c r="C123" s="230" t="s">
        <v>57</v>
      </c>
      <c r="D123" s="231"/>
      <c r="E123" s="231"/>
      <c r="F123" s="115"/>
      <c r="G123" s="156" t="s">
        <v>252</v>
      </c>
      <c r="H123" s="239">
        <f t="shared" si="30"/>
        <v>64.095398000000003</v>
      </c>
      <c r="I123" s="114">
        <f>L123-'2-总部下划报单预算明细表（填白底格）'!G123</f>
        <v>64.095398000000003</v>
      </c>
      <c r="J123" s="114">
        <f t="shared" si="18"/>
        <v>0</v>
      </c>
      <c r="K123" s="239">
        <f t="shared" si="19"/>
        <v>64.095398000000003</v>
      </c>
      <c r="L123" s="114">
        <f t="shared" si="20"/>
        <v>64.095398000000003</v>
      </c>
      <c r="M123" s="114">
        <f t="shared" si="21"/>
        <v>0</v>
      </c>
      <c r="N123" s="114">
        <f t="shared" si="22"/>
        <v>55.8</v>
      </c>
      <c r="O123" s="116">
        <v>55.8</v>
      </c>
      <c r="P123" s="116"/>
      <c r="Q123" s="114">
        <f t="shared" si="31"/>
        <v>0</v>
      </c>
      <c r="R123" s="116"/>
      <c r="S123" s="116"/>
      <c r="T123" s="114">
        <f t="shared" si="23"/>
        <v>8.2953980000000005</v>
      </c>
      <c r="U123" s="116">
        <v>8.2953980000000005</v>
      </c>
      <c r="V123" s="116"/>
      <c r="W123" s="116"/>
      <c r="X123" s="116"/>
      <c r="Y123" s="114">
        <f t="shared" si="24"/>
        <v>69.595398000000003</v>
      </c>
      <c r="Z123" s="116">
        <v>69.595398000000003</v>
      </c>
      <c r="AA123" s="116"/>
      <c r="AB123" s="116">
        <v>72.300776999999997</v>
      </c>
      <c r="AC123" s="241">
        <f t="shared" si="25"/>
        <v>-7.9028213905752764E-2</v>
      </c>
      <c r="AD123" s="241">
        <f t="shared" si="26"/>
        <v>-0.11348949956651222</v>
      </c>
    </row>
    <row r="124" spans="1:30" x14ac:dyDescent="0.25">
      <c r="A124" s="238" t="str">
        <f t="shared" si="27"/>
        <v>劳务费</v>
      </c>
      <c r="B124" s="277"/>
      <c r="C124" s="136" t="s">
        <v>19</v>
      </c>
      <c r="D124" s="136"/>
      <c r="E124" s="136"/>
      <c r="F124" s="137"/>
      <c r="G124" s="156" t="s">
        <v>258</v>
      </c>
      <c r="H124" s="239">
        <f t="shared" si="30"/>
        <v>7.8000000000000007</v>
      </c>
      <c r="I124" s="114">
        <f>L124-'2-总部下划报单预算明细表（填白底格）'!G124</f>
        <v>7.8000000000000007</v>
      </c>
      <c r="J124" s="114">
        <f t="shared" si="18"/>
        <v>0</v>
      </c>
      <c r="K124" s="239">
        <f t="shared" ref="K124:K171" si="35">L124+M124</f>
        <v>7.8000000000000007</v>
      </c>
      <c r="L124" s="114">
        <f t="shared" ref="L124:L171" si="36">O124+U124</f>
        <v>7.8000000000000007</v>
      </c>
      <c r="M124" s="114">
        <f t="shared" ref="M124:M171" si="37">P124+V124</f>
        <v>0</v>
      </c>
      <c r="N124" s="114">
        <f t="shared" ref="N124:N171" si="38">O124+P124</f>
        <v>7.8000000000000007</v>
      </c>
      <c r="O124" s="116">
        <v>7.8000000000000007</v>
      </c>
      <c r="P124" s="116"/>
      <c r="Q124" s="114">
        <f t="shared" si="31"/>
        <v>0</v>
      </c>
      <c r="R124" s="116"/>
      <c r="S124" s="116"/>
      <c r="T124" s="114">
        <f t="shared" ref="T124:T171" si="39">V124+U124</f>
        <v>0</v>
      </c>
      <c r="U124" s="116"/>
      <c r="V124" s="116"/>
      <c r="W124" s="116"/>
      <c r="X124" s="116"/>
      <c r="Y124" s="114">
        <f t="shared" si="24"/>
        <v>113.39999999999999</v>
      </c>
      <c r="Z124" s="116">
        <v>113.39999999999999</v>
      </c>
      <c r="AA124" s="116"/>
      <c r="AB124" s="116">
        <v>101.6995</v>
      </c>
      <c r="AC124" s="241">
        <f t="shared" ref="AC124:AC171" si="40">IFERROR(K124/Y124-1,"")</f>
        <v>-0.93121693121693117</v>
      </c>
      <c r="AD124" s="241">
        <f t="shared" ref="AD124:AD171" si="41">IFERROR(K124/AB124-1,"")</f>
        <v>-0.92330345773578038</v>
      </c>
    </row>
    <row r="125" spans="1:30" x14ac:dyDescent="0.25">
      <c r="A125" s="238" t="str">
        <f t="shared" si="27"/>
        <v>银行结算费-总公司结算银行结算费项目小计</v>
      </c>
      <c r="B125" s="277"/>
      <c r="C125" s="310" t="s">
        <v>437</v>
      </c>
      <c r="D125" s="119" t="s">
        <v>438</v>
      </c>
      <c r="E125" s="136"/>
      <c r="F125" s="137"/>
      <c r="G125" s="156" t="s">
        <v>259</v>
      </c>
      <c r="H125" s="239">
        <f t="shared" si="30"/>
        <v>0</v>
      </c>
      <c r="I125" s="114">
        <f>L125-'2-总部下划报单预算明细表（填白底格）'!G125</f>
        <v>0</v>
      </c>
      <c r="J125" s="114">
        <f t="shared" si="18"/>
        <v>0</v>
      </c>
      <c r="K125" s="239">
        <f t="shared" si="35"/>
        <v>0</v>
      </c>
      <c r="L125" s="114">
        <f t="shared" si="36"/>
        <v>0</v>
      </c>
      <c r="M125" s="114">
        <f t="shared" si="37"/>
        <v>0</v>
      </c>
      <c r="N125" s="114">
        <f t="shared" si="38"/>
        <v>0</v>
      </c>
      <c r="O125" s="116"/>
      <c r="P125" s="116"/>
      <c r="Q125" s="114">
        <f t="shared" si="31"/>
        <v>0</v>
      </c>
      <c r="R125" s="116"/>
      <c r="S125" s="116"/>
      <c r="T125" s="114">
        <f t="shared" si="39"/>
        <v>0</v>
      </c>
      <c r="U125" s="116"/>
      <c r="V125" s="116"/>
      <c r="W125" s="116"/>
      <c r="X125" s="116"/>
      <c r="Y125" s="114">
        <f t="shared" si="24"/>
        <v>0</v>
      </c>
      <c r="Z125" s="116"/>
      <c r="AA125" s="116"/>
      <c r="AB125" s="116"/>
      <c r="AC125" s="241" t="str">
        <f t="shared" si="40"/>
        <v/>
      </c>
      <c r="AD125" s="241" t="str">
        <f t="shared" si="41"/>
        <v/>
      </c>
    </row>
    <row r="126" spans="1:30" x14ac:dyDescent="0.25">
      <c r="A126" s="238" t="str">
        <f t="shared" si="27"/>
        <v>银行结算费-分公司结算</v>
      </c>
      <c r="B126" s="277"/>
      <c r="C126" s="311"/>
      <c r="D126" s="119" t="s">
        <v>439</v>
      </c>
      <c r="E126" s="136"/>
      <c r="F126" s="137"/>
      <c r="G126" s="156" t="s">
        <v>259</v>
      </c>
      <c r="H126" s="239">
        <f t="shared" si="30"/>
        <v>2.7600000000000002</v>
      </c>
      <c r="I126" s="114">
        <f>L126-'2-总部下划报单预算明细表（填白底格）'!G126</f>
        <v>2.7600000000000002</v>
      </c>
      <c r="J126" s="114">
        <f t="shared" si="18"/>
        <v>0</v>
      </c>
      <c r="K126" s="239">
        <f t="shared" si="35"/>
        <v>2.7600000000000002</v>
      </c>
      <c r="L126" s="114">
        <f t="shared" si="36"/>
        <v>2.7600000000000002</v>
      </c>
      <c r="M126" s="114">
        <f t="shared" si="37"/>
        <v>0</v>
      </c>
      <c r="N126" s="114">
        <f t="shared" si="38"/>
        <v>2.7600000000000002</v>
      </c>
      <c r="O126" s="116">
        <v>2.7600000000000002</v>
      </c>
      <c r="P126" s="116"/>
      <c r="Q126" s="114">
        <f t="shared" si="31"/>
        <v>0</v>
      </c>
      <c r="R126" s="116"/>
      <c r="S126" s="116"/>
      <c r="T126" s="114">
        <f t="shared" si="39"/>
        <v>0</v>
      </c>
      <c r="U126" s="116"/>
      <c r="V126" s="116"/>
      <c r="W126" s="116"/>
      <c r="X126" s="116"/>
      <c r="Y126" s="114">
        <f t="shared" si="24"/>
        <v>2.7600000000000002</v>
      </c>
      <c r="Z126" s="116">
        <v>2.7600000000000002</v>
      </c>
      <c r="AA126" s="116"/>
      <c r="AB126" s="116">
        <v>1.3652599999999999</v>
      </c>
      <c r="AC126" s="241">
        <f t="shared" si="40"/>
        <v>0</v>
      </c>
      <c r="AD126" s="241">
        <f t="shared" si="41"/>
        <v>1.0215929566529454</v>
      </c>
    </row>
    <row r="127" spans="1:30" x14ac:dyDescent="0.25">
      <c r="A127" s="238" t="str">
        <f t="shared" ref="A127:A169" si="42">F127&amp;E127&amp;D127&amp;C127</f>
        <v>软件开发费</v>
      </c>
      <c r="B127" s="277"/>
      <c r="C127" s="136" t="s">
        <v>30</v>
      </c>
      <c r="D127" s="136"/>
      <c r="E127" s="136"/>
      <c r="F127" s="136"/>
      <c r="G127" s="160" t="s">
        <v>261</v>
      </c>
      <c r="H127" s="239">
        <f t="shared" si="30"/>
        <v>0</v>
      </c>
      <c r="I127" s="114">
        <f>L127-'2-总部下划报单预算明细表（填白底格）'!G127</f>
        <v>0</v>
      </c>
      <c r="J127" s="114">
        <f t="shared" si="18"/>
        <v>0</v>
      </c>
      <c r="K127" s="239">
        <f t="shared" si="35"/>
        <v>0</v>
      </c>
      <c r="L127" s="114">
        <f t="shared" si="36"/>
        <v>0</v>
      </c>
      <c r="M127" s="114">
        <f t="shared" si="37"/>
        <v>0</v>
      </c>
      <c r="N127" s="114">
        <f t="shared" si="38"/>
        <v>0</v>
      </c>
      <c r="O127" s="116"/>
      <c r="P127" s="116"/>
      <c r="Q127" s="114">
        <f t="shared" si="31"/>
        <v>0</v>
      </c>
      <c r="R127" s="116"/>
      <c r="S127" s="116"/>
      <c r="T127" s="114">
        <f t="shared" si="39"/>
        <v>0</v>
      </c>
      <c r="U127" s="116"/>
      <c r="V127" s="116"/>
      <c r="W127" s="116"/>
      <c r="X127" s="116"/>
      <c r="Y127" s="114">
        <f t="shared" si="24"/>
        <v>0</v>
      </c>
      <c r="Z127" s="116"/>
      <c r="AA127" s="116"/>
      <c r="AB127" s="116"/>
      <c r="AC127" s="241" t="str">
        <f t="shared" si="40"/>
        <v/>
      </c>
      <c r="AD127" s="241" t="str">
        <f t="shared" si="41"/>
        <v/>
      </c>
    </row>
    <row r="128" spans="1:30" x14ac:dyDescent="0.25">
      <c r="A128" s="238" t="str">
        <f t="shared" si="42"/>
        <v>产品开发费</v>
      </c>
      <c r="B128" s="277"/>
      <c r="C128" s="136" t="s">
        <v>31</v>
      </c>
      <c r="D128" s="136"/>
      <c r="E128" s="136"/>
      <c r="F128" s="136"/>
      <c r="G128" s="160" t="s">
        <v>261</v>
      </c>
      <c r="H128" s="239">
        <f t="shared" si="30"/>
        <v>0</v>
      </c>
      <c r="I128" s="114">
        <f>L128-'2-总部下划报单预算明细表（填白底格）'!G128</f>
        <v>0</v>
      </c>
      <c r="J128" s="114">
        <f t="shared" si="18"/>
        <v>0</v>
      </c>
      <c r="K128" s="239">
        <f t="shared" si="35"/>
        <v>0</v>
      </c>
      <c r="L128" s="114">
        <f t="shared" si="36"/>
        <v>0</v>
      </c>
      <c r="M128" s="114">
        <f t="shared" si="37"/>
        <v>0</v>
      </c>
      <c r="N128" s="114">
        <f t="shared" si="38"/>
        <v>0</v>
      </c>
      <c r="O128" s="116"/>
      <c r="P128" s="116"/>
      <c r="Q128" s="114">
        <f t="shared" si="31"/>
        <v>0</v>
      </c>
      <c r="R128" s="116"/>
      <c r="S128" s="116"/>
      <c r="T128" s="114">
        <f t="shared" si="39"/>
        <v>0</v>
      </c>
      <c r="U128" s="116"/>
      <c r="V128" s="116"/>
      <c r="W128" s="116"/>
      <c r="X128" s="116"/>
      <c r="Y128" s="114">
        <f t="shared" si="24"/>
        <v>0</v>
      </c>
      <c r="Z128" s="116"/>
      <c r="AA128" s="116"/>
      <c r="AB128" s="116"/>
      <c r="AC128" s="241" t="str">
        <f t="shared" si="40"/>
        <v/>
      </c>
      <c r="AD128" s="241" t="str">
        <f t="shared" si="41"/>
        <v/>
      </c>
    </row>
    <row r="129" spans="1:30" x14ac:dyDescent="0.25">
      <c r="A129" s="238" t="str">
        <f t="shared" si="42"/>
        <v>技术转让费</v>
      </c>
      <c r="B129" s="278"/>
      <c r="C129" s="136" t="s">
        <v>29</v>
      </c>
      <c r="D129" s="136"/>
      <c r="E129" s="136"/>
      <c r="F129" s="136"/>
      <c r="G129" s="160" t="s">
        <v>261</v>
      </c>
      <c r="H129" s="239">
        <f t="shared" si="30"/>
        <v>0</v>
      </c>
      <c r="I129" s="114">
        <f>L129-'2-总部下划报单预算明细表（填白底格）'!G129</f>
        <v>0</v>
      </c>
      <c r="J129" s="114">
        <f t="shared" si="18"/>
        <v>0</v>
      </c>
      <c r="K129" s="239">
        <f t="shared" si="35"/>
        <v>0</v>
      </c>
      <c r="L129" s="114">
        <f t="shared" si="36"/>
        <v>0</v>
      </c>
      <c r="M129" s="114">
        <f t="shared" si="37"/>
        <v>0</v>
      </c>
      <c r="N129" s="114">
        <f t="shared" si="38"/>
        <v>0</v>
      </c>
      <c r="O129" s="116"/>
      <c r="P129" s="116"/>
      <c r="Q129" s="114">
        <f t="shared" si="31"/>
        <v>0</v>
      </c>
      <c r="R129" s="116"/>
      <c r="S129" s="116"/>
      <c r="T129" s="114">
        <f t="shared" si="39"/>
        <v>0</v>
      </c>
      <c r="U129" s="116"/>
      <c r="V129" s="116"/>
      <c r="W129" s="116"/>
      <c r="X129" s="116"/>
      <c r="Y129" s="114">
        <f t="shared" si="24"/>
        <v>0</v>
      </c>
      <c r="Z129" s="116"/>
      <c r="AA129" s="116"/>
      <c r="AB129" s="116"/>
      <c r="AC129" s="241" t="str">
        <f t="shared" si="40"/>
        <v/>
      </c>
      <c r="AD129" s="241" t="str">
        <f t="shared" si="41"/>
        <v/>
      </c>
    </row>
    <row r="130" spans="1:30" ht="14.4" customHeight="1" x14ac:dyDescent="0.25">
      <c r="A130" s="238" t="str">
        <f t="shared" si="42"/>
        <v>办公管理类项目合计</v>
      </c>
      <c r="B130" s="306" t="s">
        <v>47</v>
      </c>
      <c r="C130" s="303" t="s">
        <v>47</v>
      </c>
      <c r="D130" s="304"/>
      <c r="E130" s="304"/>
      <c r="F130" s="305"/>
      <c r="G130" s="156"/>
      <c r="H130" s="239">
        <f t="shared" si="30"/>
        <v>261.53000000000003</v>
      </c>
      <c r="I130" s="114">
        <f>L130-'2-总部下划报单预算明细表（填白底格）'!G130</f>
        <v>261.53000000000003</v>
      </c>
      <c r="J130" s="114">
        <f t="shared" si="18"/>
        <v>0</v>
      </c>
      <c r="K130" s="239">
        <f t="shared" si="35"/>
        <v>264.58000000000004</v>
      </c>
      <c r="L130" s="114">
        <f t="shared" si="36"/>
        <v>264.58000000000004</v>
      </c>
      <c r="M130" s="114">
        <f t="shared" si="37"/>
        <v>0</v>
      </c>
      <c r="N130" s="114">
        <f t="shared" si="38"/>
        <v>110.202</v>
      </c>
      <c r="O130" s="114">
        <f>SUM(O131:O154)</f>
        <v>110.202</v>
      </c>
      <c r="P130" s="114">
        <f>SUM(P131:P154)</f>
        <v>0</v>
      </c>
      <c r="Q130" s="114">
        <f t="shared" si="31"/>
        <v>0</v>
      </c>
      <c r="R130" s="114">
        <f>SUM(R131:R154)</f>
        <v>0</v>
      </c>
      <c r="S130" s="114">
        <f>SUM(S131:S154)</f>
        <v>0</v>
      </c>
      <c r="T130" s="114">
        <f t="shared" si="39"/>
        <v>154.37800000000001</v>
      </c>
      <c r="U130" s="114">
        <f t="shared" ref="U130:AB130" si="43">SUM(U131:U154)</f>
        <v>154.37800000000001</v>
      </c>
      <c r="V130" s="114">
        <f t="shared" si="43"/>
        <v>0</v>
      </c>
      <c r="W130" s="114">
        <f t="shared" si="43"/>
        <v>0</v>
      </c>
      <c r="X130" s="114">
        <f t="shared" si="43"/>
        <v>0</v>
      </c>
      <c r="Y130" s="114">
        <f t="shared" si="24"/>
        <v>291.68</v>
      </c>
      <c r="Z130" s="114">
        <f>SUM(Z131:Z154)</f>
        <v>291.68</v>
      </c>
      <c r="AA130" s="114">
        <f>SUM(AA131:AA154)</f>
        <v>0</v>
      </c>
      <c r="AB130" s="114">
        <f t="shared" si="43"/>
        <v>251.24926500000001</v>
      </c>
      <c r="AC130" s="241">
        <f t="shared" si="40"/>
        <v>-9.2910038398244521E-2</v>
      </c>
      <c r="AD130" s="241">
        <f t="shared" si="41"/>
        <v>5.305780695517659E-2</v>
      </c>
    </row>
    <row r="131" spans="1:30" x14ac:dyDescent="0.25">
      <c r="A131" s="238" t="str">
        <f t="shared" si="42"/>
        <v>出访外事费用项目小计</v>
      </c>
      <c r="B131" s="307"/>
      <c r="C131" s="295" t="s">
        <v>440</v>
      </c>
      <c r="D131" s="138" t="s">
        <v>441</v>
      </c>
      <c r="E131" s="139"/>
      <c r="F131" s="140"/>
      <c r="G131" s="156" t="s">
        <v>256</v>
      </c>
      <c r="H131" s="239">
        <f t="shared" si="30"/>
        <v>0</v>
      </c>
      <c r="I131" s="114">
        <f>L131-'2-总部下划报单预算明细表（填白底格）'!G131</f>
        <v>0</v>
      </c>
      <c r="J131" s="114">
        <f t="shared" si="18"/>
        <v>0</v>
      </c>
      <c r="K131" s="239">
        <f t="shared" si="35"/>
        <v>0</v>
      </c>
      <c r="L131" s="114">
        <f t="shared" si="36"/>
        <v>0</v>
      </c>
      <c r="M131" s="114">
        <f t="shared" si="37"/>
        <v>0</v>
      </c>
      <c r="N131" s="114">
        <f t="shared" si="38"/>
        <v>0</v>
      </c>
      <c r="O131" s="242">
        <f>0</f>
        <v>0</v>
      </c>
      <c r="P131" s="242">
        <f>0</f>
        <v>0</v>
      </c>
      <c r="Q131" s="114">
        <f t="shared" si="31"/>
        <v>0</v>
      </c>
      <c r="R131" s="242">
        <f>0</f>
        <v>0</v>
      </c>
      <c r="S131" s="242">
        <f>0</f>
        <v>0</v>
      </c>
      <c r="T131" s="114">
        <f t="shared" si="39"/>
        <v>0</v>
      </c>
      <c r="U131" s="242">
        <f>0</f>
        <v>0</v>
      </c>
      <c r="V131" s="242">
        <f>0</f>
        <v>0</v>
      </c>
      <c r="W131" s="242">
        <f>0</f>
        <v>0</v>
      </c>
      <c r="X131" s="242">
        <f>0</f>
        <v>0</v>
      </c>
      <c r="Y131" s="114">
        <f t="shared" si="24"/>
        <v>0</v>
      </c>
      <c r="Z131" s="116"/>
      <c r="AA131" s="116"/>
      <c r="AB131" s="116"/>
      <c r="AC131" s="241" t="str">
        <f t="shared" si="40"/>
        <v/>
      </c>
      <c r="AD131" s="241" t="str">
        <f t="shared" si="41"/>
        <v/>
      </c>
    </row>
    <row r="132" spans="1:30" x14ac:dyDescent="0.25">
      <c r="A132" s="238" t="str">
        <f t="shared" si="42"/>
        <v>来访</v>
      </c>
      <c r="B132" s="307"/>
      <c r="C132" s="296"/>
      <c r="D132" s="138" t="s">
        <v>442</v>
      </c>
      <c r="E132" s="139"/>
      <c r="F132" s="140"/>
      <c r="G132" s="156" t="s">
        <v>256</v>
      </c>
      <c r="H132" s="239">
        <f t="shared" si="30"/>
        <v>0</v>
      </c>
      <c r="I132" s="114">
        <f>L132-'2-总部下划报单预算明细表（填白底格）'!G132</f>
        <v>0</v>
      </c>
      <c r="J132" s="114">
        <f t="shared" si="18"/>
        <v>0</v>
      </c>
      <c r="K132" s="239">
        <f t="shared" si="35"/>
        <v>0</v>
      </c>
      <c r="L132" s="114">
        <f t="shared" si="36"/>
        <v>0</v>
      </c>
      <c r="M132" s="114">
        <f t="shared" si="37"/>
        <v>0</v>
      </c>
      <c r="N132" s="114">
        <f t="shared" si="38"/>
        <v>0</v>
      </c>
      <c r="O132" s="242">
        <f>0</f>
        <v>0</v>
      </c>
      <c r="P132" s="242">
        <f>0</f>
        <v>0</v>
      </c>
      <c r="Q132" s="114">
        <f t="shared" si="31"/>
        <v>0</v>
      </c>
      <c r="R132" s="242">
        <f>0</f>
        <v>0</v>
      </c>
      <c r="S132" s="242">
        <f>0</f>
        <v>0</v>
      </c>
      <c r="T132" s="114">
        <f t="shared" si="39"/>
        <v>0</v>
      </c>
      <c r="U132" s="242">
        <f>0</f>
        <v>0</v>
      </c>
      <c r="V132" s="242">
        <f>0</f>
        <v>0</v>
      </c>
      <c r="W132" s="242">
        <f>0</f>
        <v>0</v>
      </c>
      <c r="X132" s="242">
        <f>0</f>
        <v>0</v>
      </c>
      <c r="Y132" s="114">
        <f t="shared" si="24"/>
        <v>0</v>
      </c>
      <c r="Z132" s="116"/>
      <c r="AA132" s="116"/>
      <c r="AB132" s="116"/>
      <c r="AC132" s="241" t="str">
        <f t="shared" si="40"/>
        <v/>
      </c>
      <c r="AD132" s="241" t="str">
        <f t="shared" si="41"/>
        <v/>
      </c>
    </row>
    <row r="133" spans="1:30" x14ac:dyDescent="0.25">
      <c r="A133" s="238" t="str">
        <f t="shared" si="42"/>
        <v>会议费</v>
      </c>
      <c r="B133" s="307"/>
      <c r="C133" s="138" t="s">
        <v>44</v>
      </c>
      <c r="D133" s="139"/>
      <c r="E133" s="139"/>
      <c r="F133" s="140"/>
      <c r="G133" s="156" t="s">
        <v>253</v>
      </c>
      <c r="H133" s="239">
        <f t="shared" si="30"/>
        <v>18.950000000000003</v>
      </c>
      <c r="I133" s="114">
        <f>L133-'2-总部下划报单预算明细表（填白底格）'!G133</f>
        <v>18.950000000000003</v>
      </c>
      <c r="J133" s="114">
        <f t="shared" si="18"/>
        <v>0</v>
      </c>
      <c r="K133" s="239">
        <f t="shared" si="35"/>
        <v>18.950000000000003</v>
      </c>
      <c r="L133" s="114">
        <f t="shared" si="36"/>
        <v>18.950000000000003</v>
      </c>
      <c r="M133" s="114">
        <f t="shared" si="37"/>
        <v>0</v>
      </c>
      <c r="N133" s="114">
        <f t="shared" si="38"/>
        <v>9.99</v>
      </c>
      <c r="O133" s="116">
        <v>9.99</v>
      </c>
      <c r="P133" s="116"/>
      <c r="Q133" s="114">
        <f t="shared" si="31"/>
        <v>0</v>
      </c>
      <c r="R133" s="116"/>
      <c r="S133" s="116"/>
      <c r="T133" s="114">
        <f t="shared" si="39"/>
        <v>8.9600000000000009</v>
      </c>
      <c r="U133" s="116">
        <f>13.65-4.69</f>
        <v>8.9600000000000009</v>
      </c>
      <c r="V133" s="116"/>
      <c r="W133" s="116"/>
      <c r="X133" s="116"/>
      <c r="Y133" s="114">
        <f t="shared" si="24"/>
        <v>30.080000000000002</v>
      </c>
      <c r="Z133" s="116">
        <v>30.080000000000002</v>
      </c>
      <c r="AA133" s="116"/>
      <c r="AB133" s="116">
        <v>24.008991999999999</v>
      </c>
      <c r="AC133" s="241">
        <f t="shared" si="40"/>
        <v>-0.37001329787234039</v>
      </c>
      <c r="AD133" s="241">
        <f t="shared" si="41"/>
        <v>-0.21071238642588563</v>
      </c>
    </row>
    <row r="134" spans="1:30" x14ac:dyDescent="0.25">
      <c r="A134" s="238" t="str">
        <f t="shared" si="42"/>
        <v>差旅费</v>
      </c>
      <c r="B134" s="307"/>
      <c r="C134" s="139" t="s">
        <v>26</v>
      </c>
      <c r="D134" s="139"/>
      <c r="E134" s="139"/>
      <c r="F134" s="140"/>
      <c r="G134" s="156" t="s">
        <v>257</v>
      </c>
      <c r="H134" s="239">
        <f t="shared" si="30"/>
        <v>19.14</v>
      </c>
      <c r="I134" s="114">
        <f>L134-'2-总部下划报单预算明细表（填白底格）'!G134</f>
        <v>19.14</v>
      </c>
      <c r="J134" s="114">
        <f t="shared" ref="J134:J171" si="44">M134</f>
        <v>0</v>
      </c>
      <c r="K134" s="239">
        <f t="shared" si="35"/>
        <v>19.14</v>
      </c>
      <c r="L134" s="114">
        <f t="shared" si="36"/>
        <v>19.14</v>
      </c>
      <c r="M134" s="114">
        <f t="shared" si="37"/>
        <v>0</v>
      </c>
      <c r="N134" s="114">
        <f t="shared" si="38"/>
        <v>10.64</v>
      </c>
      <c r="O134" s="116">
        <v>10.64</v>
      </c>
      <c r="P134" s="116"/>
      <c r="Q134" s="114">
        <f t="shared" si="31"/>
        <v>0</v>
      </c>
      <c r="R134" s="116"/>
      <c r="S134" s="116"/>
      <c r="T134" s="114">
        <f t="shared" si="39"/>
        <v>8.5</v>
      </c>
      <c r="U134" s="116">
        <v>8.5</v>
      </c>
      <c r="V134" s="116"/>
      <c r="W134" s="116"/>
      <c r="X134" s="116"/>
      <c r="Y134" s="114">
        <f t="shared" ref="Y134:Y171" si="45">AA134+Z134</f>
        <v>20.799999999999997</v>
      </c>
      <c r="Z134" s="116">
        <v>20.799999999999997</v>
      </c>
      <c r="AA134" s="116"/>
      <c r="AB134" s="116">
        <v>14.298522999999999</v>
      </c>
      <c r="AC134" s="241">
        <f t="shared" si="40"/>
        <v>-7.9807692307692135E-2</v>
      </c>
      <c r="AD134" s="241">
        <f t="shared" si="41"/>
        <v>0.33859979803508389</v>
      </c>
    </row>
    <row r="135" spans="1:30" x14ac:dyDescent="0.25">
      <c r="A135" s="238" t="str">
        <f t="shared" si="42"/>
        <v>境内培训项目小计内部培训费项目小计</v>
      </c>
      <c r="B135" s="307"/>
      <c r="C135" s="315" t="s">
        <v>443</v>
      </c>
      <c r="D135" s="141" t="s">
        <v>444</v>
      </c>
      <c r="E135" s="142"/>
      <c r="F135" s="143"/>
      <c r="G135" s="156" t="s">
        <v>254</v>
      </c>
      <c r="H135" s="239">
        <f t="shared" si="30"/>
        <v>43.150000000000006</v>
      </c>
      <c r="I135" s="114">
        <f>L135-'2-总部下划报单预算明细表（填白底格）'!G135</f>
        <v>43.150000000000006</v>
      </c>
      <c r="J135" s="114">
        <f t="shared" si="44"/>
        <v>0</v>
      </c>
      <c r="K135" s="239">
        <f t="shared" si="35"/>
        <v>43.150000000000006</v>
      </c>
      <c r="L135" s="114">
        <f t="shared" si="36"/>
        <v>43.150000000000006</v>
      </c>
      <c r="M135" s="114">
        <f t="shared" si="37"/>
        <v>0</v>
      </c>
      <c r="N135" s="114">
        <f t="shared" si="38"/>
        <v>16.490000000000002</v>
      </c>
      <c r="O135" s="116">
        <v>16.490000000000002</v>
      </c>
      <c r="P135" s="116"/>
      <c r="Q135" s="114">
        <f t="shared" si="31"/>
        <v>0</v>
      </c>
      <c r="R135" s="116"/>
      <c r="S135" s="116"/>
      <c r="T135" s="114">
        <f t="shared" si="39"/>
        <v>26.66</v>
      </c>
      <c r="U135" s="116">
        <v>26.66</v>
      </c>
      <c r="V135" s="116"/>
      <c r="W135" s="116"/>
      <c r="X135" s="116"/>
      <c r="Y135" s="114">
        <f t="shared" si="45"/>
        <v>43.4</v>
      </c>
      <c r="Z135" s="116">
        <v>43.4</v>
      </c>
      <c r="AA135" s="116"/>
      <c r="AB135" s="116">
        <v>27.896094000000002</v>
      </c>
      <c r="AC135" s="241">
        <f t="shared" si="40"/>
        <v>-5.7603686635943063E-3</v>
      </c>
      <c r="AD135" s="241">
        <f t="shared" si="41"/>
        <v>0.54681153569385033</v>
      </c>
    </row>
    <row r="136" spans="1:30" x14ac:dyDescent="0.25">
      <c r="A136" s="238" t="str">
        <f t="shared" si="42"/>
        <v>境外培训项目小计</v>
      </c>
      <c r="B136" s="307"/>
      <c r="C136" s="316"/>
      <c r="D136" s="142" t="s">
        <v>445</v>
      </c>
      <c r="E136" s="144"/>
      <c r="F136" s="143"/>
      <c r="G136" s="156" t="s">
        <v>255</v>
      </c>
      <c r="H136" s="239">
        <f t="shared" si="30"/>
        <v>0</v>
      </c>
      <c r="I136" s="114">
        <f>L136-'2-总部下划报单预算明细表（填白底格）'!G136</f>
        <v>0</v>
      </c>
      <c r="J136" s="114">
        <f t="shared" si="44"/>
        <v>0</v>
      </c>
      <c r="K136" s="239">
        <f t="shared" si="35"/>
        <v>0</v>
      </c>
      <c r="L136" s="114">
        <f t="shared" si="36"/>
        <v>0</v>
      </c>
      <c r="M136" s="114">
        <f t="shared" si="37"/>
        <v>0</v>
      </c>
      <c r="N136" s="114">
        <f t="shared" si="38"/>
        <v>0</v>
      </c>
      <c r="O136" s="116"/>
      <c r="P136" s="116"/>
      <c r="Q136" s="114">
        <f t="shared" si="31"/>
        <v>0</v>
      </c>
      <c r="R136" s="116"/>
      <c r="S136" s="116"/>
      <c r="T136" s="114">
        <f t="shared" si="39"/>
        <v>0</v>
      </c>
      <c r="U136" s="116"/>
      <c r="V136" s="116"/>
      <c r="W136" s="116"/>
      <c r="X136" s="116"/>
      <c r="Y136" s="114">
        <f t="shared" si="45"/>
        <v>0</v>
      </c>
      <c r="Z136" s="116"/>
      <c r="AA136" s="116"/>
      <c r="AB136" s="116"/>
      <c r="AC136" s="241" t="str">
        <f t="shared" si="40"/>
        <v/>
      </c>
      <c r="AD136" s="241" t="str">
        <f t="shared" si="41"/>
        <v/>
      </c>
    </row>
    <row r="137" spans="1:30" x14ac:dyDescent="0.25">
      <c r="A137" s="238" t="str">
        <f t="shared" si="42"/>
        <v>外部培训费项目小计</v>
      </c>
      <c r="B137" s="307"/>
      <c r="C137" s="234" t="s">
        <v>446</v>
      </c>
      <c r="D137" s="145"/>
      <c r="E137" s="142"/>
      <c r="F137" s="143"/>
      <c r="G137" s="156" t="s">
        <v>254</v>
      </c>
      <c r="H137" s="239">
        <f t="shared" si="30"/>
        <v>0</v>
      </c>
      <c r="I137" s="114">
        <f>L137-'2-总部下划报单预算明细表（填白底格）'!G137</f>
        <v>0</v>
      </c>
      <c r="J137" s="114">
        <f t="shared" si="44"/>
        <v>0</v>
      </c>
      <c r="K137" s="239">
        <f t="shared" si="35"/>
        <v>0</v>
      </c>
      <c r="L137" s="114">
        <f t="shared" si="36"/>
        <v>0</v>
      </c>
      <c r="M137" s="114">
        <f t="shared" si="37"/>
        <v>0</v>
      </c>
      <c r="N137" s="114">
        <f t="shared" si="38"/>
        <v>0</v>
      </c>
      <c r="O137" s="116"/>
      <c r="P137" s="116"/>
      <c r="Q137" s="114">
        <f t="shared" si="31"/>
        <v>0</v>
      </c>
      <c r="R137" s="116"/>
      <c r="S137" s="116"/>
      <c r="T137" s="114">
        <f t="shared" si="39"/>
        <v>0</v>
      </c>
      <c r="U137" s="116"/>
      <c r="V137" s="116"/>
      <c r="W137" s="116"/>
      <c r="X137" s="116"/>
      <c r="Y137" s="114">
        <f t="shared" si="45"/>
        <v>0</v>
      </c>
      <c r="Z137" s="116"/>
      <c r="AA137" s="116"/>
      <c r="AB137" s="116"/>
      <c r="AC137" s="241" t="str">
        <f t="shared" si="40"/>
        <v/>
      </c>
      <c r="AD137" s="241" t="str">
        <f t="shared" si="41"/>
        <v/>
      </c>
    </row>
    <row r="138" spans="1:30" x14ac:dyDescent="0.25">
      <c r="A138" s="238" t="str">
        <f t="shared" si="42"/>
        <v>固定电话支出通讯费项目小计邮电费项目小计</v>
      </c>
      <c r="B138" s="307"/>
      <c r="C138" s="295" t="s">
        <v>447</v>
      </c>
      <c r="D138" s="295" t="s">
        <v>448</v>
      </c>
      <c r="E138" s="146" t="s">
        <v>449</v>
      </c>
      <c r="F138" s="140"/>
      <c r="G138" s="156" t="s">
        <v>262</v>
      </c>
      <c r="H138" s="239">
        <f t="shared" si="30"/>
        <v>44.040000000000006</v>
      </c>
      <c r="I138" s="114">
        <f>L138-'2-总部下划报单预算明细表（填白底格）'!G138</f>
        <v>44.040000000000006</v>
      </c>
      <c r="J138" s="114">
        <f t="shared" si="44"/>
        <v>0</v>
      </c>
      <c r="K138" s="239">
        <f t="shared" si="35"/>
        <v>44.040000000000006</v>
      </c>
      <c r="L138" s="114">
        <f t="shared" si="36"/>
        <v>44.040000000000006</v>
      </c>
      <c r="M138" s="114">
        <f t="shared" si="37"/>
        <v>0</v>
      </c>
      <c r="N138" s="114">
        <f t="shared" si="38"/>
        <v>25.44</v>
      </c>
      <c r="O138" s="116">
        <v>25.44</v>
      </c>
      <c r="P138" s="116"/>
      <c r="Q138" s="114">
        <f t="shared" si="31"/>
        <v>0</v>
      </c>
      <c r="R138" s="116"/>
      <c r="S138" s="116"/>
      <c r="T138" s="114">
        <f t="shared" si="39"/>
        <v>18.600000000000001</v>
      </c>
      <c r="U138" s="116">
        <v>18.600000000000001</v>
      </c>
      <c r="V138" s="116"/>
      <c r="W138" s="116"/>
      <c r="X138" s="116"/>
      <c r="Y138" s="114">
        <f t="shared" si="45"/>
        <v>44.040000000000006</v>
      </c>
      <c r="Z138" s="116">
        <v>44.040000000000006</v>
      </c>
      <c r="AA138" s="116"/>
      <c r="AB138" s="116">
        <v>44.722817999999997</v>
      </c>
      <c r="AC138" s="241">
        <f t="shared" si="40"/>
        <v>0</v>
      </c>
      <c r="AD138" s="241">
        <f t="shared" si="41"/>
        <v>-1.5267776730884641E-2</v>
      </c>
    </row>
    <row r="139" spans="1:30" x14ac:dyDescent="0.25">
      <c r="A139" s="238" t="str">
        <f t="shared" si="42"/>
        <v>移动电话支出</v>
      </c>
      <c r="B139" s="307"/>
      <c r="C139" s="299"/>
      <c r="D139" s="296"/>
      <c r="E139" s="146" t="s">
        <v>450</v>
      </c>
      <c r="F139" s="140"/>
      <c r="G139" s="156" t="s">
        <v>262</v>
      </c>
      <c r="H139" s="239">
        <f t="shared" si="30"/>
        <v>48.28</v>
      </c>
      <c r="I139" s="114">
        <f>L139-'2-总部下划报单预算明细表（填白底格）'!G139</f>
        <v>48.28</v>
      </c>
      <c r="J139" s="114">
        <f t="shared" si="44"/>
        <v>0</v>
      </c>
      <c r="K139" s="239">
        <f t="shared" si="35"/>
        <v>48.28</v>
      </c>
      <c r="L139" s="114">
        <f t="shared" si="36"/>
        <v>48.28</v>
      </c>
      <c r="M139" s="114">
        <f t="shared" si="37"/>
        <v>0</v>
      </c>
      <c r="N139" s="114">
        <f t="shared" si="38"/>
        <v>0.18</v>
      </c>
      <c r="O139" s="116">
        <v>0.18</v>
      </c>
      <c r="P139" s="116"/>
      <c r="Q139" s="114">
        <f t="shared" si="31"/>
        <v>0</v>
      </c>
      <c r="R139" s="116"/>
      <c r="S139" s="116"/>
      <c r="T139" s="114">
        <f t="shared" si="39"/>
        <v>48.1</v>
      </c>
      <c r="U139" s="116">
        <v>48.1</v>
      </c>
      <c r="V139" s="116"/>
      <c r="W139" s="116"/>
      <c r="X139" s="116"/>
      <c r="Y139" s="114">
        <f t="shared" si="45"/>
        <v>36.200000000000003</v>
      </c>
      <c r="Z139" s="116">
        <v>36.200000000000003</v>
      </c>
      <c r="AA139" s="116"/>
      <c r="AB139" s="116">
        <v>43.445619999999998</v>
      </c>
      <c r="AC139" s="241">
        <f t="shared" si="40"/>
        <v>0.33370165745856339</v>
      </c>
      <c r="AD139" s="241">
        <f t="shared" si="41"/>
        <v>0.11127427805150436</v>
      </c>
    </row>
    <row r="140" spans="1:30" x14ac:dyDescent="0.25">
      <c r="A140" s="238" t="str">
        <f t="shared" si="42"/>
        <v>邮寄费</v>
      </c>
      <c r="B140" s="307"/>
      <c r="C140" s="299"/>
      <c r="D140" s="138" t="s">
        <v>35</v>
      </c>
      <c r="E140" s="139"/>
      <c r="F140" s="140"/>
      <c r="G140" s="156" t="s">
        <v>260</v>
      </c>
      <c r="H140" s="239">
        <f t="shared" si="30"/>
        <v>7.2</v>
      </c>
      <c r="I140" s="114">
        <f>L140-'2-总部下划报单预算明细表（填白底格）'!G140</f>
        <v>7.2</v>
      </c>
      <c r="J140" s="114">
        <f t="shared" si="44"/>
        <v>0</v>
      </c>
      <c r="K140" s="239">
        <f t="shared" si="35"/>
        <v>7.2</v>
      </c>
      <c r="L140" s="114">
        <f t="shared" si="36"/>
        <v>7.2</v>
      </c>
      <c r="M140" s="114">
        <f t="shared" si="37"/>
        <v>0</v>
      </c>
      <c r="N140" s="114">
        <f t="shared" si="38"/>
        <v>4.2</v>
      </c>
      <c r="O140" s="116">
        <v>4.2</v>
      </c>
      <c r="P140" s="116"/>
      <c r="Q140" s="114">
        <f t="shared" si="31"/>
        <v>0</v>
      </c>
      <c r="R140" s="116"/>
      <c r="S140" s="116"/>
      <c r="T140" s="114">
        <f t="shared" si="39"/>
        <v>3</v>
      </c>
      <c r="U140" s="116">
        <v>3</v>
      </c>
      <c r="V140" s="116"/>
      <c r="W140" s="116"/>
      <c r="X140" s="116"/>
      <c r="Y140" s="114">
        <f t="shared" si="45"/>
        <v>7.5600000000000005</v>
      </c>
      <c r="Z140" s="116">
        <v>7.5600000000000005</v>
      </c>
      <c r="AA140" s="116"/>
      <c r="AB140" s="116">
        <v>7.3859560000000002</v>
      </c>
      <c r="AC140" s="241">
        <f t="shared" si="40"/>
        <v>-4.7619047619047672E-2</v>
      </c>
      <c r="AD140" s="241">
        <f t="shared" si="41"/>
        <v>-2.5176970997390136E-2</v>
      </c>
    </row>
    <row r="141" spans="1:30" x14ac:dyDescent="0.25">
      <c r="A141" s="238" t="str">
        <f t="shared" si="42"/>
        <v>线路租赁</v>
      </c>
      <c r="B141" s="307"/>
      <c r="C141" s="299"/>
      <c r="D141" s="138" t="s">
        <v>34</v>
      </c>
      <c r="E141" s="139"/>
      <c r="F141" s="140"/>
      <c r="G141" s="156" t="s">
        <v>260</v>
      </c>
      <c r="H141" s="239">
        <f t="shared" si="30"/>
        <v>11.530000000000001</v>
      </c>
      <c r="I141" s="114">
        <f>L141-'2-总部下划报单预算明细表（填白底格）'!G141</f>
        <v>11.530000000000001</v>
      </c>
      <c r="J141" s="114">
        <f t="shared" si="44"/>
        <v>0</v>
      </c>
      <c r="K141" s="239">
        <f t="shared" si="35"/>
        <v>14.58</v>
      </c>
      <c r="L141" s="114">
        <f t="shared" si="36"/>
        <v>14.58</v>
      </c>
      <c r="M141" s="114">
        <f t="shared" si="37"/>
        <v>0</v>
      </c>
      <c r="N141" s="114">
        <f t="shared" si="38"/>
        <v>8.75</v>
      </c>
      <c r="O141" s="116">
        <v>8.75</v>
      </c>
      <c r="P141" s="116"/>
      <c r="Q141" s="114">
        <f t="shared" si="31"/>
        <v>0</v>
      </c>
      <c r="R141" s="116"/>
      <c r="S141" s="116"/>
      <c r="T141" s="114">
        <f t="shared" si="39"/>
        <v>5.83</v>
      </c>
      <c r="U141" s="116">
        <v>5.83</v>
      </c>
      <c r="V141" s="116"/>
      <c r="W141" s="116"/>
      <c r="X141" s="116"/>
      <c r="Y141" s="114">
        <f t="shared" si="45"/>
        <v>34.559999999999995</v>
      </c>
      <c r="Z141" s="116">
        <v>34.559999999999995</v>
      </c>
      <c r="AA141" s="116"/>
      <c r="AB141" s="116">
        <v>22.596882999999998</v>
      </c>
      <c r="AC141" s="241">
        <f t="shared" si="40"/>
        <v>-0.578125</v>
      </c>
      <c r="AD141" s="241">
        <f t="shared" si="41"/>
        <v>-0.35477826742741458</v>
      </c>
    </row>
    <row r="142" spans="1:30" x14ac:dyDescent="0.25">
      <c r="A142" s="238" t="str">
        <f t="shared" si="42"/>
        <v>其他邮电费</v>
      </c>
      <c r="B142" s="307"/>
      <c r="C142" s="296"/>
      <c r="D142" s="138" t="s">
        <v>32</v>
      </c>
      <c r="E142" s="139"/>
      <c r="F142" s="140"/>
      <c r="G142" s="156" t="s">
        <v>260</v>
      </c>
      <c r="H142" s="239">
        <f t="shared" si="30"/>
        <v>0</v>
      </c>
      <c r="I142" s="114">
        <f>L142-'2-总部下划报单预算明细表（填白底格）'!G142</f>
        <v>0</v>
      </c>
      <c r="J142" s="114">
        <f t="shared" si="44"/>
        <v>0</v>
      </c>
      <c r="K142" s="239">
        <f t="shared" si="35"/>
        <v>0</v>
      </c>
      <c r="L142" s="114">
        <f t="shared" si="36"/>
        <v>0</v>
      </c>
      <c r="M142" s="114">
        <f t="shared" si="37"/>
        <v>0</v>
      </c>
      <c r="N142" s="114">
        <f t="shared" si="38"/>
        <v>0</v>
      </c>
      <c r="O142" s="116"/>
      <c r="P142" s="116"/>
      <c r="Q142" s="114">
        <f t="shared" si="31"/>
        <v>0</v>
      </c>
      <c r="R142" s="116"/>
      <c r="S142" s="116"/>
      <c r="T142" s="114">
        <f t="shared" si="39"/>
        <v>0</v>
      </c>
      <c r="U142" s="116"/>
      <c r="V142" s="116"/>
      <c r="W142" s="116"/>
      <c r="X142" s="116"/>
      <c r="Y142" s="114">
        <f t="shared" si="45"/>
        <v>0</v>
      </c>
      <c r="Z142" s="116"/>
      <c r="AA142" s="116"/>
      <c r="AB142" s="116"/>
      <c r="AC142" s="241" t="str">
        <f t="shared" si="40"/>
        <v/>
      </c>
      <c r="AD142" s="241" t="str">
        <f t="shared" si="41"/>
        <v/>
      </c>
    </row>
    <row r="143" spans="1:30" x14ac:dyDescent="0.25">
      <c r="A143" s="238" t="str">
        <f t="shared" si="42"/>
        <v>单证印刷费项目小计</v>
      </c>
      <c r="B143" s="307"/>
      <c r="C143" s="295" t="s">
        <v>451</v>
      </c>
      <c r="D143" s="138" t="s">
        <v>452</v>
      </c>
      <c r="E143" s="139"/>
      <c r="F143" s="140"/>
      <c r="G143" s="156" t="s">
        <v>264</v>
      </c>
      <c r="H143" s="239">
        <f t="shared" si="30"/>
        <v>5.8000000000000007</v>
      </c>
      <c r="I143" s="114">
        <f>L143-'2-总部下划报单预算明细表（填白底格）'!G143</f>
        <v>5.8000000000000007</v>
      </c>
      <c r="J143" s="114">
        <f t="shared" si="44"/>
        <v>0</v>
      </c>
      <c r="K143" s="239">
        <f t="shared" si="35"/>
        <v>5.8000000000000007</v>
      </c>
      <c r="L143" s="114">
        <f t="shared" si="36"/>
        <v>5.8000000000000007</v>
      </c>
      <c r="M143" s="114">
        <f t="shared" si="37"/>
        <v>0</v>
      </c>
      <c r="N143" s="114">
        <f t="shared" si="38"/>
        <v>0</v>
      </c>
      <c r="O143" s="116"/>
      <c r="P143" s="116"/>
      <c r="Q143" s="114">
        <f t="shared" si="31"/>
        <v>0</v>
      </c>
      <c r="R143" s="116"/>
      <c r="S143" s="116"/>
      <c r="T143" s="114">
        <f t="shared" si="39"/>
        <v>5.8000000000000007</v>
      </c>
      <c r="U143" s="116">
        <v>5.8000000000000007</v>
      </c>
      <c r="V143" s="116"/>
      <c r="W143" s="116"/>
      <c r="X143" s="116"/>
      <c r="Y143" s="114">
        <f t="shared" si="45"/>
        <v>5.8000000000000007</v>
      </c>
      <c r="Z143" s="116">
        <v>5.8000000000000007</v>
      </c>
      <c r="AA143" s="116"/>
      <c r="AB143" s="116"/>
      <c r="AC143" s="241">
        <f t="shared" si="40"/>
        <v>0</v>
      </c>
      <c r="AD143" s="241" t="str">
        <f t="shared" si="41"/>
        <v/>
      </c>
    </row>
    <row r="144" spans="1:30" x14ac:dyDescent="0.25">
      <c r="A144" s="238" t="str">
        <f t="shared" si="42"/>
        <v>名片</v>
      </c>
      <c r="B144" s="307"/>
      <c r="C144" s="299"/>
      <c r="D144" s="138" t="s">
        <v>453</v>
      </c>
      <c r="E144" s="139"/>
      <c r="F144" s="140"/>
      <c r="G144" s="156" t="s">
        <v>264</v>
      </c>
      <c r="H144" s="239">
        <f t="shared" si="30"/>
        <v>1</v>
      </c>
      <c r="I144" s="114">
        <f>L144-'2-总部下划报单预算明细表（填白底格）'!G144</f>
        <v>1</v>
      </c>
      <c r="J144" s="114">
        <f t="shared" si="44"/>
        <v>0</v>
      </c>
      <c r="K144" s="239">
        <f t="shared" si="35"/>
        <v>1</v>
      </c>
      <c r="L144" s="114">
        <f t="shared" si="36"/>
        <v>1</v>
      </c>
      <c r="M144" s="114">
        <f t="shared" si="37"/>
        <v>0</v>
      </c>
      <c r="N144" s="114">
        <f t="shared" si="38"/>
        <v>0.5</v>
      </c>
      <c r="O144" s="116">
        <v>0.5</v>
      </c>
      <c r="P144" s="116"/>
      <c r="Q144" s="114">
        <f t="shared" si="31"/>
        <v>0</v>
      </c>
      <c r="R144" s="116"/>
      <c r="S144" s="116"/>
      <c r="T144" s="114">
        <f t="shared" si="39"/>
        <v>0.5</v>
      </c>
      <c r="U144" s="116">
        <v>0.5</v>
      </c>
      <c r="V144" s="116"/>
      <c r="W144" s="116"/>
      <c r="X144" s="116"/>
      <c r="Y144" s="114">
        <f t="shared" si="45"/>
        <v>1</v>
      </c>
      <c r="Z144" s="116">
        <v>1</v>
      </c>
      <c r="AA144" s="116"/>
      <c r="AB144" s="116">
        <v>0.318</v>
      </c>
      <c r="AC144" s="241">
        <f t="shared" si="40"/>
        <v>0</v>
      </c>
      <c r="AD144" s="241">
        <f t="shared" si="41"/>
        <v>2.1446540880503142</v>
      </c>
    </row>
    <row r="145" spans="1:30" x14ac:dyDescent="0.25">
      <c r="A145" s="238" t="str">
        <f t="shared" si="42"/>
        <v>文件</v>
      </c>
      <c r="B145" s="307"/>
      <c r="C145" s="299"/>
      <c r="D145" s="138" t="s">
        <v>454</v>
      </c>
      <c r="E145" s="139"/>
      <c r="F145" s="140"/>
      <c r="G145" s="156" t="s">
        <v>264</v>
      </c>
      <c r="H145" s="239">
        <f t="shared" si="30"/>
        <v>0.2</v>
      </c>
      <c r="I145" s="114">
        <f>L145-'2-总部下划报单预算明细表（填白底格）'!G145</f>
        <v>0.2</v>
      </c>
      <c r="J145" s="114">
        <f t="shared" si="44"/>
        <v>0</v>
      </c>
      <c r="K145" s="239">
        <f t="shared" si="35"/>
        <v>0.2</v>
      </c>
      <c r="L145" s="114">
        <f t="shared" si="36"/>
        <v>0.2</v>
      </c>
      <c r="M145" s="114">
        <f t="shared" si="37"/>
        <v>0</v>
      </c>
      <c r="N145" s="114">
        <f t="shared" si="38"/>
        <v>0.2</v>
      </c>
      <c r="O145" s="116">
        <v>0.2</v>
      </c>
      <c r="P145" s="116"/>
      <c r="Q145" s="114">
        <f t="shared" si="31"/>
        <v>0</v>
      </c>
      <c r="R145" s="116"/>
      <c r="S145" s="116"/>
      <c r="T145" s="114">
        <f t="shared" si="39"/>
        <v>0</v>
      </c>
      <c r="U145" s="116"/>
      <c r="V145" s="116"/>
      <c r="W145" s="116"/>
      <c r="X145" s="116"/>
      <c r="Y145" s="114">
        <f t="shared" si="45"/>
        <v>0.2</v>
      </c>
      <c r="Z145" s="116">
        <v>0.2</v>
      </c>
      <c r="AA145" s="116"/>
      <c r="AB145" s="116"/>
      <c r="AC145" s="241">
        <f t="shared" si="40"/>
        <v>0</v>
      </c>
      <c r="AD145" s="241" t="str">
        <f t="shared" si="41"/>
        <v/>
      </c>
    </row>
    <row r="146" spans="1:30" x14ac:dyDescent="0.25">
      <c r="A146" s="238" t="str">
        <f t="shared" si="42"/>
        <v>其他印刷费</v>
      </c>
      <c r="B146" s="307"/>
      <c r="C146" s="296"/>
      <c r="D146" s="138" t="s">
        <v>455</v>
      </c>
      <c r="E146" s="139"/>
      <c r="F146" s="140"/>
      <c r="G146" s="156" t="s">
        <v>264</v>
      </c>
      <c r="H146" s="239">
        <f t="shared" si="30"/>
        <v>2.2999999999999998</v>
      </c>
      <c r="I146" s="114">
        <f>L146-'2-总部下划报单预算明细表（填白底格）'!G146</f>
        <v>2.2999999999999998</v>
      </c>
      <c r="J146" s="114">
        <f t="shared" si="44"/>
        <v>0</v>
      </c>
      <c r="K146" s="239">
        <f t="shared" si="35"/>
        <v>2.2999999999999998</v>
      </c>
      <c r="L146" s="114">
        <f t="shared" si="36"/>
        <v>2.2999999999999998</v>
      </c>
      <c r="M146" s="114">
        <f t="shared" si="37"/>
        <v>0</v>
      </c>
      <c r="N146" s="114">
        <f t="shared" si="38"/>
        <v>2.2999999999999998</v>
      </c>
      <c r="O146" s="116">
        <v>2.2999999999999998</v>
      </c>
      <c r="P146" s="116"/>
      <c r="Q146" s="114">
        <f t="shared" si="31"/>
        <v>0</v>
      </c>
      <c r="R146" s="116"/>
      <c r="S146" s="116"/>
      <c r="T146" s="114">
        <f t="shared" si="39"/>
        <v>0</v>
      </c>
      <c r="U146" s="116"/>
      <c r="V146" s="116"/>
      <c r="W146" s="116"/>
      <c r="X146" s="116"/>
      <c r="Y146" s="114">
        <f t="shared" si="45"/>
        <v>2.2999999999999998</v>
      </c>
      <c r="Z146" s="116">
        <v>2.2999999999999998</v>
      </c>
      <c r="AA146" s="116"/>
      <c r="AB146" s="116">
        <v>7.5115600000000002</v>
      </c>
      <c r="AC146" s="241">
        <f t="shared" si="40"/>
        <v>0</v>
      </c>
      <c r="AD146" s="241">
        <f t="shared" si="41"/>
        <v>-0.69380528145951037</v>
      </c>
    </row>
    <row r="147" spans="1:30" x14ac:dyDescent="0.25">
      <c r="A147" s="238" t="str">
        <f t="shared" si="42"/>
        <v>营业办公用品公杂费项目小计</v>
      </c>
      <c r="B147" s="307"/>
      <c r="C147" s="295" t="s">
        <v>456</v>
      </c>
      <c r="D147" s="138" t="s">
        <v>23</v>
      </c>
      <c r="E147" s="139"/>
      <c r="F147" s="140"/>
      <c r="G147" s="156" t="s">
        <v>263</v>
      </c>
      <c r="H147" s="239">
        <f t="shared" si="30"/>
        <v>10.46</v>
      </c>
      <c r="I147" s="114">
        <f>L147-'2-总部下划报单预算明细表（填白底格）'!G147</f>
        <v>10.46</v>
      </c>
      <c r="J147" s="114">
        <f t="shared" si="44"/>
        <v>0</v>
      </c>
      <c r="K147" s="239">
        <f t="shared" si="35"/>
        <v>10.46</v>
      </c>
      <c r="L147" s="114">
        <f t="shared" si="36"/>
        <v>10.46</v>
      </c>
      <c r="M147" s="114">
        <f t="shared" si="37"/>
        <v>0</v>
      </c>
      <c r="N147" s="114">
        <f t="shared" si="38"/>
        <v>7.76</v>
      </c>
      <c r="O147" s="116">
        <v>7.76</v>
      </c>
      <c r="P147" s="116"/>
      <c r="Q147" s="114">
        <f t="shared" si="31"/>
        <v>0</v>
      </c>
      <c r="R147" s="116"/>
      <c r="S147" s="116"/>
      <c r="T147" s="114">
        <f t="shared" si="39"/>
        <v>2.7</v>
      </c>
      <c r="U147" s="116">
        <v>2.7</v>
      </c>
      <c r="V147" s="116"/>
      <c r="W147" s="116"/>
      <c r="X147" s="116"/>
      <c r="Y147" s="114">
        <f t="shared" si="45"/>
        <v>9.86</v>
      </c>
      <c r="Z147" s="116">
        <v>9.86</v>
      </c>
      <c r="AA147" s="116"/>
      <c r="AB147" s="116">
        <v>9.2482199999999999</v>
      </c>
      <c r="AC147" s="241">
        <f t="shared" si="40"/>
        <v>6.0851926977687709E-2</v>
      </c>
      <c r="AD147" s="241">
        <f t="shared" si="41"/>
        <v>0.1310284573680125</v>
      </c>
    </row>
    <row r="148" spans="1:30" x14ac:dyDescent="0.25">
      <c r="A148" s="238" t="str">
        <f t="shared" si="42"/>
        <v>清洁卫生用品</v>
      </c>
      <c r="B148" s="307"/>
      <c r="C148" s="299"/>
      <c r="D148" s="138" t="s">
        <v>457</v>
      </c>
      <c r="E148" s="139"/>
      <c r="F148" s="140"/>
      <c r="G148" s="156" t="s">
        <v>264</v>
      </c>
      <c r="H148" s="239">
        <f t="shared" si="30"/>
        <v>4.8</v>
      </c>
      <c r="I148" s="114">
        <f>L148-'2-总部下划报单预算明细表（填白底格）'!G148</f>
        <v>4.8</v>
      </c>
      <c r="J148" s="114">
        <f t="shared" si="44"/>
        <v>0</v>
      </c>
      <c r="K148" s="239">
        <f t="shared" si="35"/>
        <v>4.8</v>
      </c>
      <c r="L148" s="114">
        <f t="shared" si="36"/>
        <v>4.8</v>
      </c>
      <c r="M148" s="114">
        <f t="shared" si="37"/>
        <v>0</v>
      </c>
      <c r="N148" s="114">
        <f t="shared" si="38"/>
        <v>3.6</v>
      </c>
      <c r="O148" s="116">
        <v>3.6</v>
      </c>
      <c r="P148" s="116"/>
      <c r="Q148" s="114">
        <f t="shared" si="31"/>
        <v>0</v>
      </c>
      <c r="R148" s="116"/>
      <c r="S148" s="116"/>
      <c r="T148" s="114">
        <f t="shared" si="39"/>
        <v>1.2</v>
      </c>
      <c r="U148" s="116">
        <v>1.2</v>
      </c>
      <c r="V148" s="116"/>
      <c r="W148" s="116"/>
      <c r="X148" s="116"/>
      <c r="Y148" s="114">
        <f t="shared" si="45"/>
        <v>4.8</v>
      </c>
      <c r="Z148" s="116">
        <v>4.8</v>
      </c>
      <c r="AA148" s="116"/>
      <c r="AB148" s="116">
        <v>4.1691000000000003</v>
      </c>
      <c r="AC148" s="241">
        <f t="shared" si="40"/>
        <v>0</v>
      </c>
      <c r="AD148" s="241">
        <f t="shared" si="41"/>
        <v>0.15132762466719418</v>
      </c>
    </row>
    <row r="149" spans="1:30" x14ac:dyDescent="0.25">
      <c r="A149" s="238" t="str">
        <f t="shared" si="42"/>
        <v>饮水及器具</v>
      </c>
      <c r="B149" s="307"/>
      <c r="C149" s="299"/>
      <c r="D149" s="138" t="s">
        <v>458</v>
      </c>
      <c r="E149" s="139"/>
      <c r="F149" s="140"/>
      <c r="G149" s="156" t="s">
        <v>264</v>
      </c>
      <c r="H149" s="239">
        <f t="shared" si="30"/>
        <v>3.84</v>
      </c>
      <c r="I149" s="114">
        <f>L149-'2-总部下划报单预算明细表（填白底格）'!G149</f>
        <v>3.84</v>
      </c>
      <c r="J149" s="114">
        <f t="shared" si="44"/>
        <v>0</v>
      </c>
      <c r="K149" s="239">
        <f t="shared" si="35"/>
        <v>3.84</v>
      </c>
      <c r="L149" s="114">
        <f t="shared" si="36"/>
        <v>3.84</v>
      </c>
      <c r="M149" s="114">
        <f t="shared" si="37"/>
        <v>0</v>
      </c>
      <c r="N149" s="114">
        <f t="shared" si="38"/>
        <v>2.1</v>
      </c>
      <c r="O149" s="116">
        <v>2.1</v>
      </c>
      <c r="P149" s="116"/>
      <c r="Q149" s="114">
        <f t="shared" si="31"/>
        <v>0</v>
      </c>
      <c r="R149" s="116"/>
      <c r="S149" s="116"/>
      <c r="T149" s="114">
        <f t="shared" si="39"/>
        <v>1.7399999999999998</v>
      </c>
      <c r="U149" s="116">
        <v>1.7399999999999998</v>
      </c>
      <c r="V149" s="116"/>
      <c r="W149" s="116"/>
      <c r="X149" s="116"/>
      <c r="Y149" s="114">
        <f t="shared" si="45"/>
        <v>3.84</v>
      </c>
      <c r="Z149" s="116">
        <v>3.84</v>
      </c>
      <c r="AA149" s="116"/>
      <c r="AB149" s="116">
        <v>3.4636</v>
      </c>
      <c r="AC149" s="241">
        <f t="shared" si="40"/>
        <v>0</v>
      </c>
      <c r="AD149" s="241">
        <f t="shared" si="41"/>
        <v>0.10867305693498097</v>
      </c>
    </row>
    <row r="150" spans="1:30" x14ac:dyDescent="0.25">
      <c r="A150" s="238" t="str">
        <f t="shared" si="42"/>
        <v>其他小额零星开支</v>
      </c>
      <c r="B150" s="307"/>
      <c r="C150" s="296"/>
      <c r="D150" s="138" t="s">
        <v>459</v>
      </c>
      <c r="E150" s="139"/>
      <c r="F150" s="140"/>
      <c r="G150" s="156" t="s">
        <v>264</v>
      </c>
      <c r="H150" s="239">
        <f t="shared" si="30"/>
        <v>5.18</v>
      </c>
      <c r="I150" s="114">
        <f>L150-'2-总部下划报单预算明细表（填白底格）'!G150</f>
        <v>5.18</v>
      </c>
      <c r="J150" s="114">
        <f t="shared" si="44"/>
        <v>0</v>
      </c>
      <c r="K150" s="239">
        <f t="shared" si="35"/>
        <v>5.18</v>
      </c>
      <c r="L150" s="114">
        <f t="shared" si="36"/>
        <v>5.18</v>
      </c>
      <c r="M150" s="114">
        <f t="shared" si="37"/>
        <v>0</v>
      </c>
      <c r="N150" s="114">
        <f t="shared" si="38"/>
        <v>4.2679999999999998</v>
      </c>
      <c r="O150" s="116">
        <v>4.2679999999999998</v>
      </c>
      <c r="P150" s="116"/>
      <c r="Q150" s="114">
        <f t="shared" si="31"/>
        <v>0</v>
      </c>
      <c r="R150" s="116"/>
      <c r="S150" s="116"/>
      <c r="T150" s="114">
        <f t="shared" si="39"/>
        <v>0.91199999999999992</v>
      </c>
      <c r="U150" s="116">
        <v>0.91199999999999992</v>
      </c>
      <c r="V150" s="116"/>
      <c r="W150" s="116"/>
      <c r="X150" s="116"/>
      <c r="Y150" s="114">
        <f t="shared" si="45"/>
        <v>5.78</v>
      </c>
      <c r="Z150" s="116">
        <v>5.78</v>
      </c>
      <c r="AA150" s="116"/>
      <c r="AB150" s="116">
        <v>5.064146</v>
      </c>
      <c r="AC150" s="241">
        <f t="shared" si="40"/>
        <v>-0.10380622837370246</v>
      </c>
      <c r="AD150" s="241">
        <f t="shared" si="41"/>
        <v>2.2877302510630582E-2</v>
      </c>
    </row>
    <row r="151" spans="1:30" x14ac:dyDescent="0.25">
      <c r="A151" s="238" t="str">
        <f t="shared" si="42"/>
        <v>报刊杂志订阅</v>
      </c>
      <c r="B151" s="307"/>
      <c r="C151" s="139" t="s">
        <v>25</v>
      </c>
      <c r="D151" s="139"/>
      <c r="E151" s="139"/>
      <c r="F151" s="140"/>
      <c r="G151" s="156" t="s">
        <v>264</v>
      </c>
      <c r="H151" s="239">
        <f t="shared" si="30"/>
        <v>4.9000000000000004</v>
      </c>
      <c r="I151" s="114">
        <f>L151-'2-总部下划报单预算明细表（填白底格）'!G151</f>
        <v>4.9000000000000004</v>
      </c>
      <c r="J151" s="114">
        <f t="shared" si="44"/>
        <v>0</v>
      </c>
      <c r="K151" s="239">
        <f t="shared" si="35"/>
        <v>4.9000000000000004</v>
      </c>
      <c r="L151" s="114">
        <f t="shared" si="36"/>
        <v>4.9000000000000004</v>
      </c>
      <c r="M151" s="114">
        <f t="shared" si="37"/>
        <v>0</v>
      </c>
      <c r="N151" s="114">
        <f t="shared" si="38"/>
        <v>4.5</v>
      </c>
      <c r="O151" s="116">
        <v>4.5</v>
      </c>
      <c r="P151" s="116"/>
      <c r="Q151" s="114">
        <f t="shared" si="31"/>
        <v>0</v>
      </c>
      <c r="R151" s="116"/>
      <c r="S151" s="116"/>
      <c r="T151" s="114">
        <f t="shared" si="39"/>
        <v>0.4</v>
      </c>
      <c r="U151" s="116">
        <v>0.4</v>
      </c>
      <c r="V151" s="116"/>
      <c r="W151" s="116"/>
      <c r="X151" s="116"/>
      <c r="Y151" s="114">
        <f t="shared" si="45"/>
        <v>4.5599999999999996</v>
      </c>
      <c r="Z151" s="116">
        <v>4.5599999999999996</v>
      </c>
      <c r="AA151" s="116"/>
      <c r="AB151" s="116">
        <v>4.0707599999999999</v>
      </c>
      <c r="AC151" s="241">
        <f t="shared" si="40"/>
        <v>7.4561403508772051E-2</v>
      </c>
      <c r="AD151" s="241">
        <f t="shared" si="41"/>
        <v>0.20370643319674953</v>
      </c>
    </row>
    <row r="152" spans="1:30" x14ac:dyDescent="0.25">
      <c r="A152" s="238" t="str">
        <f t="shared" si="42"/>
        <v>派遣人员管理费</v>
      </c>
      <c r="B152" s="307"/>
      <c r="C152" s="139" t="s">
        <v>17</v>
      </c>
      <c r="D152" s="139"/>
      <c r="E152" s="139"/>
      <c r="F152" s="140"/>
      <c r="G152" s="156" t="s">
        <v>264</v>
      </c>
      <c r="H152" s="239">
        <f t="shared" ref="H152:H171" si="46">I152+J152</f>
        <v>0.24000000000000002</v>
      </c>
      <c r="I152" s="114">
        <f>L152-'2-总部下划报单预算明细表（填白底格）'!G152</f>
        <v>0.24000000000000002</v>
      </c>
      <c r="J152" s="114">
        <f t="shared" si="44"/>
        <v>0</v>
      </c>
      <c r="K152" s="239">
        <f t="shared" si="35"/>
        <v>0.24000000000000002</v>
      </c>
      <c r="L152" s="114">
        <f t="shared" si="36"/>
        <v>0.24000000000000002</v>
      </c>
      <c r="M152" s="114">
        <f t="shared" si="37"/>
        <v>0</v>
      </c>
      <c r="N152" s="114">
        <f t="shared" si="38"/>
        <v>0.14400000000000002</v>
      </c>
      <c r="O152" s="116">
        <v>0.14400000000000002</v>
      </c>
      <c r="P152" s="116"/>
      <c r="Q152" s="114">
        <f t="shared" ref="Q152:Q171" si="47">R152+S152</f>
        <v>0</v>
      </c>
      <c r="R152" s="116"/>
      <c r="S152" s="116"/>
      <c r="T152" s="114">
        <f t="shared" si="39"/>
        <v>9.6000000000000002E-2</v>
      </c>
      <c r="U152" s="116">
        <v>9.6000000000000002E-2</v>
      </c>
      <c r="V152" s="116"/>
      <c r="W152" s="116"/>
      <c r="X152" s="116"/>
      <c r="Y152" s="114">
        <f t="shared" si="45"/>
        <v>0.24000000000000002</v>
      </c>
      <c r="Z152" s="116">
        <v>0.24000000000000002</v>
      </c>
      <c r="AA152" s="116"/>
      <c r="AB152" s="116">
        <v>0.68189599999999995</v>
      </c>
      <c r="AC152" s="241">
        <f t="shared" si="40"/>
        <v>0</v>
      </c>
      <c r="AD152" s="241">
        <f t="shared" si="41"/>
        <v>-0.64804017034855743</v>
      </c>
    </row>
    <row r="153" spans="1:30" x14ac:dyDescent="0.25">
      <c r="A153" s="238" t="str">
        <f t="shared" si="42"/>
        <v>其他保险费</v>
      </c>
      <c r="B153" s="307"/>
      <c r="C153" s="139" t="s">
        <v>18</v>
      </c>
      <c r="D153" s="139"/>
      <c r="E153" s="139"/>
      <c r="F153" s="140"/>
      <c r="G153" s="156" t="s">
        <v>264</v>
      </c>
      <c r="H153" s="239">
        <f t="shared" si="46"/>
        <v>21.32</v>
      </c>
      <c r="I153" s="114">
        <f>L153-'2-总部下划报单预算明细表（填白底格）'!G153</f>
        <v>21.32</v>
      </c>
      <c r="J153" s="114">
        <f t="shared" si="44"/>
        <v>0</v>
      </c>
      <c r="K153" s="239">
        <f t="shared" si="35"/>
        <v>21.32</v>
      </c>
      <c r="L153" s="114">
        <f t="shared" si="36"/>
        <v>21.32</v>
      </c>
      <c r="M153" s="114">
        <f t="shared" si="37"/>
        <v>0</v>
      </c>
      <c r="N153" s="114">
        <f t="shared" si="38"/>
        <v>6.4399999999999995</v>
      </c>
      <c r="O153" s="116">
        <v>6.4399999999999995</v>
      </c>
      <c r="P153" s="116"/>
      <c r="Q153" s="114">
        <f t="shared" si="47"/>
        <v>0</v>
      </c>
      <c r="R153" s="116"/>
      <c r="S153" s="116"/>
      <c r="T153" s="114">
        <f t="shared" si="39"/>
        <v>14.88</v>
      </c>
      <c r="U153" s="116">
        <v>14.88</v>
      </c>
      <c r="V153" s="116"/>
      <c r="W153" s="116"/>
      <c r="X153" s="116"/>
      <c r="Y153" s="114">
        <f t="shared" si="45"/>
        <v>23.959999999999997</v>
      </c>
      <c r="Z153" s="116">
        <v>23.959999999999997</v>
      </c>
      <c r="AA153" s="116"/>
      <c r="AB153" s="116">
        <v>21.369949999999999</v>
      </c>
      <c r="AC153" s="241">
        <f t="shared" si="40"/>
        <v>-0.11018363939899822</v>
      </c>
      <c r="AD153" s="241">
        <f t="shared" si="41"/>
        <v>-2.3373943317601675E-3</v>
      </c>
    </row>
    <row r="154" spans="1:30" x14ac:dyDescent="0.25">
      <c r="A154" s="238" t="str">
        <f t="shared" si="42"/>
        <v>其他费用</v>
      </c>
      <c r="B154" s="308"/>
      <c r="C154" s="139" t="s">
        <v>16</v>
      </c>
      <c r="D154" s="139"/>
      <c r="E154" s="139"/>
      <c r="F154" s="140"/>
      <c r="G154" s="156" t="s">
        <v>264</v>
      </c>
      <c r="H154" s="239">
        <f t="shared" si="46"/>
        <v>9.1999999999999993</v>
      </c>
      <c r="I154" s="114">
        <f>L154-'2-总部下划报单预算明细表（填白底格）'!G154</f>
        <v>9.1999999999999993</v>
      </c>
      <c r="J154" s="114">
        <f t="shared" si="44"/>
        <v>0</v>
      </c>
      <c r="K154" s="239">
        <f t="shared" si="35"/>
        <v>9.1999999999999993</v>
      </c>
      <c r="L154" s="114">
        <f t="shared" si="36"/>
        <v>9.1999999999999993</v>
      </c>
      <c r="M154" s="114">
        <f t="shared" si="37"/>
        <v>0</v>
      </c>
      <c r="N154" s="114">
        <f t="shared" si="38"/>
        <v>2.7</v>
      </c>
      <c r="O154" s="116">
        <v>2.7</v>
      </c>
      <c r="P154" s="116"/>
      <c r="Q154" s="114">
        <f t="shared" si="47"/>
        <v>0</v>
      </c>
      <c r="R154" s="116"/>
      <c r="S154" s="116"/>
      <c r="T154" s="114">
        <f t="shared" si="39"/>
        <v>6.5</v>
      </c>
      <c r="U154" s="116">
        <v>6.5</v>
      </c>
      <c r="V154" s="116"/>
      <c r="W154" s="116"/>
      <c r="X154" s="116"/>
      <c r="Y154" s="114">
        <f t="shared" si="45"/>
        <v>12.7</v>
      </c>
      <c r="Z154" s="116">
        <v>12.7</v>
      </c>
      <c r="AA154" s="116"/>
      <c r="AB154" s="116">
        <v>10.997147</v>
      </c>
      <c r="AC154" s="241">
        <f t="shared" si="40"/>
        <v>-0.27559055118110243</v>
      </c>
      <c r="AD154" s="241">
        <f t="shared" si="41"/>
        <v>-0.16341938504595788</v>
      </c>
    </row>
    <row r="155" spans="1:30" ht="14.4" customHeight="1" x14ac:dyDescent="0.25">
      <c r="A155" s="238" t="str">
        <f t="shared" si="42"/>
        <v>监管中介类项目合计</v>
      </c>
      <c r="B155" s="309" t="s">
        <v>14</v>
      </c>
      <c r="C155" s="267" t="s">
        <v>14</v>
      </c>
      <c r="D155" s="268"/>
      <c r="E155" s="268"/>
      <c r="F155" s="269"/>
      <c r="G155" s="156"/>
      <c r="H155" s="239">
        <f t="shared" si="46"/>
        <v>23.200000000000003</v>
      </c>
      <c r="I155" s="114">
        <f>L155-'2-总部下划报单预算明细表（填白底格）'!G155</f>
        <v>23.200000000000003</v>
      </c>
      <c r="J155" s="114">
        <f t="shared" si="44"/>
        <v>0</v>
      </c>
      <c r="K155" s="239">
        <f t="shared" si="35"/>
        <v>41.2</v>
      </c>
      <c r="L155" s="114">
        <f t="shared" si="36"/>
        <v>41.2</v>
      </c>
      <c r="M155" s="114">
        <f t="shared" si="37"/>
        <v>0</v>
      </c>
      <c r="N155" s="114">
        <f t="shared" si="38"/>
        <v>11.4</v>
      </c>
      <c r="O155" s="114">
        <f>SUM(O156:O170)</f>
        <v>11.4</v>
      </c>
      <c r="P155" s="114">
        <f>SUM(P156:P170)</f>
        <v>0</v>
      </c>
      <c r="Q155" s="114">
        <f t="shared" si="47"/>
        <v>0</v>
      </c>
      <c r="R155" s="114">
        <f>SUM(R156:R170)</f>
        <v>0</v>
      </c>
      <c r="S155" s="114">
        <f>SUM(S156:S170)</f>
        <v>0</v>
      </c>
      <c r="T155" s="114">
        <f t="shared" si="39"/>
        <v>29.8</v>
      </c>
      <c r="U155" s="114">
        <f t="shared" ref="U155:AB155" si="48">SUM(U156:U170)</f>
        <v>29.8</v>
      </c>
      <c r="V155" s="114">
        <f t="shared" si="48"/>
        <v>0</v>
      </c>
      <c r="W155" s="114">
        <f t="shared" si="48"/>
        <v>0</v>
      </c>
      <c r="X155" s="114">
        <f t="shared" si="48"/>
        <v>0</v>
      </c>
      <c r="Y155" s="114">
        <f t="shared" si="45"/>
        <v>48.760000000000005</v>
      </c>
      <c r="Z155" s="114">
        <f>SUM(Z156:Z170)</f>
        <v>48.760000000000005</v>
      </c>
      <c r="AA155" s="114">
        <f>SUM(AA156:AA170)</f>
        <v>0</v>
      </c>
      <c r="AB155" s="114">
        <f t="shared" si="48"/>
        <v>41.491256</v>
      </c>
      <c r="AC155" s="241">
        <f t="shared" si="40"/>
        <v>-0.15504511894995898</v>
      </c>
      <c r="AD155" s="241">
        <f t="shared" si="41"/>
        <v>-7.0196959089403599E-3</v>
      </c>
    </row>
    <row r="156" spans="1:30" x14ac:dyDescent="0.25">
      <c r="A156" s="238" t="str">
        <f t="shared" si="42"/>
        <v>审计费</v>
      </c>
      <c r="B156" s="277"/>
      <c r="C156" s="230" t="s">
        <v>12</v>
      </c>
      <c r="D156" s="231"/>
      <c r="E156" s="231"/>
      <c r="F156" s="115"/>
      <c r="G156" s="156" t="s">
        <v>266</v>
      </c>
      <c r="H156" s="239">
        <f t="shared" si="46"/>
        <v>0</v>
      </c>
      <c r="I156" s="114">
        <f>L156-'2-总部下划报单预算明细表（填白底格）'!G156</f>
        <v>0</v>
      </c>
      <c r="J156" s="114">
        <f t="shared" si="44"/>
        <v>0</v>
      </c>
      <c r="K156" s="239">
        <f t="shared" si="35"/>
        <v>0</v>
      </c>
      <c r="L156" s="114">
        <f t="shared" si="36"/>
        <v>0</v>
      </c>
      <c r="M156" s="114">
        <f t="shared" si="37"/>
        <v>0</v>
      </c>
      <c r="N156" s="114">
        <f t="shared" si="38"/>
        <v>0</v>
      </c>
      <c r="O156" s="116"/>
      <c r="P156" s="116"/>
      <c r="Q156" s="114">
        <f t="shared" si="47"/>
        <v>0</v>
      </c>
      <c r="R156" s="116"/>
      <c r="S156" s="116"/>
      <c r="T156" s="114">
        <f t="shared" si="39"/>
        <v>0</v>
      </c>
      <c r="U156" s="116"/>
      <c r="V156" s="116"/>
      <c r="W156" s="116"/>
      <c r="X156" s="116"/>
      <c r="Y156" s="114">
        <f t="shared" si="45"/>
        <v>0</v>
      </c>
      <c r="Z156" s="116"/>
      <c r="AA156" s="116"/>
      <c r="AB156" s="116"/>
      <c r="AC156" s="241" t="str">
        <f t="shared" si="40"/>
        <v/>
      </c>
      <c r="AD156" s="241" t="str">
        <f t="shared" si="41"/>
        <v/>
      </c>
    </row>
    <row r="157" spans="1:30" x14ac:dyDescent="0.25">
      <c r="A157" s="238" t="str">
        <f t="shared" si="42"/>
        <v>精算费</v>
      </c>
      <c r="B157" s="277"/>
      <c r="C157" s="230" t="s">
        <v>11</v>
      </c>
      <c r="D157" s="231"/>
      <c r="E157" s="231"/>
      <c r="F157" s="115"/>
      <c r="G157" s="156" t="s">
        <v>267</v>
      </c>
      <c r="H157" s="239">
        <f t="shared" si="46"/>
        <v>0</v>
      </c>
      <c r="I157" s="114">
        <f>L157-'2-总部下划报单预算明细表（填白底格）'!G157</f>
        <v>0</v>
      </c>
      <c r="J157" s="114">
        <f t="shared" si="44"/>
        <v>0</v>
      </c>
      <c r="K157" s="239">
        <f t="shared" si="35"/>
        <v>0</v>
      </c>
      <c r="L157" s="114">
        <f t="shared" si="36"/>
        <v>0</v>
      </c>
      <c r="M157" s="114">
        <f t="shared" si="37"/>
        <v>0</v>
      </c>
      <c r="N157" s="114">
        <f t="shared" si="38"/>
        <v>0</v>
      </c>
      <c r="O157" s="116"/>
      <c r="P157" s="116"/>
      <c r="Q157" s="114">
        <f t="shared" si="47"/>
        <v>0</v>
      </c>
      <c r="R157" s="116"/>
      <c r="S157" s="116"/>
      <c r="T157" s="114">
        <f t="shared" si="39"/>
        <v>0</v>
      </c>
      <c r="U157" s="116"/>
      <c r="V157" s="116"/>
      <c r="W157" s="116"/>
      <c r="X157" s="116"/>
      <c r="Y157" s="114">
        <f t="shared" si="45"/>
        <v>0</v>
      </c>
      <c r="Z157" s="116"/>
      <c r="AA157" s="116"/>
      <c r="AB157" s="116"/>
      <c r="AC157" s="241" t="str">
        <f t="shared" si="40"/>
        <v/>
      </c>
      <c r="AD157" s="241" t="str">
        <f t="shared" si="41"/>
        <v/>
      </c>
    </row>
    <row r="158" spans="1:30" x14ac:dyDescent="0.25">
      <c r="A158" s="238" t="str">
        <f t="shared" si="42"/>
        <v>诉讼费</v>
      </c>
      <c r="B158" s="277"/>
      <c r="C158" s="230" t="s">
        <v>8</v>
      </c>
      <c r="D158" s="231"/>
      <c r="E158" s="231"/>
      <c r="F158" s="115"/>
      <c r="G158" s="156" t="s">
        <v>268</v>
      </c>
      <c r="H158" s="239">
        <f t="shared" si="46"/>
        <v>0</v>
      </c>
      <c r="I158" s="114">
        <f>L158-'2-总部下划报单预算明细表（填白底格）'!G158</f>
        <v>0</v>
      </c>
      <c r="J158" s="114">
        <f t="shared" si="44"/>
        <v>0</v>
      </c>
      <c r="K158" s="239">
        <f t="shared" si="35"/>
        <v>0</v>
      </c>
      <c r="L158" s="114">
        <f t="shared" si="36"/>
        <v>0</v>
      </c>
      <c r="M158" s="114">
        <f t="shared" si="37"/>
        <v>0</v>
      </c>
      <c r="N158" s="114">
        <f t="shared" si="38"/>
        <v>0</v>
      </c>
      <c r="O158" s="116"/>
      <c r="P158" s="116"/>
      <c r="Q158" s="114">
        <f t="shared" si="47"/>
        <v>0</v>
      </c>
      <c r="R158" s="116"/>
      <c r="S158" s="116"/>
      <c r="T158" s="114">
        <f t="shared" si="39"/>
        <v>0</v>
      </c>
      <c r="U158" s="116"/>
      <c r="V158" s="116"/>
      <c r="W158" s="116"/>
      <c r="X158" s="116"/>
      <c r="Y158" s="114">
        <f t="shared" si="45"/>
        <v>0</v>
      </c>
      <c r="Z158" s="116"/>
      <c r="AA158" s="116"/>
      <c r="AB158" s="116"/>
      <c r="AC158" s="241" t="str">
        <f t="shared" si="40"/>
        <v/>
      </c>
      <c r="AD158" s="241" t="str">
        <f t="shared" si="41"/>
        <v/>
      </c>
    </row>
    <row r="159" spans="1:30" x14ac:dyDescent="0.25">
      <c r="A159" s="238" t="str">
        <f t="shared" si="42"/>
        <v>公证费</v>
      </c>
      <c r="B159" s="277"/>
      <c r="C159" s="230" t="s">
        <v>6</v>
      </c>
      <c r="D159" s="231"/>
      <c r="E159" s="231"/>
      <c r="F159" s="115"/>
      <c r="G159" s="156" t="s">
        <v>270</v>
      </c>
      <c r="H159" s="239">
        <f t="shared" si="46"/>
        <v>0</v>
      </c>
      <c r="I159" s="114">
        <f>L159-'2-总部下划报单预算明细表（填白底格）'!G159</f>
        <v>0</v>
      </c>
      <c r="J159" s="114">
        <f t="shared" si="44"/>
        <v>0</v>
      </c>
      <c r="K159" s="239">
        <f t="shared" si="35"/>
        <v>0</v>
      </c>
      <c r="L159" s="114">
        <f t="shared" si="36"/>
        <v>0</v>
      </c>
      <c r="M159" s="114">
        <f t="shared" si="37"/>
        <v>0</v>
      </c>
      <c r="N159" s="114">
        <f t="shared" si="38"/>
        <v>0</v>
      </c>
      <c r="O159" s="116"/>
      <c r="P159" s="116"/>
      <c r="Q159" s="114">
        <f t="shared" si="47"/>
        <v>0</v>
      </c>
      <c r="R159" s="116"/>
      <c r="S159" s="116"/>
      <c r="T159" s="114">
        <f t="shared" si="39"/>
        <v>0</v>
      </c>
      <c r="U159" s="116"/>
      <c r="V159" s="116"/>
      <c r="W159" s="116"/>
      <c r="X159" s="116"/>
      <c r="Y159" s="114">
        <f t="shared" si="45"/>
        <v>0</v>
      </c>
      <c r="Z159" s="116"/>
      <c r="AA159" s="116"/>
      <c r="AB159" s="116"/>
      <c r="AC159" s="241" t="str">
        <f t="shared" si="40"/>
        <v/>
      </c>
      <c r="AD159" s="241" t="str">
        <f t="shared" si="41"/>
        <v/>
      </c>
    </row>
    <row r="160" spans="1:30" x14ac:dyDescent="0.25">
      <c r="A160" s="238" t="str">
        <f t="shared" si="42"/>
        <v>席位费</v>
      </c>
      <c r="B160" s="277"/>
      <c r="C160" s="230" t="s">
        <v>5</v>
      </c>
      <c r="D160" s="231"/>
      <c r="E160" s="231"/>
      <c r="F160" s="115"/>
      <c r="G160" s="156" t="s">
        <v>270</v>
      </c>
      <c r="H160" s="239">
        <f t="shared" si="46"/>
        <v>0</v>
      </c>
      <c r="I160" s="114">
        <f>L160-'2-总部下划报单预算明细表（填白底格）'!G160</f>
        <v>0</v>
      </c>
      <c r="J160" s="114">
        <f t="shared" si="44"/>
        <v>0</v>
      </c>
      <c r="K160" s="239">
        <f t="shared" si="35"/>
        <v>0</v>
      </c>
      <c r="L160" s="114">
        <f t="shared" si="36"/>
        <v>0</v>
      </c>
      <c r="M160" s="114">
        <f t="shared" si="37"/>
        <v>0</v>
      </c>
      <c r="N160" s="114">
        <f t="shared" si="38"/>
        <v>0</v>
      </c>
      <c r="O160" s="116"/>
      <c r="P160" s="116"/>
      <c r="Q160" s="114">
        <f t="shared" si="47"/>
        <v>0</v>
      </c>
      <c r="R160" s="116"/>
      <c r="S160" s="116"/>
      <c r="T160" s="114">
        <f t="shared" si="39"/>
        <v>0</v>
      </c>
      <c r="U160" s="116"/>
      <c r="V160" s="116"/>
      <c r="W160" s="116"/>
      <c r="X160" s="116"/>
      <c r="Y160" s="114">
        <f t="shared" si="45"/>
        <v>0</v>
      </c>
      <c r="Z160" s="116"/>
      <c r="AA160" s="116"/>
      <c r="AB160" s="116"/>
      <c r="AC160" s="241" t="str">
        <f t="shared" si="40"/>
        <v/>
      </c>
      <c r="AD160" s="241" t="str">
        <f t="shared" si="41"/>
        <v/>
      </c>
    </row>
    <row r="161" spans="1:30" x14ac:dyDescent="0.25">
      <c r="A161" s="238" t="str">
        <f t="shared" si="42"/>
        <v>检验费</v>
      </c>
      <c r="B161" s="277"/>
      <c r="C161" s="230" t="s">
        <v>4</v>
      </c>
      <c r="D161" s="231"/>
      <c r="E161" s="231"/>
      <c r="F161" s="115"/>
      <c r="G161" s="156" t="s">
        <v>270</v>
      </c>
      <c r="H161" s="239">
        <f t="shared" si="46"/>
        <v>0</v>
      </c>
      <c r="I161" s="114">
        <f>L161-'2-总部下划报单预算明细表（填白底格）'!G161</f>
        <v>0</v>
      </c>
      <c r="J161" s="114">
        <f t="shared" si="44"/>
        <v>0</v>
      </c>
      <c r="K161" s="239">
        <f t="shared" si="35"/>
        <v>0</v>
      </c>
      <c r="L161" s="114">
        <f t="shared" si="36"/>
        <v>0</v>
      </c>
      <c r="M161" s="114">
        <f t="shared" si="37"/>
        <v>0</v>
      </c>
      <c r="N161" s="114">
        <f t="shared" si="38"/>
        <v>0</v>
      </c>
      <c r="O161" s="116"/>
      <c r="P161" s="116"/>
      <c r="Q161" s="114">
        <f t="shared" si="47"/>
        <v>0</v>
      </c>
      <c r="R161" s="116"/>
      <c r="S161" s="116"/>
      <c r="T161" s="114">
        <f t="shared" si="39"/>
        <v>0</v>
      </c>
      <c r="U161" s="116"/>
      <c r="V161" s="116"/>
      <c r="W161" s="116"/>
      <c r="X161" s="116"/>
      <c r="Y161" s="114">
        <f t="shared" si="45"/>
        <v>0</v>
      </c>
      <c r="Z161" s="116"/>
      <c r="AA161" s="116"/>
      <c r="AB161" s="116"/>
      <c r="AC161" s="241" t="str">
        <f>IFERROR(K161/Y161-1,"")</f>
        <v/>
      </c>
      <c r="AD161" s="241" t="str">
        <f t="shared" si="41"/>
        <v/>
      </c>
    </row>
    <row r="162" spans="1:30" x14ac:dyDescent="0.25">
      <c r="A162" s="238" t="str">
        <f t="shared" si="42"/>
        <v>同业公会会费</v>
      </c>
      <c r="B162" s="277"/>
      <c r="C162" s="230" t="s">
        <v>2</v>
      </c>
      <c r="D162" s="231"/>
      <c r="E162" s="231"/>
      <c r="F162" s="115"/>
      <c r="G162" s="156" t="s">
        <v>265</v>
      </c>
      <c r="H162" s="239">
        <f t="shared" si="46"/>
        <v>10</v>
      </c>
      <c r="I162" s="114">
        <f>L162-'2-总部下划报单预算明细表（填白底格）'!G162</f>
        <v>10</v>
      </c>
      <c r="J162" s="114">
        <f t="shared" si="44"/>
        <v>0</v>
      </c>
      <c r="K162" s="239">
        <f t="shared" si="35"/>
        <v>10</v>
      </c>
      <c r="L162" s="114">
        <f t="shared" si="36"/>
        <v>10</v>
      </c>
      <c r="M162" s="114">
        <f t="shared" si="37"/>
        <v>0</v>
      </c>
      <c r="N162" s="114">
        <f t="shared" si="38"/>
        <v>6</v>
      </c>
      <c r="O162" s="116">
        <v>6</v>
      </c>
      <c r="P162" s="116"/>
      <c r="Q162" s="114">
        <f t="shared" si="47"/>
        <v>0</v>
      </c>
      <c r="R162" s="116"/>
      <c r="S162" s="116"/>
      <c r="T162" s="114">
        <f t="shared" si="39"/>
        <v>4</v>
      </c>
      <c r="U162" s="116">
        <v>4</v>
      </c>
      <c r="V162" s="116"/>
      <c r="W162" s="116"/>
      <c r="X162" s="116"/>
      <c r="Y162" s="114">
        <f t="shared" si="45"/>
        <v>10</v>
      </c>
      <c r="Z162" s="116">
        <v>10</v>
      </c>
      <c r="AA162" s="116"/>
      <c r="AB162" s="116">
        <v>10</v>
      </c>
      <c r="AC162" s="241">
        <f t="shared" si="40"/>
        <v>0</v>
      </c>
      <c r="AD162" s="241">
        <f t="shared" si="41"/>
        <v>0</v>
      </c>
    </row>
    <row r="163" spans="1:30" x14ac:dyDescent="0.25">
      <c r="A163" s="238" t="str">
        <f t="shared" si="42"/>
        <v>保险学会学会会费项目小计</v>
      </c>
      <c r="B163" s="277"/>
      <c r="C163" s="279" t="s">
        <v>460</v>
      </c>
      <c r="D163" s="230" t="s">
        <v>461</v>
      </c>
      <c r="E163" s="231"/>
      <c r="F163" s="115"/>
      <c r="G163" s="156" t="s">
        <v>265</v>
      </c>
      <c r="H163" s="239">
        <f t="shared" si="46"/>
        <v>0</v>
      </c>
      <c r="I163" s="114">
        <f>L163-'2-总部下划报单预算明细表（填白底格）'!G163</f>
        <v>0</v>
      </c>
      <c r="J163" s="114">
        <f t="shared" si="44"/>
        <v>0</v>
      </c>
      <c r="K163" s="239">
        <f t="shared" si="35"/>
        <v>0</v>
      </c>
      <c r="L163" s="114">
        <f t="shared" si="36"/>
        <v>0</v>
      </c>
      <c r="M163" s="114">
        <f t="shared" si="37"/>
        <v>0</v>
      </c>
      <c r="N163" s="114">
        <f t="shared" si="38"/>
        <v>0</v>
      </c>
      <c r="O163" s="116"/>
      <c r="P163" s="116"/>
      <c r="Q163" s="114">
        <f t="shared" si="47"/>
        <v>0</v>
      </c>
      <c r="R163" s="116"/>
      <c r="S163" s="116"/>
      <c r="T163" s="114">
        <f t="shared" si="39"/>
        <v>0</v>
      </c>
      <c r="U163" s="116"/>
      <c r="V163" s="116"/>
      <c r="W163" s="116"/>
      <c r="X163" s="116"/>
      <c r="Y163" s="114">
        <f t="shared" si="45"/>
        <v>0</v>
      </c>
      <c r="Z163" s="116"/>
      <c r="AA163" s="116"/>
      <c r="AB163" s="116"/>
      <c r="AC163" s="241" t="str">
        <f t="shared" si="40"/>
        <v/>
      </c>
      <c r="AD163" s="241" t="str">
        <f t="shared" si="41"/>
        <v/>
      </c>
    </row>
    <row r="164" spans="1:30" x14ac:dyDescent="0.25">
      <c r="A164" s="238" t="str">
        <f t="shared" si="42"/>
        <v>审计学会</v>
      </c>
      <c r="B164" s="277"/>
      <c r="C164" s="298"/>
      <c r="D164" s="230" t="s">
        <v>462</v>
      </c>
      <c r="E164" s="231"/>
      <c r="F164" s="115"/>
      <c r="G164" s="156" t="s">
        <v>265</v>
      </c>
      <c r="H164" s="239">
        <f t="shared" si="46"/>
        <v>0</v>
      </c>
      <c r="I164" s="114">
        <f>L164-'2-总部下划报单预算明细表（填白底格）'!G164</f>
        <v>0</v>
      </c>
      <c r="J164" s="114">
        <f t="shared" si="44"/>
        <v>0</v>
      </c>
      <c r="K164" s="239">
        <f t="shared" si="35"/>
        <v>0</v>
      </c>
      <c r="L164" s="114">
        <f t="shared" si="36"/>
        <v>0</v>
      </c>
      <c r="M164" s="114">
        <f t="shared" si="37"/>
        <v>0</v>
      </c>
      <c r="N164" s="114">
        <f t="shared" si="38"/>
        <v>0</v>
      </c>
      <c r="O164" s="116"/>
      <c r="P164" s="116"/>
      <c r="Q164" s="114">
        <f t="shared" si="47"/>
        <v>0</v>
      </c>
      <c r="R164" s="116"/>
      <c r="S164" s="116"/>
      <c r="T164" s="114">
        <f t="shared" si="39"/>
        <v>0</v>
      </c>
      <c r="U164" s="116"/>
      <c r="V164" s="116"/>
      <c r="W164" s="116"/>
      <c r="X164" s="116"/>
      <c r="Y164" s="114">
        <f t="shared" si="45"/>
        <v>0</v>
      </c>
      <c r="Z164" s="116"/>
      <c r="AA164" s="116"/>
      <c r="AB164" s="116"/>
      <c r="AC164" s="241" t="str">
        <f t="shared" si="40"/>
        <v/>
      </c>
      <c r="AD164" s="241" t="str">
        <f t="shared" si="41"/>
        <v/>
      </c>
    </row>
    <row r="165" spans="1:30" x14ac:dyDescent="0.25">
      <c r="A165" s="238" t="str">
        <f t="shared" si="42"/>
        <v>金融学会</v>
      </c>
      <c r="B165" s="277"/>
      <c r="C165" s="298"/>
      <c r="D165" s="230" t="s">
        <v>463</v>
      </c>
      <c r="E165" s="231"/>
      <c r="F165" s="115"/>
      <c r="G165" s="156" t="s">
        <v>265</v>
      </c>
      <c r="H165" s="239">
        <f t="shared" si="46"/>
        <v>1.2</v>
      </c>
      <c r="I165" s="114">
        <f>L165-'2-总部下划报单预算明细表（填白底格）'!G165</f>
        <v>1.2</v>
      </c>
      <c r="J165" s="114">
        <f t="shared" si="44"/>
        <v>0</v>
      </c>
      <c r="K165" s="239">
        <f t="shared" si="35"/>
        <v>1.2</v>
      </c>
      <c r="L165" s="114">
        <f t="shared" si="36"/>
        <v>1.2</v>
      </c>
      <c r="M165" s="114">
        <f t="shared" si="37"/>
        <v>0</v>
      </c>
      <c r="N165" s="114">
        <f t="shared" si="38"/>
        <v>1.2</v>
      </c>
      <c r="O165" s="116">
        <v>1.2</v>
      </c>
      <c r="P165" s="116"/>
      <c r="Q165" s="114">
        <f t="shared" si="47"/>
        <v>0</v>
      </c>
      <c r="R165" s="116"/>
      <c r="S165" s="116"/>
      <c r="T165" s="114">
        <f t="shared" si="39"/>
        <v>0</v>
      </c>
      <c r="U165" s="116"/>
      <c r="V165" s="116"/>
      <c r="W165" s="116"/>
      <c r="X165" s="116"/>
      <c r="Y165" s="114">
        <f t="shared" si="45"/>
        <v>1.2</v>
      </c>
      <c r="Z165" s="116">
        <v>1.2</v>
      </c>
      <c r="AA165" s="116"/>
      <c r="AB165" s="116"/>
      <c r="AC165" s="241">
        <f t="shared" si="40"/>
        <v>0</v>
      </c>
      <c r="AD165" s="241" t="str">
        <f t="shared" si="41"/>
        <v/>
      </c>
    </row>
    <row r="166" spans="1:30" x14ac:dyDescent="0.25">
      <c r="A166" s="238" t="str">
        <f t="shared" si="42"/>
        <v>律师学会</v>
      </c>
      <c r="B166" s="277"/>
      <c r="C166" s="298"/>
      <c r="D166" s="230" t="s">
        <v>464</v>
      </c>
      <c r="E166" s="231"/>
      <c r="F166" s="115"/>
      <c r="G166" s="156" t="s">
        <v>265</v>
      </c>
      <c r="H166" s="239">
        <f t="shared" si="46"/>
        <v>0</v>
      </c>
      <c r="I166" s="114">
        <f>L166-'2-总部下划报单预算明细表（填白底格）'!G166</f>
        <v>0</v>
      </c>
      <c r="J166" s="114">
        <f t="shared" si="44"/>
        <v>0</v>
      </c>
      <c r="K166" s="239">
        <f t="shared" si="35"/>
        <v>0</v>
      </c>
      <c r="L166" s="114">
        <f t="shared" si="36"/>
        <v>0</v>
      </c>
      <c r="M166" s="114">
        <f t="shared" si="37"/>
        <v>0</v>
      </c>
      <c r="N166" s="114">
        <f t="shared" si="38"/>
        <v>0</v>
      </c>
      <c r="O166" s="116"/>
      <c r="P166" s="116"/>
      <c r="Q166" s="114">
        <f t="shared" si="47"/>
        <v>0</v>
      </c>
      <c r="R166" s="116"/>
      <c r="S166" s="116"/>
      <c r="T166" s="114">
        <f t="shared" si="39"/>
        <v>0</v>
      </c>
      <c r="U166" s="116"/>
      <c r="V166" s="116"/>
      <c r="W166" s="116"/>
      <c r="X166" s="116"/>
      <c r="Y166" s="114">
        <f t="shared" si="45"/>
        <v>0</v>
      </c>
      <c r="Z166" s="116"/>
      <c r="AA166" s="116"/>
      <c r="AB166" s="116"/>
      <c r="AC166" s="241" t="str">
        <f t="shared" si="40"/>
        <v/>
      </c>
      <c r="AD166" s="241" t="str">
        <f t="shared" si="41"/>
        <v/>
      </c>
    </row>
    <row r="167" spans="1:30" x14ac:dyDescent="0.25">
      <c r="A167" s="238" t="str">
        <f t="shared" si="42"/>
        <v>精算学会</v>
      </c>
      <c r="B167" s="277"/>
      <c r="C167" s="298"/>
      <c r="D167" s="230" t="s">
        <v>465</v>
      </c>
      <c r="E167" s="231"/>
      <c r="F167" s="115"/>
      <c r="G167" s="156" t="s">
        <v>265</v>
      </c>
      <c r="H167" s="239">
        <f t="shared" si="46"/>
        <v>0</v>
      </c>
      <c r="I167" s="114">
        <f>L167-'2-总部下划报单预算明细表（填白底格）'!G167</f>
        <v>0</v>
      </c>
      <c r="J167" s="114">
        <f t="shared" si="44"/>
        <v>0</v>
      </c>
      <c r="K167" s="239">
        <f t="shared" si="35"/>
        <v>0</v>
      </c>
      <c r="L167" s="114">
        <f t="shared" si="36"/>
        <v>0</v>
      </c>
      <c r="M167" s="114">
        <f t="shared" si="37"/>
        <v>0</v>
      </c>
      <c r="N167" s="114">
        <f t="shared" si="38"/>
        <v>0</v>
      </c>
      <c r="O167" s="116"/>
      <c r="P167" s="116"/>
      <c r="Q167" s="114">
        <f t="shared" si="47"/>
        <v>0</v>
      </c>
      <c r="R167" s="116"/>
      <c r="S167" s="116"/>
      <c r="T167" s="114">
        <f t="shared" si="39"/>
        <v>0</v>
      </c>
      <c r="U167" s="116"/>
      <c r="V167" s="116"/>
      <c r="W167" s="116"/>
      <c r="X167" s="116"/>
      <c r="Y167" s="114">
        <f t="shared" si="45"/>
        <v>0</v>
      </c>
      <c r="Z167" s="116"/>
      <c r="AA167" s="116"/>
      <c r="AB167" s="116"/>
      <c r="AC167" s="241" t="str">
        <f t="shared" si="40"/>
        <v/>
      </c>
      <c r="AD167" s="241" t="str">
        <f t="shared" si="41"/>
        <v/>
      </c>
    </row>
    <row r="168" spans="1:30" x14ac:dyDescent="0.25">
      <c r="A168" s="238" t="str">
        <f t="shared" si="42"/>
        <v>其它学会</v>
      </c>
      <c r="B168" s="277"/>
      <c r="C168" s="280"/>
      <c r="D168" s="230" t="s">
        <v>466</v>
      </c>
      <c r="E168" s="231"/>
      <c r="F168" s="115"/>
      <c r="G168" s="156" t="s">
        <v>265</v>
      </c>
      <c r="H168" s="239">
        <f t="shared" si="46"/>
        <v>0</v>
      </c>
      <c r="I168" s="114">
        <f>L168-'2-总部下划报单预算明细表（填白底格）'!G168</f>
        <v>0</v>
      </c>
      <c r="J168" s="114">
        <f t="shared" si="44"/>
        <v>0</v>
      </c>
      <c r="K168" s="239">
        <f t="shared" si="35"/>
        <v>0</v>
      </c>
      <c r="L168" s="114">
        <f t="shared" si="36"/>
        <v>0</v>
      </c>
      <c r="M168" s="114">
        <f t="shared" si="37"/>
        <v>0</v>
      </c>
      <c r="N168" s="114">
        <f t="shared" si="38"/>
        <v>0</v>
      </c>
      <c r="O168" s="116"/>
      <c r="P168" s="116"/>
      <c r="Q168" s="114">
        <f t="shared" si="47"/>
        <v>0</v>
      </c>
      <c r="R168" s="116"/>
      <c r="S168" s="116"/>
      <c r="T168" s="114">
        <f t="shared" si="39"/>
        <v>0</v>
      </c>
      <c r="U168" s="116"/>
      <c r="V168" s="116"/>
      <c r="W168" s="116"/>
      <c r="X168" s="116"/>
      <c r="Y168" s="114">
        <f t="shared" si="45"/>
        <v>0</v>
      </c>
      <c r="Z168" s="116"/>
      <c r="AA168" s="116"/>
      <c r="AB168" s="116">
        <v>2.4</v>
      </c>
      <c r="AC168" s="241" t="str">
        <f t="shared" si="40"/>
        <v/>
      </c>
      <c r="AD168" s="241">
        <f t="shared" si="41"/>
        <v>-1</v>
      </c>
    </row>
    <row r="169" spans="1:30" x14ac:dyDescent="0.25">
      <c r="A169" s="238" t="str">
        <f t="shared" si="42"/>
        <v>法律顾问费咨询费项目小计</v>
      </c>
      <c r="B169" s="277"/>
      <c r="C169" s="312" t="s">
        <v>467</v>
      </c>
      <c r="D169" s="147" t="s">
        <v>468</v>
      </c>
      <c r="E169" s="231"/>
      <c r="F169" s="115"/>
      <c r="G169" s="156" t="s">
        <v>269</v>
      </c>
      <c r="H169" s="239">
        <f t="shared" si="46"/>
        <v>2</v>
      </c>
      <c r="I169" s="114">
        <f>L169-'2-总部下划报单预算明细表（填白底格）'!G169</f>
        <v>2</v>
      </c>
      <c r="J169" s="114">
        <f t="shared" si="44"/>
        <v>0</v>
      </c>
      <c r="K169" s="239">
        <f t="shared" si="35"/>
        <v>2</v>
      </c>
      <c r="L169" s="114">
        <f t="shared" si="36"/>
        <v>2</v>
      </c>
      <c r="M169" s="114">
        <f t="shared" si="37"/>
        <v>0</v>
      </c>
      <c r="N169" s="114">
        <f t="shared" si="38"/>
        <v>1.2</v>
      </c>
      <c r="O169" s="116">
        <v>1.2</v>
      </c>
      <c r="P169" s="116"/>
      <c r="Q169" s="114">
        <f t="shared" si="47"/>
        <v>0</v>
      </c>
      <c r="R169" s="116"/>
      <c r="S169" s="116"/>
      <c r="T169" s="114">
        <f t="shared" si="39"/>
        <v>0.8</v>
      </c>
      <c r="U169" s="116">
        <v>0.8</v>
      </c>
      <c r="V169" s="116"/>
      <c r="W169" s="116"/>
      <c r="X169" s="116"/>
      <c r="Y169" s="114">
        <f t="shared" si="45"/>
        <v>1.5</v>
      </c>
      <c r="Z169" s="116">
        <v>1.5</v>
      </c>
      <c r="AA169" s="116"/>
      <c r="AB169" s="116"/>
      <c r="AC169" s="241">
        <f t="shared" si="40"/>
        <v>0.33333333333333326</v>
      </c>
      <c r="AD169" s="241" t="str">
        <f t="shared" si="41"/>
        <v/>
      </c>
    </row>
    <row r="170" spans="1:30" x14ac:dyDescent="0.25">
      <c r="A170" s="238" t="str">
        <f>F170&amp;E170&amp;D170&amp;C170</f>
        <v>其他咨询费</v>
      </c>
      <c r="B170" s="278"/>
      <c r="C170" s="313"/>
      <c r="D170" s="147" t="s">
        <v>469</v>
      </c>
      <c r="E170" s="231"/>
      <c r="F170" s="115"/>
      <c r="G170" s="156" t="s">
        <v>269</v>
      </c>
      <c r="H170" s="239">
        <f t="shared" si="46"/>
        <v>10</v>
      </c>
      <c r="I170" s="114">
        <f>L170-'2-总部下划报单预算明细表（填白底格）'!G170</f>
        <v>10</v>
      </c>
      <c r="J170" s="114">
        <f t="shared" si="44"/>
        <v>0</v>
      </c>
      <c r="K170" s="239">
        <f t="shared" si="35"/>
        <v>28</v>
      </c>
      <c r="L170" s="114">
        <f t="shared" si="36"/>
        <v>28</v>
      </c>
      <c r="M170" s="114">
        <f t="shared" si="37"/>
        <v>0</v>
      </c>
      <c r="N170" s="114">
        <f t="shared" si="38"/>
        <v>3</v>
      </c>
      <c r="O170" s="116">
        <v>3</v>
      </c>
      <c r="P170" s="116"/>
      <c r="Q170" s="114">
        <f t="shared" si="47"/>
        <v>0</v>
      </c>
      <c r="R170" s="116"/>
      <c r="S170" s="116"/>
      <c r="T170" s="114">
        <f t="shared" si="39"/>
        <v>25</v>
      </c>
      <c r="U170" s="116">
        <v>25</v>
      </c>
      <c r="V170" s="116"/>
      <c r="W170" s="116"/>
      <c r="X170" s="116"/>
      <c r="Y170" s="114">
        <f t="shared" si="45"/>
        <v>36.06</v>
      </c>
      <c r="Z170" s="116">
        <v>36.06</v>
      </c>
      <c r="AA170" s="116"/>
      <c r="AB170" s="116">
        <v>29.091256000000001</v>
      </c>
      <c r="AC170" s="241">
        <f t="shared" si="40"/>
        <v>-0.22351636161952304</v>
      </c>
      <c r="AD170" s="241">
        <f t="shared" si="41"/>
        <v>-3.751147767562879E-2</v>
      </c>
    </row>
    <row r="171" spans="1:30" s="148" customFormat="1" ht="14.4" customHeight="1" x14ac:dyDescent="0.25">
      <c r="B171" s="273" t="s">
        <v>530</v>
      </c>
      <c r="C171" s="274"/>
      <c r="D171" s="274"/>
      <c r="E171" s="274"/>
      <c r="F171" s="275"/>
      <c r="G171" s="161"/>
      <c r="H171" s="239">
        <f t="shared" si="46"/>
        <v>0</v>
      </c>
      <c r="I171" s="114">
        <f>L171-'2-总部下划报单预算明细表（填白底格）'!G171</f>
        <v>0</v>
      </c>
      <c r="J171" s="114">
        <f t="shared" si="44"/>
        <v>0</v>
      </c>
      <c r="K171" s="239">
        <f t="shared" si="35"/>
        <v>0</v>
      </c>
      <c r="L171" s="114">
        <f t="shared" si="36"/>
        <v>0</v>
      </c>
      <c r="M171" s="114">
        <f t="shared" si="37"/>
        <v>0</v>
      </c>
      <c r="N171" s="114">
        <f t="shared" si="38"/>
        <v>0</v>
      </c>
      <c r="O171" s="149"/>
      <c r="P171" s="149"/>
      <c r="Q171" s="114">
        <f t="shared" si="47"/>
        <v>0</v>
      </c>
      <c r="R171" s="149"/>
      <c r="S171" s="149"/>
      <c r="T171" s="114">
        <f t="shared" si="39"/>
        <v>0</v>
      </c>
      <c r="U171" s="149"/>
      <c r="V171" s="149"/>
      <c r="W171" s="149"/>
      <c r="X171" s="149"/>
      <c r="Y171" s="114">
        <f t="shared" si="45"/>
        <v>0</v>
      </c>
      <c r="Z171" s="149"/>
      <c r="AA171" s="149"/>
      <c r="AB171" s="149"/>
      <c r="AC171" s="241" t="str">
        <f t="shared" si="40"/>
        <v/>
      </c>
      <c r="AD171" s="241" t="str">
        <f t="shared" si="41"/>
        <v/>
      </c>
    </row>
  </sheetData>
  <sheetProtection autoFilter="0"/>
  <autoFilter ref="A4:AE4"/>
  <mergeCells count="65"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  <mergeCell ref="C131:C132"/>
    <mergeCell ref="D138:D139"/>
    <mergeCell ref="C113:F113"/>
    <mergeCell ref="C115:C117"/>
    <mergeCell ref="C138:C142"/>
    <mergeCell ref="C118:C120"/>
    <mergeCell ref="C130:F130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E47:E49"/>
    <mergeCell ref="C41:F41"/>
    <mergeCell ref="D21:D22"/>
    <mergeCell ref="D23:D24"/>
    <mergeCell ref="D25:D26"/>
    <mergeCell ref="Y3:AA3"/>
    <mergeCell ref="X3:X4"/>
    <mergeCell ref="AB3:AB4"/>
    <mergeCell ref="AC3:AC4"/>
    <mergeCell ref="AD3:AD4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selection activeCell="H8" sqref="H8"/>
    </sheetView>
  </sheetViews>
  <sheetFormatPr defaultColWidth="8.88671875" defaultRowHeight="15.6" x14ac:dyDescent="0.25"/>
  <cols>
    <col min="1" max="1" width="7.77734375" style="77" customWidth="1"/>
    <col min="2" max="2" width="8.88671875" style="77" customWidth="1"/>
    <col min="3" max="3" width="14.44140625" style="77" customWidth="1"/>
    <col min="4" max="4" width="20.88671875" style="77" customWidth="1"/>
    <col min="5" max="5" width="23.77734375" style="77" customWidth="1"/>
    <col min="6" max="6" width="14.88671875" style="77" customWidth="1"/>
    <col min="7" max="7" width="10.88671875" style="111" customWidth="1"/>
    <col min="8" max="8" width="10" style="111" customWidth="1"/>
    <col min="9" max="9" width="12.44140625" style="111" customWidth="1"/>
    <col min="10" max="11" width="12.109375" style="111" customWidth="1"/>
    <col min="12" max="12" width="10.88671875" style="77" customWidth="1"/>
    <col min="13" max="13" width="8.88671875" style="77"/>
    <col min="14" max="14" width="13.44140625" style="77" customWidth="1"/>
    <col min="15" max="15" width="8.88671875" style="77"/>
    <col min="16" max="16" width="15.44140625" style="77" customWidth="1"/>
    <col min="17" max="17" width="10.88671875" style="77" customWidth="1"/>
    <col min="18" max="18" width="8.88671875" style="77"/>
    <col min="19" max="19" width="13.44140625" style="77" customWidth="1"/>
    <col min="20" max="20" width="8.88671875" style="77"/>
    <col min="21" max="21" width="15.44140625" style="77" customWidth="1"/>
    <col min="22" max="22" width="8.88671875" style="77"/>
    <col min="23" max="23" width="9.6640625" style="77" bestFit="1" customWidth="1"/>
    <col min="24" max="24" width="13.88671875" style="77" bestFit="1" customWidth="1"/>
    <col min="25" max="25" width="8.88671875" style="77"/>
    <col min="26" max="26" width="9.6640625" style="77" bestFit="1" customWidth="1"/>
    <col min="27" max="27" width="13.88671875" style="77" bestFit="1" customWidth="1"/>
    <col min="28" max="16384" width="8.88671875" style="77"/>
  </cols>
  <sheetData>
    <row r="1" spans="1:27" ht="17.399999999999999" x14ac:dyDescent="0.25">
      <c r="A1" s="111"/>
      <c r="B1" s="112" t="s">
        <v>573</v>
      </c>
      <c r="C1" s="111"/>
      <c r="D1" s="111"/>
      <c r="E1" s="111"/>
      <c r="F1" s="111"/>
      <c r="J1" s="151"/>
      <c r="K1" s="151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</row>
    <row r="2" spans="1:27" x14ac:dyDescent="0.25">
      <c r="A2" s="111"/>
      <c r="B2" s="263" t="s">
        <v>557</v>
      </c>
      <c r="C2" s="263"/>
      <c r="D2" s="263"/>
      <c r="E2" s="263"/>
      <c r="F2" s="263"/>
      <c r="G2" s="251" t="s">
        <v>574</v>
      </c>
      <c r="H2" s="251"/>
      <c r="I2" s="251"/>
      <c r="J2" s="251"/>
      <c r="K2" s="251"/>
      <c r="L2" s="251" t="s">
        <v>575</v>
      </c>
      <c r="M2" s="251"/>
      <c r="N2" s="251"/>
      <c r="O2" s="251"/>
      <c r="P2" s="251"/>
      <c r="Q2" s="251" t="s">
        <v>638</v>
      </c>
      <c r="R2" s="251"/>
      <c r="S2" s="251"/>
      <c r="T2" s="251"/>
      <c r="U2" s="251"/>
      <c r="V2" s="251" t="s">
        <v>566</v>
      </c>
      <c r="W2" s="251"/>
      <c r="X2" s="251"/>
      <c r="Y2" s="251" t="s">
        <v>690</v>
      </c>
      <c r="Z2" s="251"/>
      <c r="AA2" s="251"/>
    </row>
    <row r="3" spans="1:27" x14ac:dyDescent="0.25">
      <c r="A3" s="111"/>
      <c r="B3" s="319" t="s">
        <v>338</v>
      </c>
      <c r="C3" s="319" t="s">
        <v>339</v>
      </c>
      <c r="D3" s="319" t="s">
        <v>340</v>
      </c>
      <c r="E3" s="319" t="s">
        <v>341</v>
      </c>
      <c r="F3" s="319" t="s">
        <v>342</v>
      </c>
      <c r="G3" s="251" t="s">
        <v>558</v>
      </c>
      <c r="H3" s="251" t="s">
        <v>560</v>
      </c>
      <c r="I3" s="251"/>
      <c r="J3" s="251" t="s">
        <v>561</v>
      </c>
      <c r="K3" s="251"/>
      <c r="L3" s="251" t="s">
        <v>558</v>
      </c>
      <c r="M3" s="251" t="s">
        <v>560</v>
      </c>
      <c r="N3" s="251"/>
      <c r="O3" s="251" t="s">
        <v>561</v>
      </c>
      <c r="P3" s="251"/>
      <c r="Q3" s="251" t="s">
        <v>558</v>
      </c>
      <c r="R3" s="251" t="s">
        <v>560</v>
      </c>
      <c r="S3" s="251"/>
      <c r="T3" s="251" t="s">
        <v>561</v>
      </c>
      <c r="U3" s="251"/>
      <c r="V3" s="251" t="s">
        <v>558</v>
      </c>
      <c r="W3" s="317" t="s">
        <v>560</v>
      </c>
      <c r="X3" s="317" t="s">
        <v>561</v>
      </c>
      <c r="Y3" s="251" t="s">
        <v>558</v>
      </c>
      <c r="Z3" s="317" t="s">
        <v>560</v>
      </c>
      <c r="AA3" s="317" t="s">
        <v>561</v>
      </c>
    </row>
    <row r="4" spans="1:27" x14ac:dyDescent="0.25">
      <c r="A4" s="111"/>
      <c r="B4" s="320"/>
      <c r="C4" s="320"/>
      <c r="D4" s="320"/>
      <c r="E4" s="320"/>
      <c r="F4" s="320"/>
      <c r="G4" s="251"/>
      <c r="H4" s="229" t="s">
        <v>559</v>
      </c>
      <c r="I4" s="229" t="s">
        <v>562</v>
      </c>
      <c r="J4" s="229" t="s">
        <v>559</v>
      </c>
      <c r="K4" s="229" t="s">
        <v>562</v>
      </c>
      <c r="L4" s="251"/>
      <c r="M4" s="229" t="s">
        <v>559</v>
      </c>
      <c r="N4" s="229" t="s">
        <v>562</v>
      </c>
      <c r="O4" s="229" t="s">
        <v>559</v>
      </c>
      <c r="P4" s="229" t="s">
        <v>562</v>
      </c>
      <c r="Q4" s="251"/>
      <c r="R4" s="229" t="s">
        <v>559</v>
      </c>
      <c r="S4" s="229" t="s">
        <v>562</v>
      </c>
      <c r="T4" s="229" t="s">
        <v>559</v>
      </c>
      <c r="U4" s="229" t="s">
        <v>562</v>
      </c>
      <c r="V4" s="251"/>
      <c r="W4" s="318"/>
      <c r="X4" s="318"/>
      <c r="Y4" s="251"/>
      <c r="Z4" s="318"/>
      <c r="AA4" s="318"/>
    </row>
    <row r="5" spans="1:27" x14ac:dyDescent="0.25">
      <c r="A5" s="111"/>
      <c r="B5" s="264" t="s">
        <v>503</v>
      </c>
      <c r="C5" s="265"/>
      <c r="D5" s="265"/>
      <c r="E5" s="265"/>
      <c r="F5" s="266"/>
      <c r="G5" s="114">
        <f>H5+J5</f>
        <v>22.23</v>
      </c>
      <c r="H5" s="114">
        <f>H6+H41+H113+H130+H155+H171</f>
        <v>2.54</v>
      </c>
      <c r="I5" s="157" t="s">
        <v>563</v>
      </c>
      <c r="J5" s="114">
        <f>J6+J41+J113+J130+J155+J171</f>
        <v>19.690000000000001</v>
      </c>
      <c r="K5" s="157" t="s">
        <v>563</v>
      </c>
      <c r="L5" s="114">
        <f>M5+O5</f>
        <v>18.610000000000003</v>
      </c>
      <c r="M5" s="114">
        <f>M6+M41+M113+M130+M155+M171</f>
        <v>2.5379999999999998</v>
      </c>
      <c r="N5" s="157" t="s">
        <v>563</v>
      </c>
      <c r="O5" s="114">
        <f>O6+O41+O113+O130+O155+O171</f>
        <v>16.072000000000003</v>
      </c>
      <c r="P5" s="157" t="s">
        <v>563</v>
      </c>
      <c r="Q5" s="114">
        <f>R5+T5</f>
        <v>29.31</v>
      </c>
      <c r="R5" s="114">
        <f>R6+R41+R113+R130+R155+R171</f>
        <v>5.1920000000000002</v>
      </c>
      <c r="S5" s="157" t="s">
        <v>563</v>
      </c>
      <c r="T5" s="114">
        <f>T6+T41+T113+T130+T155+T171</f>
        <v>24.117999999999999</v>
      </c>
      <c r="U5" s="157" t="s">
        <v>563</v>
      </c>
      <c r="V5" s="114">
        <f t="shared" ref="V5:W8" si="0">IFERROR(G5/L5-1,"")</f>
        <v>0.19451907576571714</v>
      </c>
      <c r="W5" s="114">
        <f t="shared" si="0"/>
        <v>7.8802206461792146E-4</v>
      </c>
      <c r="X5" s="114">
        <f>IFERROR(J5/O5-1,"")</f>
        <v>0.22511199601791931</v>
      </c>
      <c r="Y5" s="114">
        <f>IFERROR(G5/Q5-1,"")</f>
        <v>-0.24155578300921188</v>
      </c>
      <c r="Z5" s="114">
        <f>IFERROR(H5/R5-1,"")</f>
        <v>-0.51078582434514641</v>
      </c>
      <c r="AA5" s="114">
        <f>IFERROR(J5/T5-1,"")</f>
        <v>-0.18359731321005046</v>
      </c>
    </row>
    <row r="6" spans="1:27" x14ac:dyDescent="0.25">
      <c r="A6" s="238" t="str">
        <f t="shared" ref="A6:A69" si="1">F6&amp;E6&amp;D6&amp;C6</f>
        <v>人工成本项目合计</v>
      </c>
      <c r="B6" s="276" t="s">
        <v>564</v>
      </c>
      <c r="C6" s="267" t="s">
        <v>215</v>
      </c>
      <c r="D6" s="268"/>
      <c r="E6" s="268"/>
      <c r="F6" s="269"/>
      <c r="G6" s="114">
        <f t="shared" ref="G6:G69" si="2">H6+J6</f>
        <v>0</v>
      </c>
      <c r="H6" s="114">
        <f>H7+H18+SUM(H30:H40)</f>
        <v>0</v>
      </c>
      <c r="I6" s="157" t="s">
        <v>563</v>
      </c>
      <c r="J6" s="114">
        <f>J7+J18+SUM(J30:J40)</f>
        <v>0</v>
      </c>
      <c r="K6" s="157" t="s">
        <v>563</v>
      </c>
      <c r="L6" s="114">
        <f t="shared" ref="L6:L66" si="3">M6+O6</f>
        <v>0</v>
      </c>
      <c r="M6" s="114">
        <f>M7+M18+SUM(M30:M40)</f>
        <v>0</v>
      </c>
      <c r="N6" s="157" t="s">
        <v>563</v>
      </c>
      <c r="O6" s="114">
        <f>O7+O18+SUM(O30:O40)</f>
        <v>0</v>
      </c>
      <c r="P6" s="157" t="s">
        <v>563</v>
      </c>
      <c r="Q6" s="114">
        <f t="shared" ref="Q6:Q66" si="4">R6+T6</f>
        <v>0</v>
      </c>
      <c r="R6" s="114">
        <f>R7+R18+SUM(R30:R40)</f>
        <v>0</v>
      </c>
      <c r="S6" s="157" t="s">
        <v>563</v>
      </c>
      <c r="T6" s="114">
        <f>T7+T18+SUM(T30:T40)</f>
        <v>0</v>
      </c>
      <c r="U6" s="157" t="s">
        <v>563</v>
      </c>
      <c r="V6" s="114" t="str">
        <f t="shared" si="0"/>
        <v/>
      </c>
      <c r="W6" s="114" t="str">
        <f t="shared" si="0"/>
        <v/>
      </c>
      <c r="X6" s="114" t="str">
        <f>IFERROR(J6/O6-1,"")</f>
        <v/>
      </c>
      <c r="Y6" s="114" t="str">
        <f t="shared" ref="Y6:Y69" si="5">IFERROR(G6/Q6-1,"")</f>
        <v/>
      </c>
      <c r="Z6" s="114" t="str">
        <f t="shared" ref="Z6:Z69" si="6">IFERROR(H6/R6-1,"")</f>
        <v/>
      </c>
      <c r="AA6" s="114" t="str">
        <f t="shared" ref="AA6:AA69" si="7">IFERROR(J6/T6-1,"")</f>
        <v/>
      </c>
    </row>
    <row r="7" spans="1:27" x14ac:dyDescent="0.25">
      <c r="A7" s="238" t="str">
        <f t="shared" si="1"/>
        <v>职工工资项目小计职工工资项目小计</v>
      </c>
      <c r="B7" s="277"/>
      <c r="C7" s="270" t="s">
        <v>343</v>
      </c>
      <c r="D7" s="273" t="s">
        <v>343</v>
      </c>
      <c r="E7" s="274"/>
      <c r="F7" s="275"/>
      <c r="G7" s="114">
        <f t="shared" si="2"/>
        <v>0</v>
      </c>
      <c r="H7" s="114">
        <f>SUM(H8:H17)</f>
        <v>0</v>
      </c>
      <c r="I7" s="157" t="s">
        <v>563</v>
      </c>
      <c r="J7" s="114">
        <f>SUM(J8:J17)</f>
        <v>0</v>
      </c>
      <c r="K7" s="157" t="s">
        <v>563</v>
      </c>
      <c r="L7" s="114">
        <f t="shared" si="3"/>
        <v>0</v>
      </c>
      <c r="M7" s="114">
        <f>SUM(M8:M17)</f>
        <v>0</v>
      </c>
      <c r="N7" s="157" t="s">
        <v>563</v>
      </c>
      <c r="O7" s="114">
        <f>SUM(O8:O17)</f>
        <v>0</v>
      </c>
      <c r="P7" s="157" t="s">
        <v>563</v>
      </c>
      <c r="Q7" s="114">
        <f t="shared" si="4"/>
        <v>0</v>
      </c>
      <c r="R7" s="114">
        <f>SUM(R8:R17)</f>
        <v>0</v>
      </c>
      <c r="S7" s="157" t="s">
        <v>563</v>
      </c>
      <c r="T7" s="114">
        <f>SUM(T8:T17)</f>
        <v>0</v>
      </c>
      <c r="U7" s="157" t="s">
        <v>563</v>
      </c>
      <c r="V7" s="114" t="str">
        <f t="shared" si="0"/>
        <v/>
      </c>
      <c r="W7" s="114" t="str">
        <f t="shared" si="0"/>
        <v/>
      </c>
      <c r="X7" s="114" t="str">
        <f>IFERROR(J7/O7-1,"")</f>
        <v/>
      </c>
      <c r="Y7" s="114" t="str">
        <f t="shared" si="5"/>
        <v/>
      </c>
      <c r="Z7" s="114" t="str">
        <f t="shared" si="6"/>
        <v/>
      </c>
      <c r="AA7" s="114" t="str">
        <f t="shared" si="7"/>
        <v/>
      </c>
    </row>
    <row r="8" spans="1:27" x14ac:dyDescent="0.25">
      <c r="A8" s="238" t="str">
        <f t="shared" si="1"/>
        <v>劳动合同用工-工资劳动合同用工职工工资项目小计</v>
      </c>
      <c r="B8" s="277"/>
      <c r="C8" s="271"/>
      <c r="D8" s="261" t="s">
        <v>344</v>
      </c>
      <c r="E8" s="231" t="s">
        <v>345</v>
      </c>
      <c r="F8" s="115"/>
      <c r="G8" s="114">
        <f t="shared" si="2"/>
        <v>0</v>
      </c>
      <c r="H8" s="116"/>
      <c r="I8" s="116"/>
      <c r="J8" s="116"/>
      <c r="K8" s="116"/>
      <c r="L8" s="114">
        <f t="shared" si="3"/>
        <v>0</v>
      </c>
      <c r="M8" s="116"/>
      <c r="N8" s="116"/>
      <c r="O8" s="116"/>
      <c r="P8" s="116"/>
      <c r="Q8" s="114">
        <f t="shared" si="4"/>
        <v>0</v>
      </c>
      <c r="R8" s="116"/>
      <c r="S8" s="116"/>
      <c r="T8" s="116"/>
      <c r="U8" s="116"/>
      <c r="V8" s="114" t="str">
        <f t="shared" si="0"/>
        <v/>
      </c>
      <c r="W8" s="114" t="str">
        <f t="shared" si="0"/>
        <v/>
      </c>
      <c r="X8" s="114" t="str">
        <f>IFERROR(J8/O8-1,"")</f>
        <v/>
      </c>
      <c r="Y8" s="114" t="str">
        <f t="shared" si="5"/>
        <v/>
      </c>
      <c r="Z8" s="114" t="str">
        <f t="shared" si="6"/>
        <v/>
      </c>
      <c r="AA8" s="114" t="str">
        <f t="shared" si="7"/>
        <v/>
      </c>
    </row>
    <row r="9" spans="1:27" x14ac:dyDescent="0.25">
      <c r="A9" s="238" t="str">
        <f t="shared" si="1"/>
        <v>劳动合同用工-货币性福利项目小计</v>
      </c>
      <c r="B9" s="277"/>
      <c r="C9" s="271"/>
      <c r="D9" s="261"/>
      <c r="E9" s="117" t="s">
        <v>346</v>
      </c>
      <c r="F9" s="115"/>
      <c r="G9" s="114">
        <f t="shared" si="2"/>
        <v>0</v>
      </c>
      <c r="H9" s="116"/>
      <c r="I9" s="116"/>
      <c r="J9" s="116"/>
      <c r="K9" s="116"/>
      <c r="L9" s="114">
        <f t="shared" si="3"/>
        <v>0</v>
      </c>
      <c r="M9" s="116"/>
      <c r="N9" s="116"/>
      <c r="O9" s="116"/>
      <c r="P9" s="116"/>
      <c r="Q9" s="114">
        <f t="shared" si="4"/>
        <v>0</v>
      </c>
      <c r="R9" s="116"/>
      <c r="S9" s="116"/>
      <c r="T9" s="116"/>
      <c r="U9" s="116"/>
      <c r="V9" s="114" t="str">
        <f t="shared" ref="V9:V72" si="8">IFERROR(G9/L9-1,"")</f>
        <v/>
      </c>
      <c r="W9" s="114" t="str">
        <f t="shared" ref="W9:W72" si="9">IFERROR(H9/M9-1,"")</f>
        <v/>
      </c>
      <c r="X9" s="114" t="str">
        <f t="shared" ref="X9:X72" si="10">IFERROR(J9/O9-1,"")</f>
        <v/>
      </c>
      <c r="Y9" s="114" t="str">
        <f t="shared" si="5"/>
        <v/>
      </c>
      <c r="Z9" s="114" t="str">
        <f t="shared" si="6"/>
        <v/>
      </c>
      <c r="AA9" s="114" t="str">
        <f t="shared" si="7"/>
        <v/>
      </c>
    </row>
    <row r="10" spans="1:27" x14ac:dyDescent="0.25">
      <c r="A10" s="238" t="str">
        <f t="shared" si="1"/>
        <v>劳务派遣用工-工资劳务派遣用工职工工资项目小计</v>
      </c>
      <c r="B10" s="277"/>
      <c r="C10" s="271"/>
      <c r="D10" s="261" t="s">
        <v>347</v>
      </c>
      <c r="E10" s="230" t="s">
        <v>348</v>
      </c>
      <c r="F10" s="115"/>
      <c r="G10" s="114">
        <f t="shared" si="2"/>
        <v>0</v>
      </c>
      <c r="H10" s="116"/>
      <c r="I10" s="116"/>
      <c r="J10" s="116"/>
      <c r="K10" s="116"/>
      <c r="L10" s="114">
        <f t="shared" si="3"/>
        <v>0</v>
      </c>
      <c r="M10" s="116"/>
      <c r="N10" s="116"/>
      <c r="O10" s="116"/>
      <c r="P10" s="116"/>
      <c r="Q10" s="114">
        <f t="shared" si="4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9"/>
        <v/>
      </c>
      <c r="X10" s="114" t="str">
        <f t="shared" si="10"/>
        <v/>
      </c>
      <c r="Y10" s="114" t="str">
        <f t="shared" si="5"/>
        <v/>
      </c>
      <c r="Z10" s="114" t="str">
        <f t="shared" si="6"/>
        <v/>
      </c>
      <c r="AA10" s="114" t="str">
        <f t="shared" si="7"/>
        <v/>
      </c>
    </row>
    <row r="11" spans="1:27" x14ac:dyDescent="0.25">
      <c r="A11" s="238" t="str">
        <f t="shared" si="1"/>
        <v>劳务派遣用工-货币性福利项目小计</v>
      </c>
      <c r="B11" s="277"/>
      <c r="C11" s="271"/>
      <c r="D11" s="261"/>
      <c r="E11" s="117" t="s">
        <v>349</v>
      </c>
      <c r="F11" s="115"/>
      <c r="G11" s="114">
        <f t="shared" si="2"/>
        <v>0</v>
      </c>
      <c r="H11" s="116"/>
      <c r="I11" s="116"/>
      <c r="J11" s="116"/>
      <c r="K11" s="116"/>
      <c r="L11" s="114">
        <f t="shared" si="3"/>
        <v>0</v>
      </c>
      <c r="M11" s="116"/>
      <c r="N11" s="116"/>
      <c r="O11" s="116"/>
      <c r="P11" s="116"/>
      <c r="Q11" s="114">
        <f t="shared" si="4"/>
        <v>0</v>
      </c>
      <c r="R11" s="116"/>
      <c r="S11" s="116"/>
      <c r="T11" s="116"/>
      <c r="U11" s="116"/>
      <c r="V11" s="114" t="str">
        <f t="shared" si="8"/>
        <v/>
      </c>
      <c r="W11" s="114" t="str">
        <f t="shared" si="9"/>
        <v/>
      </c>
      <c r="X11" s="114" t="str">
        <f t="shared" si="10"/>
        <v/>
      </c>
      <c r="Y11" s="114" t="str">
        <f t="shared" si="5"/>
        <v/>
      </c>
      <c r="Z11" s="114" t="str">
        <f t="shared" si="6"/>
        <v/>
      </c>
      <c r="AA11" s="114" t="str">
        <f t="shared" si="7"/>
        <v/>
      </c>
    </row>
    <row r="12" spans="1:27" x14ac:dyDescent="0.25">
      <c r="A12" s="238" t="str">
        <f t="shared" si="1"/>
        <v>劳务合同及非全日制用工-工资劳务合同及非全日制用工项目小计</v>
      </c>
      <c r="B12" s="277"/>
      <c r="C12" s="271"/>
      <c r="D12" s="261" t="s">
        <v>350</v>
      </c>
      <c r="E12" s="230" t="s">
        <v>351</v>
      </c>
      <c r="F12" s="115"/>
      <c r="G12" s="114">
        <f t="shared" si="2"/>
        <v>0</v>
      </c>
      <c r="H12" s="116"/>
      <c r="I12" s="116"/>
      <c r="J12" s="116"/>
      <c r="K12" s="116"/>
      <c r="L12" s="114">
        <f t="shared" si="3"/>
        <v>0</v>
      </c>
      <c r="M12" s="116"/>
      <c r="N12" s="116"/>
      <c r="O12" s="116"/>
      <c r="P12" s="116"/>
      <c r="Q12" s="114">
        <f t="shared" si="4"/>
        <v>0</v>
      </c>
      <c r="R12" s="116"/>
      <c r="S12" s="116"/>
      <c r="T12" s="116"/>
      <c r="U12" s="116"/>
      <c r="V12" s="114" t="str">
        <f t="shared" si="8"/>
        <v/>
      </c>
      <c r="W12" s="114" t="str">
        <f t="shared" si="9"/>
        <v/>
      </c>
      <c r="X12" s="114" t="str">
        <f t="shared" si="10"/>
        <v/>
      </c>
      <c r="Y12" s="114" t="str">
        <f t="shared" si="5"/>
        <v/>
      </c>
      <c r="Z12" s="114" t="str">
        <f t="shared" si="6"/>
        <v/>
      </c>
      <c r="AA12" s="114" t="str">
        <f t="shared" si="7"/>
        <v/>
      </c>
    </row>
    <row r="13" spans="1:27" x14ac:dyDescent="0.25">
      <c r="A13" s="238" t="str">
        <f t="shared" si="1"/>
        <v>劳务合同及非全日制用工-货币性福利项目小计</v>
      </c>
      <c r="B13" s="277"/>
      <c r="C13" s="271"/>
      <c r="D13" s="261"/>
      <c r="E13" s="118" t="s">
        <v>352</v>
      </c>
      <c r="F13" s="115"/>
      <c r="G13" s="114">
        <f t="shared" si="2"/>
        <v>0</v>
      </c>
      <c r="H13" s="116"/>
      <c r="I13" s="116"/>
      <c r="J13" s="116"/>
      <c r="K13" s="116"/>
      <c r="L13" s="114">
        <f t="shared" si="3"/>
        <v>0</v>
      </c>
      <c r="M13" s="116"/>
      <c r="N13" s="116"/>
      <c r="O13" s="116"/>
      <c r="P13" s="116"/>
      <c r="Q13" s="114">
        <f t="shared" si="4"/>
        <v>0</v>
      </c>
      <c r="R13" s="116"/>
      <c r="S13" s="116"/>
      <c r="T13" s="116"/>
      <c r="U13" s="116"/>
      <c r="V13" s="114" t="str">
        <f t="shared" si="8"/>
        <v/>
      </c>
      <c r="W13" s="114" t="str">
        <f t="shared" si="9"/>
        <v/>
      </c>
      <c r="X13" s="114" t="str">
        <f t="shared" si="10"/>
        <v/>
      </c>
      <c r="Y13" s="114" t="str">
        <f t="shared" si="5"/>
        <v/>
      </c>
      <c r="Z13" s="114" t="str">
        <f t="shared" si="6"/>
        <v/>
      </c>
      <c r="AA13" s="114" t="str">
        <f t="shared" si="7"/>
        <v/>
      </c>
    </row>
    <row r="14" spans="1:27" x14ac:dyDescent="0.25">
      <c r="A14" s="238" t="str">
        <f t="shared" si="1"/>
        <v>交流借调人员补贴</v>
      </c>
      <c r="B14" s="277"/>
      <c r="C14" s="271"/>
      <c r="D14" s="230" t="s">
        <v>201</v>
      </c>
      <c r="E14" s="231"/>
      <c r="F14" s="115"/>
      <c r="G14" s="114">
        <f t="shared" si="2"/>
        <v>0</v>
      </c>
      <c r="H14" s="116"/>
      <c r="I14" s="116"/>
      <c r="J14" s="116"/>
      <c r="K14" s="116"/>
      <c r="L14" s="114">
        <f t="shared" si="3"/>
        <v>0</v>
      </c>
      <c r="M14" s="116"/>
      <c r="N14" s="116"/>
      <c r="O14" s="116"/>
      <c r="P14" s="116"/>
      <c r="Q14" s="114">
        <f t="shared" si="4"/>
        <v>0</v>
      </c>
      <c r="R14" s="116"/>
      <c r="S14" s="116"/>
      <c r="T14" s="116"/>
      <c r="U14" s="116"/>
      <c r="V14" s="114" t="str">
        <f t="shared" si="8"/>
        <v/>
      </c>
      <c r="W14" s="114" t="str">
        <f t="shared" si="9"/>
        <v/>
      </c>
      <c r="X14" s="114" t="str">
        <f t="shared" si="10"/>
        <v/>
      </c>
      <c r="Y14" s="114" t="str">
        <f t="shared" si="5"/>
        <v/>
      </c>
      <c r="Z14" s="114" t="str">
        <f t="shared" si="6"/>
        <v/>
      </c>
      <c r="AA14" s="114" t="str">
        <f t="shared" si="7"/>
        <v/>
      </c>
    </row>
    <row r="15" spans="1:27" x14ac:dyDescent="0.25">
      <c r="A15" s="238" t="str">
        <f t="shared" si="1"/>
        <v>地县公司阶段性奖励项目小计（省本部专用）省地公司阶段性奖励项目小计</v>
      </c>
      <c r="B15" s="277"/>
      <c r="C15" s="271"/>
      <c r="D15" s="279" t="s">
        <v>353</v>
      </c>
      <c r="E15" s="230" t="s">
        <v>203</v>
      </c>
      <c r="F15" s="115"/>
      <c r="G15" s="114">
        <f t="shared" si="2"/>
        <v>0</v>
      </c>
      <c r="H15" s="116"/>
      <c r="I15" s="116"/>
      <c r="J15" s="116"/>
      <c r="K15" s="116"/>
      <c r="L15" s="114">
        <f t="shared" si="3"/>
        <v>0</v>
      </c>
      <c r="M15" s="116"/>
      <c r="N15" s="116"/>
      <c r="O15" s="116"/>
      <c r="P15" s="116"/>
      <c r="Q15" s="114">
        <f t="shared" si="4"/>
        <v>0</v>
      </c>
      <c r="R15" s="116"/>
      <c r="S15" s="116"/>
      <c r="T15" s="116"/>
      <c r="U15" s="116"/>
      <c r="V15" s="114" t="str">
        <f t="shared" si="8"/>
        <v/>
      </c>
      <c r="W15" s="114" t="str">
        <f t="shared" si="9"/>
        <v/>
      </c>
      <c r="X15" s="114" t="str">
        <f t="shared" si="10"/>
        <v/>
      </c>
      <c r="Y15" s="114" t="str">
        <f t="shared" si="5"/>
        <v/>
      </c>
      <c r="Z15" s="114" t="str">
        <f t="shared" si="6"/>
        <v/>
      </c>
      <c r="AA15" s="114" t="str">
        <f t="shared" si="7"/>
        <v/>
      </c>
    </row>
    <row r="16" spans="1:27" x14ac:dyDescent="0.25">
      <c r="A16" s="238" t="str">
        <f t="shared" si="1"/>
        <v>县区支公司阶段性奖励项目小计（地市本部专用）</v>
      </c>
      <c r="B16" s="277"/>
      <c r="C16" s="271"/>
      <c r="D16" s="280"/>
      <c r="E16" s="230" t="s">
        <v>354</v>
      </c>
      <c r="F16" s="115"/>
      <c r="G16" s="114">
        <f t="shared" si="2"/>
        <v>0</v>
      </c>
      <c r="H16" s="116"/>
      <c r="I16" s="116"/>
      <c r="J16" s="116"/>
      <c r="K16" s="116"/>
      <c r="L16" s="114">
        <f t="shared" si="3"/>
        <v>0</v>
      </c>
      <c r="M16" s="116"/>
      <c r="N16" s="116"/>
      <c r="O16" s="116"/>
      <c r="P16" s="116"/>
      <c r="Q16" s="114">
        <f t="shared" si="4"/>
        <v>0</v>
      </c>
      <c r="R16" s="116"/>
      <c r="S16" s="116"/>
      <c r="T16" s="116"/>
      <c r="U16" s="116"/>
      <c r="V16" s="114" t="str">
        <f t="shared" si="8"/>
        <v/>
      </c>
      <c r="W16" s="114" t="str">
        <f t="shared" si="9"/>
        <v/>
      </c>
      <c r="X16" s="114" t="str">
        <f t="shared" si="10"/>
        <v/>
      </c>
      <c r="Y16" s="114" t="str">
        <f t="shared" si="5"/>
        <v/>
      </c>
      <c r="Z16" s="114" t="str">
        <f t="shared" si="6"/>
        <v/>
      </c>
      <c r="AA16" s="114" t="str">
        <f t="shared" si="7"/>
        <v/>
      </c>
    </row>
    <row r="17" spans="1:27" x14ac:dyDescent="0.25">
      <c r="A17" s="238" t="str">
        <f t="shared" si="1"/>
        <v>其他工资</v>
      </c>
      <c r="B17" s="277"/>
      <c r="C17" s="272"/>
      <c r="D17" s="119" t="s">
        <v>355</v>
      </c>
      <c r="E17" s="231"/>
      <c r="F17" s="115"/>
      <c r="G17" s="114">
        <f t="shared" si="2"/>
        <v>0</v>
      </c>
      <c r="H17" s="116"/>
      <c r="I17" s="116"/>
      <c r="J17" s="116"/>
      <c r="K17" s="116"/>
      <c r="L17" s="114">
        <f t="shared" si="3"/>
        <v>0</v>
      </c>
      <c r="M17" s="116"/>
      <c r="N17" s="116"/>
      <c r="O17" s="116"/>
      <c r="P17" s="116"/>
      <c r="Q17" s="114">
        <f t="shared" si="4"/>
        <v>0</v>
      </c>
      <c r="R17" s="116"/>
      <c r="S17" s="116"/>
      <c r="T17" s="116"/>
      <c r="U17" s="116"/>
      <c r="V17" s="114" t="str">
        <f t="shared" si="8"/>
        <v/>
      </c>
      <c r="W17" s="114" t="str">
        <f t="shared" si="9"/>
        <v/>
      </c>
      <c r="X17" s="114" t="str">
        <f t="shared" si="10"/>
        <v/>
      </c>
      <c r="Y17" s="114" t="str">
        <f t="shared" si="5"/>
        <v/>
      </c>
      <c r="Z17" s="114" t="str">
        <f t="shared" si="6"/>
        <v/>
      </c>
      <c r="AA17" s="114" t="str">
        <f t="shared" si="7"/>
        <v/>
      </c>
    </row>
    <row r="18" spans="1:27" x14ac:dyDescent="0.25">
      <c r="A18" s="238" t="str">
        <f t="shared" si="1"/>
        <v>职工福利项目小计职工福利项目小计</v>
      </c>
      <c r="B18" s="277"/>
      <c r="C18" s="270" t="s">
        <v>356</v>
      </c>
      <c r="D18" s="273" t="s">
        <v>356</v>
      </c>
      <c r="E18" s="274"/>
      <c r="F18" s="275"/>
      <c r="G18" s="114">
        <f t="shared" si="2"/>
        <v>0</v>
      </c>
      <c r="H18" s="114">
        <f>SUM(H19:H29)</f>
        <v>0</v>
      </c>
      <c r="I18" s="157" t="s">
        <v>563</v>
      </c>
      <c r="J18" s="114">
        <f>SUM(J19:J29)</f>
        <v>0</v>
      </c>
      <c r="K18" s="157" t="s">
        <v>563</v>
      </c>
      <c r="L18" s="114">
        <f t="shared" si="3"/>
        <v>0</v>
      </c>
      <c r="M18" s="114">
        <f>SUM(M19:M29)</f>
        <v>0</v>
      </c>
      <c r="N18" s="157" t="s">
        <v>563</v>
      </c>
      <c r="O18" s="114">
        <f>SUM(O19:O29)</f>
        <v>0</v>
      </c>
      <c r="P18" s="157" t="s">
        <v>563</v>
      </c>
      <c r="Q18" s="114">
        <f t="shared" si="4"/>
        <v>0</v>
      </c>
      <c r="R18" s="114">
        <f>SUM(R19:R29)</f>
        <v>0</v>
      </c>
      <c r="S18" s="157" t="s">
        <v>563</v>
      </c>
      <c r="T18" s="114">
        <f>SUM(T19:T29)</f>
        <v>0</v>
      </c>
      <c r="U18" s="157" t="s">
        <v>563</v>
      </c>
      <c r="V18" s="114" t="str">
        <f t="shared" si="8"/>
        <v/>
      </c>
      <c r="W18" s="114" t="str">
        <f t="shared" si="9"/>
        <v/>
      </c>
      <c r="X18" s="114" t="str">
        <f t="shared" si="10"/>
        <v/>
      </c>
      <c r="Y18" s="114" t="str">
        <f t="shared" si="5"/>
        <v/>
      </c>
      <c r="Z18" s="114" t="str">
        <f t="shared" si="6"/>
        <v/>
      </c>
      <c r="AA18" s="114" t="str">
        <f t="shared" si="7"/>
        <v/>
      </c>
    </row>
    <row r="19" spans="1:27" x14ac:dyDescent="0.25">
      <c r="A19" s="238" t="str">
        <f t="shared" si="1"/>
        <v>卫生保健生活福利-货币性卫生保健生活福利</v>
      </c>
      <c r="B19" s="277"/>
      <c r="C19" s="271"/>
      <c r="D19" s="261" t="s">
        <v>357</v>
      </c>
      <c r="E19" s="231" t="s">
        <v>358</v>
      </c>
      <c r="F19" s="120"/>
      <c r="G19" s="114">
        <f t="shared" si="2"/>
        <v>0</v>
      </c>
      <c r="H19" s="116"/>
      <c r="I19" s="116"/>
      <c r="J19" s="116"/>
      <c r="K19" s="116"/>
      <c r="L19" s="114">
        <f t="shared" si="3"/>
        <v>0</v>
      </c>
      <c r="M19" s="116"/>
      <c r="N19" s="116"/>
      <c r="O19" s="116"/>
      <c r="P19" s="116"/>
      <c r="Q19" s="114">
        <f t="shared" si="4"/>
        <v>0</v>
      </c>
      <c r="R19" s="116"/>
      <c r="S19" s="116"/>
      <c r="T19" s="116"/>
      <c r="U19" s="116"/>
      <c r="V19" s="114" t="str">
        <f t="shared" si="8"/>
        <v/>
      </c>
      <c r="W19" s="114" t="str">
        <f t="shared" si="9"/>
        <v/>
      </c>
      <c r="X19" s="114" t="str">
        <f t="shared" si="10"/>
        <v/>
      </c>
      <c r="Y19" s="114" t="str">
        <f t="shared" si="5"/>
        <v/>
      </c>
      <c r="Z19" s="114" t="str">
        <f t="shared" si="6"/>
        <v/>
      </c>
      <c r="AA19" s="114" t="str">
        <f t="shared" si="7"/>
        <v/>
      </c>
    </row>
    <row r="20" spans="1:27" x14ac:dyDescent="0.25">
      <c r="A20" s="238" t="str">
        <f t="shared" si="1"/>
        <v>卫生保健生活福利-非货币性</v>
      </c>
      <c r="B20" s="277"/>
      <c r="C20" s="271"/>
      <c r="D20" s="261"/>
      <c r="E20" s="231" t="s">
        <v>478</v>
      </c>
      <c r="F20" s="120"/>
      <c r="G20" s="114">
        <f t="shared" si="2"/>
        <v>0</v>
      </c>
      <c r="H20" s="116"/>
      <c r="I20" s="116"/>
      <c r="J20" s="116"/>
      <c r="K20" s="116"/>
      <c r="L20" s="114">
        <f t="shared" si="3"/>
        <v>0</v>
      </c>
      <c r="M20" s="116"/>
      <c r="N20" s="116"/>
      <c r="O20" s="116"/>
      <c r="P20" s="116"/>
      <c r="Q20" s="114">
        <f t="shared" si="4"/>
        <v>0</v>
      </c>
      <c r="R20" s="116"/>
      <c r="S20" s="116"/>
      <c r="T20" s="116"/>
      <c r="U20" s="116"/>
      <c r="V20" s="114" t="str">
        <f t="shared" si="8"/>
        <v/>
      </c>
      <c r="W20" s="114" t="str">
        <f t="shared" si="9"/>
        <v/>
      </c>
      <c r="X20" s="114" t="str">
        <f t="shared" si="10"/>
        <v/>
      </c>
      <c r="Y20" s="114" t="str">
        <f t="shared" si="5"/>
        <v/>
      </c>
      <c r="Z20" s="114" t="str">
        <f t="shared" si="6"/>
        <v/>
      </c>
      <c r="AA20" s="114" t="str">
        <f t="shared" si="7"/>
        <v/>
      </c>
    </row>
    <row r="21" spans="1:27" x14ac:dyDescent="0.25">
      <c r="A21" s="238" t="str">
        <f t="shared" si="1"/>
        <v>内设福利机构费用-货币性内设福利机构费用</v>
      </c>
      <c r="B21" s="277"/>
      <c r="C21" s="271"/>
      <c r="D21" s="261" t="s">
        <v>359</v>
      </c>
      <c r="E21" s="231" t="s">
        <v>360</v>
      </c>
      <c r="F21" s="120"/>
      <c r="G21" s="114">
        <f t="shared" si="2"/>
        <v>0</v>
      </c>
      <c r="H21" s="116"/>
      <c r="I21" s="116"/>
      <c r="J21" s="116"/>
      <c r="K21" s="116"/>
      <c r="L21" s="114">
        <f t="shared" si="3"/>
        <v>0</v>
      </c>
      <c r="M21" s="116"/>
      <c r="N21" s="116"/>
      <c r="O21" s="116"/>
      <c r="P21" s="116"/>
      <c r="Q21" s="114">
        <f t="shared" si="4"/>
        <v>0</v>
      </c>
      <c r="R21" s="116"/>
      <c r="S21" s="116"/>
      <c r="T21" s="116"/>
      <c r="U21" s="116"/>
      <c r="V21" s="114" t="str">
        <f t="shared" si="8"/>
        <v/>
      </c>
      <c r="W21" s="114" t="str">
        <f t="shared" si="9"/>
        <v/>
      </c>
      <c r="X21" s="114" t="str">
        <f t="shared" si="10"/>
        <v/>
      </c>
      <c r="Y21" s="114" t="str">
        <f t="shared" si="5"/>
        <v/>
      </c>
      <c r="Z21" s="114" t="str">
        <f t="shared" si="6"/>
        <v/>
      </c>
      <c r="AA21" s="114" t="str">
        <f t="shared" si="7"/>
        <v/>
      </c>
    </row>
    <row r="22" spans="1:27" x14ac:dyDescent="0.25">
      <c r="A22" s="238" t="str">
        <f t="shared" si="1"/>
        <v>内设福利机构费用-非货币性</v>
      </c>
      <c r="B22" s="277"/>
      <c r="C22" s="271"/>
      <c r="D22" s="261"/>
      <c r="E22" s="231" t="s">
        <v>361</v>
      </c>
      <c r="F22" s="120"/>
      <c r="G22" s="114">
        <f t="shared" si="2"/>
        <v>0</v>
      </c>
      <c r="H22" s="116"/>
      <c r="I22" s="116"/>
      <c r="J22" s="116"/>
      <c r="K22" s="116"/>
      <c r="L22" s="114">
        <f t="shared" si="3"/>
        <v>0</v>
      </c>
      <c r="M22" s="116"/>
      <c r="N22" s="116"/>
      <c r="O22" s="116"/>
      <c r="P22" s="116"/>
      <c r="Q22" s="114">
        <f t="shared" si="4"/>
        <v>0</v>
      </c>
      <c r="R22" s="116"/>
      <c r="S22" s="116"/>
      <c r="T22" s="116"/>
      <c r="U22" s="116"/>
      <c r="V22" s="114" t="str">
        <f t="shared" si="8"/>
        <v/>
      </c>
      <c r="W22" s="114" t="str">
        <f t="shared" si="9"/>
        <v/>
      </c>
      <c r="X22" s="114" t="str">
        <f t="shared" si="10"/>
        <v/>
      </c>
      <c r="Y22" s="114" t="str">
        <f t="shared" si="5"/>
        <v/>
      </c>
      <c r="Z22" s="114" t="str">
        <f t="shared" si="6"/>
        <v/>
      </c>
      <c r="AA22" s="114" t="str">
        <f t="shared" si="7"/>
        <v/>
      </c>
    </row>
    <row r="23" spans="1:27" x14ac:dyDescent="0.25">
      <c r="A23" s="238" t="str">
        <f t="shared" si="1"/>
        <v>职工困难补助-货币性职工困难补助</v>
      </c>
      <c r="B23" s="277"/>
      <c r="C23" s="271"/>
      <c r="D23" s="262" t="s">
        <v>362</v>
      </c>
      <c r="E23" s="231" t="s">
        <v>363</v>
      </c>
      <c r="F23" s="120"/>
      <c r="G23" s="114">
        <f t="shared" si="2"/>
        <v>0</v>
      </c>
      <c r="H23" s="116"/>
      <c r="I23" s="116"/>
      <c r="J23" s="116"/>
      <c r="K23" s="116"/>
      <c r="L23" s="114">
        <f t="shared" si="3"/>
        <v>0</v>
      </c>
      <c r="M23" s="116"/>
      <c r="N23" s="116"/>
      <c r="O23" s="116"/>
      <c r="P23" s="116"/>
      <c r="Q23" s="114">
        <f t="shared" si="4"/>
        <v>0</v>
      </c>
      <c r="R23" s="116"/>
      <c r="S23" s="116"/>
      <c r="T23" s="116"/>
      <c r="U23" s="116"/>
      <c r="V23" s="114" t="str">
        <f t="shared" si="8"/>
        <v/>
      </c>
      <c r="W23" s="114" t="str">
        <f t="shared" si="9"/>
        <v/>
      </c>
      <c r="X23" s="114" t="str">
        <f t="shared" si="10"/>
        <v/>
      </c>
      <c r="Y23" s="114" t="str">
        <f t="shared" si="5"/>
        <v/>
      </c>
      <c r="Z23" s="114" t="str">
        <f t="shared" si="6"/>
        <v/>
      </c>
      <c r="AA23" s="114" t="str">
        <f t="shared" si="7"/>
        <v/>
      </c>
    </row>
    <row r="24" spans="1:27" x14ac:dyDescent="0.25">
      <c r="A24" s="238" t="str">
        <f t="shared" si="1"/>
        <v>职工困难补助-非货币性</v>
      </c>
      <c r="B24" s="277"/>
      <c r="C24" s="271"/>
      <c r="D24" s="262"/>
      <c r="E24" s="231" t="s">
        <v>364</v>
      </c>
      <c r="F24" s="120"/>
      <c r="G24" s="114">
        <f t="shared" si="2"/>
        <v>0</v>
      </c>
      <c r="H24" s="116"/>
      <c r="I24" s="116"/>
      <c r="J24" s="116"/>
      <c r="K24" s="116"/>
      <c r="L24" s="114">
        <f t="shared" si="3"/>
        <v>0</v>
      </c>
      <c r="M24" s="116"/>
      <c r="N24" s="116"/>
      <c r="O24" s="116"/>
      <c r="P24" s="116"/>
      <c r="Q24" s="114">
        <f t="shared" si="4"/>
        <v>0</v>
      </c>
      <c r="R24" s="116"/>
      <c r="S24" s="116"/>
      <c r="T24" s="116"/>
      <c r="U24" s="116"/>
      <c r="V24" s="114" t="str">
        <f t="shared" si="8"/>
        <v/>
      </c>
      <c r="W24" s="114" t="str">
        <f t="shared" si="9"/>
        <v/>
      </c>
      <c r="X24" s="114" t="str">
        <f t="shared" si="10"/>
        <v/>
      </c>
      <c r="Y24" s="114" t="str">
        <f t="shared" si="5"/>
        <v/>
      </c>
      <c r="Z24" s="114" t="str">
        <f t="shared" si="6"/>
        <v/>
      </c>
      <c r="AA24" s="114" t="str">
        <f t="shared" si="7"/>
        <v/>
      </c>
    </row>
    <row r="25" spans="1:27" x14ac:dyDescent="0.25">
      <c r="A25" s="238" t="str">
        <f t="shared" si="1"/>
        <v>其他职工福利费-货币性其他职工福利费</v>
      </c>
      <c r="B25" s="277"/>
      <c r="C25" s="271"/>
      <c r="D25" s="261" t="s">
        <v>365</v>
      </c>
      <c r="E25" s="231" t="s">
        <v>366</v>
      </c>
      <c r="F25" s="120"/>
      <c r="G25" s="114">
        <f t="shared" si="2"/>
        <v>0</v>
      </c>
      <c r="H25" s="116"/>
      <c r="I25" s="116"/>
      <c r="J25" s="116"/>
      <c r="K25" s="116"/>
      <c r="L25" s="114">
        <f t="shared" si="3"/>
        <v>0</v>
      </c>
      <c r="M25" s="116"/>
      <c r="N25" s="116"/>
      <c r="O25" s="116"/>
      <c r="P25" s="116"/>
      <c r="Q25" s="114">
        <f t="shared" si="4"/>
        <v>0</v>
      </c>
      <c r="R25" s="116"/>
      <c r="S25" s="116"/>
      <c r="T25" s="116"/>
      <c r="U25" s="116"/>
      <c r="V25" s="114" t="str">
        <f t="shared" si="8"/>
        <v/>
      </c>
      <c r="W25" s="114" t="str">
        <f t="shared" si="9"/>
        <v/>
      </c>
      <c r="X25" s="114" t="str">
        <f t="shared" si="10"/>
        <v/>
      </c>
      <c r="Y25" s="114" t="str">
        <f t="shared" si="5"/>
        <v/>
      </c>
      <c r="Z25" s="114" t="str">
        <f t="shared" si="6"/>
        <v/>
      </c>
      <c r="AA25" s="114" t="str">
        <f t="shared" si="7"/>
        <v/>
      </c>
    </row>
    <row r="26" spans="1:27" x14ac:dyDescent="0.25">
      <c r="A26" s="238" t="str">
        <f t="shared" si="1"/>
        <v>其他职工福利费-非货币性</v>
      </c>
      <c r="B26" s="277"/>
      <c r="C26" s="271"/>
      <c r="D26" s="261"/>
      <c r="E26" s="231" t="s">
        <v>367</v>
      </c>
      <c r="F26" s="120"/>
      <c r="G26" s="114">
        <f t="shared" si="2"/>
        <v>0</v>
      </c>
      <c r="H26" s="116"/>
      <c r="I26" s="116"/>
      <c r="J26" s="116"/>
      <c r="K26" s="116"/>
      <c r="L26" s="114">
        <f t="shared" si="3"/>
        <v>0</v>
      </c>
      <c r="M26" s="116"/>
      <c r="N26" s="116"/>
      <c r="O26" s="116"/>
      <c r="P26" s="116"/>
      <c r="Q26" s="114">
        <f t="shared" si="4"/>
        <v>0</v>
      </c>
      <c r="R26" s="116"/>
      <c r="S26" s="116"/>
      <c r="T26" s="116"/>
      <c r="U26" s="116"/>
      <c r="V26" s="114" t="str">
        <f t="shared" si="8"/>
        <v/>
      </c>
      <c r="W26" s="114" t="str">
        <f t="shared" si="9"/>
        <v/>
      </c>
      <c r="X26" s="114" t="str">
        <f t="shared" si="10"/>
        <v/>
      </c>
      <c r="Y26" s="114" t="str">
        <f t="shared" si="5"/>
        <v/>
      </c>
      <c r="Z26" s="114" t="str">
        <f t="shared" si="6"/>
        <v/>
      </c>
      <c r="AA26" s="114" t="str">
        <f t="shared" si="7"/>
        <v/>
      </c>
    </row>
    <row r="27" spans="1:27" x14ac:dyDescent="0.25">
      <c r="A27" s="238" t="str">
        <f t="shared" si="1"/>
        <v>补充医疗保险</v>
      </c>
      <c r="B27" s="277"/>
      <c r="C27" s="271"/>
      <c r="D27" s="231" t="s">
        <v>368</v>
      </c>
      <c r="E27" s="231"/>
      <c r="F27" s="120"/>
      <c r="G27" s="114">
        <f t="shared" si="2"/>
        <v>0</v>
      </c>
      <c r="H27" s="116"/>
      <c r="I27" s="116"/>
      <c r="J27" s="116"/>
      <c r="K27" s="116"/>
      <c r="L27" s="114">
        <f t="shared" si="3"/>
        <v>0</v>
      </c>
      <c r="M27" s="116"/>
      <c r="N27" s="116"/>
      <c r="O27" s="116"/>
      <c r="P27" s="116"/>
      <c r="Q27" s="114">
        <f t="shared" si="4"/>
        <v>0</v>
      </c>
      <c r="R27" s="116"/>
      <c r="S27" s="116"/>
      <c r="T27" s="116"/>
      <c r="U27" s="116"/>
      <c r="V27" s="114" t="str">
        <f t="shared" si="8"/>
        <v/>
      </c>
      <c r="W27" s="114" t="str">
        <f t="shared" si="9"/>
        <v/>
      </c>
      <c r="X27" s="114" t="str">
        <f t="shared" si="10"/>
        <v/>
      </c>
      <c r="Y27" s="114" t="str">
        <f t="shared" si="5"/>
        <v/>
      </c>
      <c r="Z27" s="114" t="str">
        <f t="shared" si="6"/>
        <v/>
      </c>
      <c r="AA27" s="114" t="str">
        <f t="shared" si="7"/>
        <v/>
      </c>
    </row>
    <row r="28" spans="1:27" x14ac:dyDescent="0.25">
      <c r="A28" s="238" t="str">
        <f t="shared" si="1"/>
        <v>企业年金</v>
      </c>
      <c r="B28" s="277"/>
      <c r="C28" s="271"/>
      <c r="D28" s="121" t="s">
        <v>172</v>
      </c>
      <c r="E28" s="231"/>
      <c r="F28" s="120"/>
      <c r="G28" s="114">
        <f t="shared" si="2"/>
        <v>0</v>
      </c>
      <c r="H28" s="116"/>
      <c r="I28" s="116"/>
      <c r="J28" s="116"/>
      <c r="K28" s="116"/>
      <c r="L28" s="114">
        <f t="shared" si="3"/>
        <v>0</v>
      </c>
      <c r="M28" s="116"/>
      <c r="N28" s="116"/>
      <c r="O28" s="116"/>
      <c r="P28" s="116"/>
      <c r="Q28" s="114">
        <f t="shared" si="4"/>
        <v>0</v>
      </c>
      <c r="R28" s="116"/>
      <c r="S28" s="116"/>
      <c r="T28" s="116"/>
      <c r="U28" s="116"/>
      <c r="V28" s="114" t="str">
        <f t="shared" si="8"/>
        <v/>
      </c>
      <c r="W28" s="114" t="str">
        <f t="shared" si="9"/>
        <v/>
      </c>
      <c r="X28" s="114" t="str">
        <f t="shared" si="10"/>
        <v/>
      </c>
      <c r="Y28" s="114" t="str">
        <f t="shared" si="5"/>
        <v/>
      </c>
      <c r="Z28" s="114" t="str">
        <f t="shared" si="6"/>
        <v/>
      </c>
      <c r="AA28" s="114" t="str">
        <f t="shared" si="7"/>
        <v/>
      </c>
    </row>
    <row r="29" spans="1:27" x14ac:dyDescent="0.25">
      <c r="A29" s="238" t="str">
        <f t="shared" si="1"/>
        <v>劳动保险</v>
      </c>
      <c r="B29" s="277"/>
      <c r="C29" s="272"/>
      <c r="D29" s="121" t="s">
        <v>369</v>
      </c>
      <c r="E29" s="231"/>
      <c r="F29" s="120"/>
      <c r="G29" s="114">
        <f t="shared" si="2"/>
        <v>0</v>
      </c>
      <c r="H29" s="116"/>
      <c r="I29" s="116"/>
      <c r="J29" s="116"/>
      <c r="K29" s="116"/>
      <c r="L29" s="114">
        <f t="shared" si="3"/>
        <v>0</v>
      </c>
      <c r="M29" s="116"/>
      <c r="N29" s="116"/>
      <c r="O29" s="116"/>
      <c r="P29" s="116"/>
      <c r="Q29" s="114">
        <f t="shared" si="4"/>
        <v>0</v>
      </c>
      <c r="R29" s="116"/>
      <c r="S29" s="116"/>
      <c r="T29" s="116"/>
      <c r="U29" s="116"/>
      <c r="V29" s="114" t="str">
        <f t="shared" si="8"/>
        <v/>
      </c>
      <c r="W29" s="114" t="str">
        <f t="shared" si="9"/>
        <v/>
      </c>
      <c r="X29" s="114" t="str">
        <f t="shared" si="10"/>
        <v/>
      </c>
      <c r="Y29" s="114" t="str">
        <f t="shared" si="5"/>
        <v/>
      </c>
      <c r="Z29" s="114" t="str">
        <f t="shared" si="6"/>
        <v/>
      </c>
      <c r="AA29" s="114" t="str">
        <f t="shared" si="7"/>
        <v/>
      </c>
    </row>
    <row r="30" spans="1:27" x14ac:dyDescent="0.25">
      <c r="A30" s="238" t="str">
        <f t="shared" si="1"/>
        <v>基本医疗保险</v>
      </c>
      <c r="B30" s="277"/>
      <c r="C30" s="230" t="s">
        <v>195</v>
      </c>
      <c r="D30" s="231"/>
      <c r="E30" s="231"/>
      <c r="F30" s="115"/>
      <c r="G30" s="114">
        <f t="shared" si="2"/>
        <v>0</v>
      </c>
      <c r="H30" s="116"/>
      <c r="I30" s="116"/>
      <c r="J30" s="116"/>
      <c r="K30" s="116"/>
      <c r="L30" s="114">
        <f t="shared" si="3"/>
        <v>0</v>
      </c>
      <c r="M30" s="116"/>
      <c r="N30" s="116"/>
      <c r="O30" s="116"/>
      <c r="P30" s="116"/>
      <c r="Q30" s="114">
        <f t="shared" si="4"/>
        <v>0</v>
      </c>
      <c r="R30" s="116"/>
      <c r="S30" s="116"/>
      <c r="T30" s="116"/>
      <c r="U30" s="116"/>
      <c r="V30" s="114" t="str">
        <f t="shared" si="8"/>
        <v/>
      </c>
      <c r="W30" s="114" t="str">
        <f t="shared" si="9"/>
        <v/>
      </c>
      <c r="X30" s="114" t="str">
        <f t="shared" si="10"/>
        <v/>
      </c>
      <c r="Y30" s="114" t="str">
        <f t="shared" si="5"/>
        <v/>
      </c>
      <c r="Z30" s="114" t="str">
        <f t="shared" si="6"/>
        <v/>
      </c>
      <c r="AA30" s="114" t="str">
        <f t="shared" si="7"/>
        <v/>
      </c>
    </row>
    <row r="31" spans="1:27" x14ac:dyDescent="0.25">
      <c r="A31" s="238" t="str">
        <f t="shared" si="1"/>
        <v>基本养老保险</v>
      </c>
      <c r="B31" s="277"/>
      <c r="C31" s="230" t="s">
        <v>193</v>
      </c>
      <c r="D31" s="231"/>
      <c r="E31" s="231"/>
      <c r="F31" s="115"/>
      <c r="G31" s="114">
        <f t="shared" si="2"/>
        <v>0</v>
      </c>
      <c r="H31" s="116"/>
      <c r="I31" s="116"/>
      <c r="J31" s="116"/>
      <c r="K31" s="116"/>
      <c r="L31" s="114">
        <f t="shared" si="3"/>
        <v>0</v>
      </c>
      <c r="M31" s="116"/>
      <c r="N31" s="116"/>
      <c r="O31" s="116"/>
      <c r="P31" s="116"/>
      <c r="Q31" s="114">
        <f t="shared" si="4"/>
        <v>0</v>
      </c>
      <c r="R31" s="116"/>
      <c r="S31" s="116"/>
      <c r="T31" s="116"/>
      <c r="U31" s="116"/>
      <c r="V31" s="114" t="str">
        <f t="shared" si="8"/>
        <v/>
      </c>
      <c r="W31" s="114" t="str">
        <f t="shared" si="9"/>
        <v/>
      </c>
      <c r="X31" s="114" t="str">
        <f t="shared" si="10"/>
        <v/>
      </c>
      <c r="Y31" s="114" t="str">
        <f t="shared" si="5"/>
        <v/>
      </c>
      <c r="Z31" s="114" t="str">
        <f t="shared" si="6"/>
        <v/>
      </c>
      <c r="AA31" s="114" t="str">
        <f t="shared" si="7"/>
        <v/>
      </c>
    </row>
    <row r="32" spans="1:27" x14ac:dyDescent="0.25">
      <c r="A32" s="238" t="str">
        <f t="shared" si="1"/>
        <v>失业保险</v>
      </c>
      <c r="B32" s="277"/>
      <c r="C32" s="230" t="s">
        <v>191</v>
      </c>
      <c r="D32" s="231"/>
      <c r="E32" s="231"/>
      <c r="F32" s="115"/>
      <c r="G32" s="114">
        <f t="shared" si="2"/>
        <v>0</v>
      </c>
      <c r="H32" s="116"/>
      <c r="I32" s="116"/>
      <c r="J32" s="116"/>
      <c r="K32" s="116"/>
      <c r="L32" s="114">
        <f t="shared" si="3"/>
        <v>0</v>
      </c>
      <c r="M32" s="116"/>
      <c r="N32" s="116"/>
      <c r="O32" s="116"/>
      <c r="P32" s="116"/>
      <c r="Q32" s="114">
        <f t="shared" si="4"/>
        <v>0</v>
      </c>
      <c r="R32" s="116"/>
      <c r="S32" s="116"/>
      <c r="T32" s="116"/>
      <c r="U32" s="116"/>
      <c r="V32" s="114" t="str">
        <f t="shared" si="8"/>
        <v/>
      </c>
      <c r="W32" s="114" t="str">
        <f t="shared" si="9"/>
        <v/>
      </c>
      <c r="X32" s="114" t="str">
        <f t="shared" si="10"/>
        <v/>
      </c>
      <c r="Y32" s="114" t="str">
        <f t="shared" si="5"/>
        <v/>
      </c>
      <c r="Z32" s="114" t="str">
        <f t="shared" si="6"/>
        <v/>
      </c>
      <c r="AA32" s="114" t="str">
        <f t="shared" si="7"/>
        <v/>
      </c>
    </row>
    <row r="33" spans="1:27" x14ac:dyDescent="0.25">
      <c r="A33" s="238" t="str">
        <f t="shared" si="1"/>
        <v>工伤保险</v>
      </c>
      <c r="B33" s="277"/>
      <c r="C33" s="230" t="s">
        <v>189</v>
      </c>
      <c r="D33" s="231"/>
      <c r="E33" s="231"/>
      <c r="F33" s="115"/>
      <c r="G33" s="114">
        <f t="shared" si="2"/>
        <v>0</v>
      </c>
      <c r="H33" s="116"/>
      <c r="I33" s="116"/>
      <c r="J33" s="116"/>
      <c r="K33" s="116"/>
      <c r="L33" s="114">
        <f t="shared" si="3"/>
        <v>0</v>
      </c>
      <c r="M33" s="116"/>
      <c r="N33" s="116"/>
      <c r="O33" s="116"/>
      <c r="P33" s="116"/>
      <c r="Q33" s="114">
        <f t="shared" si="4"/>
        <v>0</v>
      </c>
      <c r="R33" s="116"/>
      <c r="S33" s="116"/>
      <c r="T33" s="116"/>
      <c r="U33" s="116"/>
      <c r="V33" s="114" t="str">
        <f t="shared" si="8"/>
        <v/>
      </c>
      <c r="W33" s="114" t="str">
        <f t="shared" si="9"/>
        <v/>
      </c>
      <c r="X33" s="114" t="str">
        <f t="shared" si="10"/>
        <v/>
      </c>
      <c r="Y33" s="114" t="str">
        <f t="shared" si="5"/>
        <v/>
      </c>
      <c r="Z33" s="114" t="str">
        <f t="shared" si="6"/>
        <v/>
      </c>
      <c r="AA33" s="114" t="str">
        <f t="shared" si="7"/>
        <v/>
      </c>
    </row>
    <row r="34" spans="1:27" x14ac:dyDescent="0.25">
      <c r="A34" s="238" t="str">
        <f t="shared" si="1"/>
        <v>生育保险</v>
      </c>
      <c r="B34" s="277"/>
      <c r="C34" s="230" t="s">
        <v>187</v>
      </c>
      <c r="D34" s="231"/>
      <c r="E34" s="231"/>
      <c r="F34" s="115"/>
      <c r="G34" s="114">
        <f t="shared" si="2"/>
        <v>0</v>
      </c>
      <c r="H34" s="116"/>
      <c r="I34" s="116"/>
      <c r="J34" s="116"/>
      <c r="K34" s="116"/>
      <c r="L34" s="114">
        <f t="shared" si="3"/>
        <v>0</v>
      </c>
      <c r="M34" s="116"/>
      <c r="N34" s="116"/>
      <c r="O34" s="116"/>
      <c r="P34" s="116"/>
      <c r="Q34" s="114">
        <f t="shared" si="4"/>
        <v>0</v>
      </c>
      <c r="R34" s="116"/>
      <c r="S34" s="116"/>
      <c r="T34" s="116"/>
      <c r="U34" s="116"/>
      <c r="V34" s="114" t="str">
        <f t="shared" si="8"/>
        <v/>
      </c>
      <c r="W34" s="114" t="str">
        <f t="shared" si="9"/>
        <v/>
      </c>
      <c r="X34" s="114" t="str">
        <f t="shared" si="10"/>
        <v/>
      </c>
      <c r="Y34" s="114" t="str">
        <f t="shared" si="5"/>
        <v/>
      </c>
      <c r="Z34" s="114" t="str">
        <f t="shared" si="6"/>
        <v/>
      </c>
      <c r="AA34" s="114" t="str">
        <f t="shared" si="7"/>
        <v/>
      </c>
    </row>
    <row r="35" spans="1:27" x14ac:dyDescent="0.25">
      <c r="A35" s="238" t="str">
        <f t="shared" si="1"/>
        <v>住房公积金</v>
      </c>
      <c r="B35" s="277"/>
      <c r="C35" s="230" t="s">
        <v>185</v>
      </c>
      <c r="D35" s="231"/>
      <c r="E35" s="231"/>
      <c r="F35" s="115"/>
      <c r="G35" s="114">
        <f t="shared" si="2"/>
        <v>0</v>
      </c>
      <c r="H35" s="116"/>
      <c r="I35" s="116"/>
      <c r="J35" s="116"/>
      <c r="K35" s="116"/>
      <c r="L35" s="114">
        <f t="shared" si="3"/>
        <v>0</v>
      </c>
      <c r="M35" s="116"/>
      <c r="N35" s="116"/>
      <c r="O35" s="116"/>
      <c r="P35" s="116"/>
      <c r="Q35" s="114">
        <f t="shared" si="4"/>
        <v>0</v>
      </c>
      <c r="R35" s="116"/>
      <c r="S35" s="116"/>
      <c r="T35" s="116"/>
      <c r="U35" s="116"/>
      <c r="V35" s="114" t="str">
        <f t="shared" si="8"/>
        <v/>
      </c>
      <c r="W35" s="114" t="str">
        <f t="shared" si="9"/>
        <v/>
      </c>
      <c r="X35" s="114" t="str">
        <f t="shared" si="10"/>
        <v/>
      </c>
      <c r="Y35" s="114" t="str">
        <f t="shared" si="5"/>
        <v/>
      </c>
      <c r="Z35" s="114" t="str">
        <f t="shared" si="6"/>
        <v/>
      </c>
      <c r="AA35" s="114" t="str">
        <f t="shared" si="7"/>
        <v/>
      </c>
    </row>
    <row r="36" spans="1:27" x14ac:dyDescent="0.25">
      <c r="A36" s="238" t="str">
        <f t="shared" si="1"/>
        <v>工会经费项目小计</v>
      </c>
      <c r="B36" s="277"/>
      <c r="C36" s="230" t="s">
        <v>370</v>
      </c>
      <c r="D36" s="231"/>
      <c r="E36" s="231"/>
      <c r="F36" s="115"/>
      <c r="G36" s="114">
        <f t="shared" si="2"/>
        <v>0</v>
      </c>
      <c r="H36" s="116"/>
      <c r="I36" s="116"/>
      <c r="J36" s="116"/>
      <c r="K36" s="116"/>
      <c r="L36" s="114">
        <f t="shared" si="3"/>
        <v>0</v>
      </c>
      <c r="M36" s="116"/>
      <c r="N36" s="116"/>
      <c r="O36" s="116"/>
      <c r="P36" s="116"/>
      <c r="Q36" s="114">
        <f t="shared" si="4"/>
        <v>0</v>
      </c>
      <c r="R36" s="116"/>
      <c r="S36" s="116"/>
      <c r="T36" s="116"/>
      <c r="U36" s="116"/>
      <c r="V36" s="114" t="str">
        <f t="shared" si="8"/>
        <v/>
      </c>
      <c r="W36" s="114" t="str">
        <f t="shared" si="9"/>
        <v/>
      </c>
      <c r="X36" s="114" t="str">
        <f t="shared" si="10"/>
        <v/>
      </c>
      <c r="Y36" s="114" t="str">
        <f t="shared" si="5"/>
        <v/>
      </c>
      <c r="Z36" s="114" t="str">
        <f t="shared" si="6"/>
        <v/>
      </c>
      <c r="AA36" s="114" t="str">
        <f t="shared" si="7"/>
        <v/>
      </c>
    </row>
    <row r="37" spans="1:27" x14ac:dyDescent="0.25">
      <c r="A37" s="238" t="str">
        <f t="shared" si="1"/>
        <v>辞退福利</v>
      </c>
      <c r="B37" s="277"/>
      <c r="C37" s="231" t="s">
        <v>163</v>
      </c>
      <c r="D37" s="231"/>
      <c r="E37" s="231"/>
      <c r="F37" s="115"/>
      <c r="G37" s="114">
        <f t="shared" si="2"/>
        <v>0</v>
      </c>
      <c r="H37" s="116"/>
      <c r="I37" s="116"/>
      <c r="J37" s="116"/>
      <c r="K37" s="116"/>
      <c r="L37" s="114">
        <f t="shared" si="3"/>
        <v>0</v>
      </c>
      <c r="M37" s="116"/>
      <c r="N37" s="116"/>
      <c r="O37" s="116"/>
      <c r="P37" s="116"/>
      <c r="Q37" s="114">
        <f t="shared" si="4"/>
        <v>0</v>
      </c>
      <c r="R37" s="116"/>
      <c r="S37" s="116"/>
      <c r="T37" s="116"/>
      <c r="U37" s="116"/>
      <c r="V37" s="114" t="str">
        <f t="shared" si="8"/>
        <v/>
      </c>
      <c r="W37" s="114" t="str">
        <f t="shared" si="9"/>
        <v/>
      </c>
      <c r="X37" s="114" t="str">
        <f t="shared" si="10"/>
        <v/>
      </c>
      <c r="Y37" s="114" t="str">
        <f t="shared" si="5"/>
        <v/>
      </c>
      <c r="Z37" s="114" t="str">
        <f t="shared" si="6"/>
        <v/>
      </c>
      <c r="AA37" s="114" t="str">
        <f t="shared" si="7"/>
        <v/>
      </c>
    </row>
    <row r="38" spans="1:27" x14ac:dyDescent="0.25">
      <c r="A38" s="238" t="str">
        <f t="shared" si="1"/>
        <v>股份支付</v>
      </c>
      <c r="B38" s="277"/>
      <c r="C38" s="122" t="s">
        <v>161</v>
      </c>
      <c r="D38" s="122"/>
      <c r="E38" s="122"/>
      <c r="F38" s="120"/>
      <c r="G38" s="114">
        <f t="shared" si="2"/>
        <v>0</v>
      </c>
      <c r="H38" s="116"/>
      <c r="I38" s="116"/>
      <c r="J38" s="116"/>
      <c r="K38" s="116"/>
      <c r="L38" s="114">
        <f t="shared" si="3"/>
        <v>0</v>
      </c>
      <c r="M38" s="116"/>
      <c r="N38" s="116"/>
      <c r="O38" s="116"/>
      <c r="P38" s="116"/>
      <c r="Q38" s="114">
        <f t="shared" si="4"/>
        <v>0</v>
      </c>
      <c r="R38" s="116"/>
      <c r="S38" s="116"/>
      <c r="T38" s="116"/>
      <c r="U38" s="116"/>
      <c r="V38" s="114" t="str">
        <f t="shared" si="8"/>
        <v/>
      </c>
      <c r="W38" s="114" t="str">
        <f t="shared" si="9"/>
        <v/>
      </c>
      <c r="X38" s="114" t="str">
        <f t="shared" si="10"/>
        <v/>
      </c>
      <c r="Y38" s="114" t="str">
        <f t="shared" si="5"/>
        <v/>
      </c>
      <c r="Z38" s="114" t="str">
        <f t="shared" si="6"/>
        <v/>
      </c>
      <c r="AA38" s="114" t="str">
        <f t="shared" si="7"/>
        <v/>
      </c>
    </row>
    <row r="39" spans="1:27" x14ac:dyDescent="0.25">
      <c r="A39" s="238" t="str">
        <f t="shared" si="1"/>
        <v>劳动保护费非工装</v>
      </c>
      <c r="B39" s="277"/>
      <c r="C39" s="231" t="s">
        <v>159</v>
      </c>
      <c r="D39" s="231"/>
      <c r="E39" s="231"/>
      <c r="F39" s="115"/>
      <c r="G39" s="114">
        <f t="shared" si="2"/>
        <v>0</v>
      </c>
      <c r="H39" s="116"/>
      <c r="I39" s="116"/>
      <c r="J39" s="116"/>
      <c r="K39" s="116"/>
      <c r="L39" s="114">
        <f t="shared" si="3"/>
        <v>0</v>
      </c>
      <c r="M39" s="116"/>
      <c r="N39" s="116"/>
      <c r="O39" s="116"/>
      <c r="P39" s="116"/>
      <c r="Q39" s="114">
        <f t="shared" si="4"/>
        <v>0</v>
      </c>
      <c r="R39" s="116"/>
      <c r="S39" s="116"/>
      <c r="T39" s="116"/>
      <c r="U39" s="116"/>
      <c r="V39" s="114" t="str">
        <f t="shared" si="8"/>
        <v/>
      </c>
      <c r="W39" s="114" t="str">
        <f t="shared" si="9"/>
        <v/>
      </c>
      <c r="X39" s="114" t="str">
        <f t="shared" si="10"/>
        <v/>
      </c>
      <c r="Y39" s="114" t="str">
        <f t="shared" si="5"/>
        <v/>
      </c>
      <c r="Z39" s="114" t="str">
        <f t="shared" si="6"/>
        <v/>
      </c>
      <c r="AA39" s="114" t="str">
        <f t="shared" si="7"/>
        <v/>
      </c>
    </row>
    <row r="40" spans="1:27" x14ac:dyDescent="0.25">
      <c r="A40" s="238" t="str">
        <f t="shared" si="1"/>
        <v>劳动保护费工装</v>
      </c>
      <c r="B40" s="278"/>
      <c r="C40" s="231" t="s">
        <v>157</v>
      </c>
      <c r="D40" s="231"/>
      <c r="E40" s="231"/>
      <c r="F40" s="115"/>
      <c r="G40" s="114">
        <f t="shared" si="2"/>
        <v>0</v>
      </c>
      <c r="H40" s="116"/>
      <c r="I40" s="116"/>
      <c r="J40" s="116"/>
      <c r="K40" s="116"/>
      <c r="L40" s="114">
        <f t="shared" si="3"/>
        <v>0</v>
      </c>
      <c r="M40" s="116"/>
      <c r="N40" s="116"/>
      <c r="O40" s="116"/>
      <c r="P40" s="116"/>
      <c r="Q40" s="114">
        <f t="shared" si="4"/>
        <v>0</v>
      </c>
      <c r="R40" s="116"/>
      <c r="S40" s="116"/>
      <c r="T40" s="116"/>
      <c r="U40" s="116"/>
      <c r="V40" s="114" t="str">
        <f t="shared" si="8"/>
        <v/>
      </c>
      <c r="W40" s="114" t="str">
        <f t="shared" si="9"/>
        <v/>
      </c>
      <c r="X40" s="114" t="str">
        <f t="shared" si="10"/>
        <v/>
      </c>
      <c r="Y40" s="114" t="str">
        <f t="shared" si="5"/>
        <v/>
      </c>
      <c r="Z40" s="114" t="str">
        <f t="shared" si="6"/>
        <v/>
      </c>
      <c r="AA40" s="114" t="str">
        <f t="shared" si="7"/>
        <v/>
      </c>
    </row>
    <row r="41" spans="1:27" x14ac:dyDescent="0.25">
      <c r="A41" s="238" t="str">
        <f t="shared" si="1"/>
        <v>资产相关类项目合计</v>
      </c>
      <c r="B41" s="289" t="s">
        <v>154</v>
      </c>
      <c r="C41" s="258" t="s">
        <v>154</v>
      </c>
      <c r="D41" s="259"/>
      <c r="E41" s="259"/>
      <c r="F41" s="260"/>
      <c r="G41" s="114">
        <f t="shared" si="2"/>
        <v>1.18</v>
      </c>
      <c r="H41" s="114">
        <f>H42+H62+H90+H104</f>
        <v>0.71</v>
      </c>
      <c r="I41" s="157" t="s">
        <v>563</v>
      </c>
      <c r="J41" s="114">
        <f>J42+J62+J90+J104</f>
        <v>0.47</v>
      </c>
      <c r="K41" s="157" t="s">
        <v>563</v>
      </c>
      <c r="L41" s="114">
        <f t="shared" si="3"/>
        <v>1.1800000000000002</v>
      </c>
      <c r="M41" s="114">
        <f>M42+M62+M90+M104</f>
        <v>0.70800000000000007</v>
      </c>
      <c r="N41" s="157" t="s">
        <v>563</v>
      </c>
      <c r="O41" s="114">
        <f>O42+O62+O90+O104</f>
        <v>0.47200000000000009</v>
      </c>
      <c r="P41" s="157" t="s">
        <v>563</v>
      </c>
      <c r="Q41" s="114">
        <f t="shared" si="4"/>
        <v>17.229999999999997</v>
      </c>
      <c r="R41" s="114">
        <f>R42+R62+R90+R104</f>
        <v>3.7279999999999998</v>
      </c>
      <c r="S41" s="157" t="s">
        <v>563</v>
      </c>
      <c r="T41" s="114">
        <f>T42+T62+T90+T104</f>
        <v>13.501999999999999</v>
      </c>
      <c r="U41" s="157" t="s">
        <v>563</v>
      </c>
      <c r="V41" s="114">
        <f t="shared" si="8"/>
        <v>-2.2204460492503131E-16</v>
      </c>
      <c r="W41" s="114">
        <f t="shared" si="9"/>
        <v>2.8248587570620654E-3</v>
      </c>
      <c r="X41" s="114">
        <f t="shared" si="10"/>
        <v>-4.2372881355934311E-3</v>
      </c>
      <c r="Y41" s="114">
        <f t="shared" si="5"/>
        <v>-0.93151479976784679</v>
      </c>
      <c r="Z41" s="114">
        <f t="shared" si="6"/>
        <v>-0.80954935622317592</v>
      </c>
      <c r="AA41" s="114">
        <f t="shared" si="7"/>
        <v>-0.9651903421715301</v>
      </c>
    </row>
    <row r="42" spans="1:27" x14ac:dyDescent="0.25">
      <c r="A42" s="238" t="str">
        <f t="shared" si="1"/>
        <v>房产类项目小计房产类项目小计</v>
      </c>
      <c r="B42" s="290"/>
      <c r="C42" s="284" t="s">
        <v>470</v>
      </c>
      <c r="D42" s="258" t="s">
        <v>470</v>
      </c>
      <c r="E42" s="259"/>
      <c r="F42" s="260"/>
      <c r="G42" s="114">
        <f t="shared" si="2"/>
        <v>0</v>
      </c>
      <c r="H42" s="114">
        <f>SUM(H43:H61)</f>
        <v>0</v>
      </c>
      <c r="I42" s="157" t="s">
        <v>563</v>
      </c>
      <c r="J42" s="114">
        <f>SUM(J43:J61)</f>
        <v>0</v>
      </c>
      <c r="K42" s="157" t="s">
        <v>563</v>
      </c>
      <c r="L42" s="114">
        <f t="shared" si="3"/>
        <v>0</v>
      </c>
      <c r="M42" s="114">
        <f>SUM(M43:M61)</f>
        <v>0</v>
      </c>
      <c r="N42" s="157" t="s">
        <v>563</v>
      </c>
      <c r="O42" s="114">
        <f>SUM(O43:O61)</f>
        <v>0</v>
      </c>
      <c r="P42" s="157" t="s">
        <v>563</v>
      </c>
      <c r="Q42" s="114">
        <f t="shared" si="4"/>
        <v>4.71</v>
      </c>
      <c r="R42" s="114">
        <f>SUM(R43:R61)</f>
        <v>0</v>
      </c>
      <c r="S42" s="157" t="s">
        <v>563</v>
      </c>
      <c r="T42" s="114">
        <f>SUM(T43:T61)</f>
        <v>4.71</v>
      </c>
      <c r="U42" s="157" t="s">
        <v>563</v>
      </c>
      <c r="V42" s="114" t="str">
        <f t="shared" si="8"/>
        <v/>
      </c>
      <c r="W42" s="114" t="str">
        <f t="shared" si="9"/>
        <v/>
      </c>
      <c r="X42" s="114" t="str">
        <f t="shared" si="10"/>
        <v/>
      </c>
      <c r="Y42" s="114">
        <f t="shared" si="5"/>
        <v>-1</v>
      </c>
      <c r="Z42" s="114" t="str">
        <f t="shared" si="6"/>
        <v/>
      </c>
      <c r="AA42" s="114">
        <f t="shared" si="7"/>
        <v>-1</v>
      </c>
    </row>
    <row r="43" spans="1:27" x14ac:dyDescent="0.25">
      <c r="A43" s="238" t="str">
        <f t="shared" si="1"/>
        <v>工程维修项目房屋修缮费</v>
      </c>
      <c r="B43" s="290"/>
      <c r="C43" s="284"/>
      <c r="D43" s="292" t="s">
        <v>371</v>
      </c>
      <c r="E43" s="123" t="s">
        <v>372</v>
      </c>
      <c r="F43" s="124"/>
      <c r="G43" s="114">
        <f t="shared" si="2"/>
        <v>0</v>
      </c>
      <c r="H43" s="116"/>
      <c r="I43" s="116"/>
      <c r="J43" s="116"/>
      <c r="K43" s="116"/>
      <c r="L43" s="114">
        <f t="shared" si="3"/>
        <v>0</v>
      </c>
      <c r="M43" s="116"/>
      <c r="N43" s="116"/>
      <c r="O43" s="116"/>
      <c r="P43" s="116"/>
      <c r="Q43" s="114">
        <f t="shared" si="4"/>
        <v>4.71</v>
      </c>
      <c r="R43" s="116"/>
      <c r="S43" s="116"/>
      <c r="T43" s="116">
        <v>4.71</v>
      </c>
      <c r="U43" s="116" t="s">
        <v>708</v>
      </c>
      <c r="V43" s="114" t="str">
        <f t="shared" si="8"/>
        <v/>
      </c>
      <c r="W43" s="114" t="str">
        <f t="shared" si="9"/>
        <v/>
      </c>
      <c r="X43" s="114" t="str">
        <f t="shared" si="10"/>
        <v/>
      </c>
      <c r="Y43" s="114">
        <f t="shared" si="5"/>
        <v>-1</v>
      </c>
      <c r="Z43" s="114" t="str">
        <f t="shared" si="6"/>
        <v/>
      </c>
      <c r="AA43" s="114">
        <f t="shared" si="7"/>
        <v>-1</v>
      </c>
    </row>
    <row r="44" spans="1:27" x14ac:dyDescent="0.25">
      <c r="A44" s="238" t="str">
        <f t="shared" si="1"/>
        <v>日常零星维修</v>
      </c>
      <c r="B44" s="290"/>
      <c r="C44" s="284"/>
      <c r="D44" s="293"/>
      <c r="E44" s="123" t="s">
        <v>373</v>
      </c>
      <c r="F44" s="124"/>
      <c r="G44" s="114">
        <f t="shared" si="2"/>
        <v>0</v>
      </c>
      <c r="H44" s="116"/>
      <c r="I44" s="116"/>
      <c r="J44" s="116"/>
      <c r="K44" s="116"/>
      <c r="L44" s="114">
        <f t="shared" si="3"/>
        <v>0</v>
      </c>
      <c r="M44" s="116"/>
      <c r="N44" s="116"/>
      <c r="O44" s="116"/>
      <c r="P44" s="116"/>
      <c r="Q44" s="114">
        <f t="shared" si="4"/>
        <v>0</v>
      </c>
      <c r="R44" s="116"/>
      <c r="S44" s="116"/>
      <c r="T44" s="116"/>
      <c r="U44" s="116"/>
      <c r="V44" s="114" t="str">
        <f t="shared" si="8"/>
        <v/>
      </c>
      <c r="W44" s="114" t="str">
        <f t="shared" si="9"/>
        <v/>
      </c>
      <c r="X44" s="114" t="str">
        <f t="shared" si="10"/>
        <v/>
      </c>
      <c r="Y44" s="114" t="str">
        <f t="shared" si="5"/>
        <v/>
      </c>
      <c r="Z44" s="114" t="str">
        <f t="shared" si="6"/>
        <v/>
      </c>
      <c r="AA44" s="114" t="str">
        <f t="shared" si="7"/>
        <v/>
      </c>
    </row>
    <row r="45" spans="1:27" x14ac:dyDescent="0.25">
      <c r="A45" s="238" t="str">
        <f t="shared" si="1"/>
        <v>其他房屋修缮</v>
      </c>
      <c r="B45" s="290"/>
      <c r="C45" s="284"/>
      <c r="D45" s="294"/>
      <c r="E45" s="123" t="s">
        <v>374</v>
      </c>
      <c r="F45" s="124"/>
      <c r="G45" s="114">
        <f t="shared" si="2"/>
        <v>0</v>
      </c>
      <c r="H45" s="116"/>
      <c r="I45" s="116"/>
      <c r="J45" s="116"/>
      <c r="K45" s="116"/>
      <c r="L45" s="114">
        <f t="shared" si="3"/>
        <v>0</v>
      </c>
      <c r="M45" s="116"/>
      <c r="N45" s="116"/>
      <c r="O45" s="116"/>
      <c r="P45" s="116"/>
      <c r="Q45" s="114">
        <f t="shared" si="4"/>
        <v>0</v>
      </c>
      <c r="R45" s="116"/>
      <c r="S45" s="116"/>
      <c r="T45" s="116"/>
      <c r="U45" s="116"/>
      <c r="V45" s="114" t="str">
        <f t="shared" si="8"/>
        <v/>
      </c>
      <c r="W45" s="114" t="str">
        <f t="shared" si="9"/>
        <v/>
      </c>
      <c r="X45" s="114" t="str">
        <f t="shared" si="10"/>
        <v/>
      </c>
      <c r="Y45" s="114" t="str">
        <f t="shared" si="5"/>
        <v/>
      </c>
      <c r="Z45" s="114" t="str">
        <f t="shared" si="6"/>
        <v/>
      </c>
      <c r="AA45" s="114" t="str">
        <f t="shared" si="7"/>
        <v/>
      </c>
    </row>
    <row r="46" spans="1:27" x14ac:dyDescent="0.25">
      <c r="A46" s="238" t="str">
        <f t="shared" si="1"/>
        <v>房屋折旧</v>
      </c>
      <c r="B46" s="290"/>
      <c r="C46" s="284"/>
      <c r="D46" s="125" t="s">
        <v>149</v>
      </c>
      <c r="E46" s="126"/>
      <c r="F46" s="124"/>
      <c r="G46" s="114">
        <f t="shared" si="2"/>
        <v>0</v>
      </c>
      <c r="H46" s="116"/>
      <c r="I46" s="116"/>
      <c r="J46" s="116"/>
      <c r="K46" s="116"/>
      <c r="L46" s="114">
        <f t="shared" si="3"/>
        <v>0</v>
      </c>
      <c r="M46" s="116"/>
      <c r="N46" s="116"/>
      <c r="O46" s="116"/>
      <c r="P46" s="116"/>
      <c r="Q46" s="114">
        <f t="shared" si="4"/>
        <v>0</v>
      </c>
      <c r="R46" s="116"/>
      <c r="S46" s="116"/>
      <c r="T46" s="116"/>
      <c r="U46" s="116"/>
      <c r="V46" s="114" t="str">
        <f t="shared" si="8"/>
        <v/>
      </c>
      <c r="W46" s="114" t="str">
        <f t="shared" si="9"/>
        <v/>
      </c>
      <c r="X46" s="114" t="str">
        <f t="shared" si="10"/>
        <v/>
      </c>
      <c r="Y46" s="114" t="str">
        <f t="shared" si="5"/>
        <v/>
      </c>
      <c r="Z46" s="114" t="str">
        <f t="shared" si="6"/>
        <v/>
      </c>
      <c r="AA46" s="114" t="str">
        <f t="shared" si="7"/>
        <v/>
      </c>
    </row>
    <row r="47" spans="1:27" x14ac:dyDescent="0.25">
      <c r="A47" s="238" t="str">
        <f t="shared" si="1"/>
        <v>房屋-一般租赁-营业办公用房租赁房屋-一般租赁房屋租赁费</v>
      </c>
      <c r="B47" s="290"/>
      <c r="C47" s="284"/>
      <c r="D47" s="286" t="s">
        <v>144</v>
      </c>
      <c r="E47" s="255" t="s">
        <v>375</v>
      </c>
      <c r="F47" s="127" t="s">
        <v>516</v>
      </c>
      <c r="G47" s="114">
        <f t="shared" si="2"/>
        <v>0</v>
      </c>
      <c r="H47" s="116"/>
      <c r="I47" s="116"/>
      <c r="J47" s="116"/>
      <c r="K47" s="116"/>
      <c r="L47" s="114">
        <f t="shared" si="3"/>
        <v>0</v>
      </c>
      <c r="M47" s="116"/>
      <c r="N47" s="116"/>
      <c r="O47" s="116"/>
      <c r="P47" s="116"/>
      <c r="Q47" s="114">
        <f t="shared" si="4"/>
        <v>0</v>
      </c>
      <c r="R47" s="116"/>
      <c r="S47" s="116"/>
      <c r="T47" s="116"/>
      <c r="U47" s="116"/>
      <c r="V47" s="114" t="str">
        <f t="shared" si="8"/>
        <v/>
      </c>
      <c r="W47" s="114" t="str">
        <f t="shared" si="9"/>
        <v/>
      </c>
      <c r="X47" s="114" t="str">
        <f t="shared" si="10"/>
        <v/>
      </c>
      <c r="Y47" s="114" t="str">
        <f t="shared" si="5"/>
        <v/>
      </c>
      <c r="Z47" s="114" t="str">
        <f t="shared" si="6"/>
        <v/>
      </c>
      <c r="AA47" s="114" t="str">
        <f t="shared" si="7"/>
        <v/>
      </c>
    </row>
    <row r="48" spans="1:27" x14ac:dyDescent="0.25">
      <c r="A48" s="238" t="str">
        <f t="shared" si="1"/>
        <v>房屋-一般租赁-车位租赁费</v>
      </c>
      <c r="B48" s="290"/>
      <c r="C48" s="284"/>
      <c r="D48" s="287"/>
      <c r="E48" s="256"/>
      <c r="F48" s="127" t="s">
        <v>517</v>
      </c>
      <c r="G48" s="114">
        <f t="shared" si="2"/>
        <v>0</v>
      </c>
      <c r="H48" s="116"/>
      <c r="I48" s="116"/>
      <c r="J48" s="116"/>
      <c r="K48" s="116"/>
      <c r="L48" s="114">
        <f t="shared" si="3"/>
        <v>0</v>
      </c>
      <c r="M48" s="116"/>
      <c r="N48" s="116"/>
      <c r="O48" s="116"/>
      <c r="P48" s="116"/>
      <c r="Q48" s="114">
        <f t="shared" si="4"/>
        <v>0</v>
      </c>
      <c r="R48" s="116"/>
      <c r="S48" s="116"/>
      <c r="T48" s="116"/>
      <c r="U48" s="116"/>
      <c r="V48" s="114" t="str">
        <f t="shared" si="8"/>
        <v/>
      </c>
      <c r="W48" s="114" t="str">
        <f t="shared" si="9"/>
        <v/>
      </c>
      <c r="X48" s="114" t="str">
        <f t="shared" si="10"/>
        <v/>
      </c>
      <c r="Y48" s="114" t="str">
        <f t="shared" si="5"/>
        <v/>
      </c>
      <c r="Z48" s="114" t="str">
        <f t="shared" si="6"/>
        <v/>
      </c>
      <c r="AA48" s="114" t="str">
        <f t="shared" si="7"/>
        <v/>
      </c>
    </row>
    <row r="49" spans="1:27" x14ac:dyDescent="0.25">
      <c r="A49" s="238" t="str">
        <f t="shared" si="1"/>
        <v>房屋-一般租赁-其他房屋租赁</v>
      </c>
      <c r="B49" s="290"/>
      <c r="C49" s="284"/>
      <c r="D49" s="287"/>
      <c r="E49" s="257"/>
      <c r="F49" s="128" t="s">
        <v>518</v>
      </c>
      <c r="G49" s="114">
        <f t="shared" si="2"/>
        <v>0</v>
      </c>
      <c r="H49" s="116"/>
      <c r="I49" s="116"/>
      <c r="J49" s="116"/>
      <c r="K49" s="116"/>
      <c r="L49" s="114">
        <f t="shared" si="3"/>
        <v>0</v>
      </c>
      <c r="M49" s="116"/>
      <c r="N49" s="116"/>
      <c r="O49" s="116"/>
      <c r="P49" s="116"/>
      <c r="Q49" s="114">
        <f t="shared" si="4"/>
        <v>0</v>
      </c>
      <c r="R49" s="116"/>
      <c r="S49" s="116"/>
      <c r="T49" s="116"/>
      <c r="U49" s="116"/>
      <c r="V49" s="114" t="str">
        <f t="shared" si="8"/>
        <v/>
      </c>
      <c r="W49" s="114" t="str">
        <f t="shared" si="9"/>
        <v/>
      </c>
      <c r="X49" s="114" t="str">
        <f t="shared" si="10"/>
        <v/>
      </c>
      <c r="Y49" s="114" t="str">
        <f t="shared" si="5"/>
        <v/>
      </c>
      <c r="Z49" s="114" t="str">
        <f t="shared" si="6"/>
        <v/>
      </c>
      <c r="AA49" s="114" t="str">
        <f t="shared" si="7"/>
        <v/>
      </c>
    </row>
    <row r="50" spans="1:27" x14ac:dyDescent="0.25">
      <c r="A50" s="238" t="str">
        <f t="shared" si="1"/>
        <v>房屋-短期或低价值租赁-营业办公用房租赁房屋-短期或低价值租赁</v>
      </c>
      <c r="B50" s="290"/>
      <c r="C50" s="284"/>
      <c r="D50" s="287"/>
      <c r="E50" s="255" t="s">
        <v>376</v>
      </c>
      <c r="F50" s="127" t="s">
        <v>519</v>
      </c>
      <c r="G50" s="114">
        <f t="shared" si="2"/>
        <v>0</v>
      </c>
      <c r="H50" s="116"/>
      <c r="I50" s="116"/>
      <c r="J50" s="116"/>
      <c r="K50" s="116"/>
      <c r="L50" s="114">
        <f t="shared" si="3"/>
        <v>0</v>
      </c>
      <c r="M50" s="116"/>
      <c r="N50" s="116"/>
      <c r="O50" s="116"/>
      <c r="P50" s="116"/>
      <c r="Q50" s="114">
        <f t="shared" si="4"/>
        <v>0</v>
      </c>
      <c r="R50" s="116"/>
      <c r="S50" s="116"/>
      <c r="T50" s="116"/>
      <c r="U50" s="116"/>
      <c r="V50" s="114" t="str">
        <f t="shared" si="8"/>
        <v/>
      </c>
      <c r="W50" s="114" t="str">
        <f t="shared" si="9"/>
        <v/>
      </c>
      <c r="X50" s="114" t="str">
        <f t="shared" si="10"/>
        <v/>
      </c>
      <c r="Y50" s="114" t="str">
        <f t="shared" si="5"/>
        <v/>
      </c>
      <c r="Z50" s="114" t="str">
        <f t="shared" si="6"/>
        <v/>
      </c>
      <c r="AA50" s="114" t="str">
        <f t="shared" si="7"/>
        <v/>
      </c>
    </row>
    <row r="51" spans="1:27" x14ac:dyDescent="0.25">
      <c r="A51" s="238" t="str">
        <f t="shared" si="1"/>
        <v>房屋-短期或低价值租赁-车位租赁费</v>
      </c>
      <c r="B51" s="290"/>
      <c r="C51" s="284"/>
      <c r="D51" s="287"/>
      <c r="E51" s="256"/>
      <c r="F51" s="127" t="s">
        <v>520</v>
      </c>
      <c r="G51" s="114">
        <f t="shared" si="2"/>
        <v>0</v>
      </c>
      <c r="H51" s="116"/>
      <c r="I51" s="116"/>
      <c r="J51" s="116"/>
      <c r="K51" s="116"/>
      <c r="L51" s="114">
        <f t="shared" si="3"/>
        <v>0</v>
      </c>
      <c r="M51" s="116"/>
      <c r="N51" s="116"/>
      <c r="O51" s="116"/>
      <c r="P51" s="116"/>
      <c r="Q51" s="114">
        <f t="shared" si="4"/>
        <v>0</v>
      </c>
      <c r="R51" s="116"/>
      <c r="S51" s="116"/>
      <c r="T51" s="116"/>
      <c r="U51" s="116"/>
      <c r="V51" s="114" t="str">
        <f t="shared" si="8"/>
        <v/>
      </c>
      <c r="W51" s="114" t="str">
        <f t="shared" si="9"/>
        <v/>
      </c>
      <c r="X51" s="114" t="str">
        <f t="shared" si="10"/>
        <v/>
      </c>
      <c r="Y51" s="114" t="str">
        <f t="shared" si="5"/>
        <v/>
      </c>
      <c r="Z51" s="114" t="str">
        <f t="shared" si="6"/>
        <v/>
      </c>
      <c r="AA51" s="114" t="str">
        <f t="shared" si="7"/>
        <v/>
      </c>
    </row>
    <row r="52" spans="1:27" x14ac:dyDescent="0.25">
      <c r="A52" s="238" t="str">
        <f t="shared" si="1"/>
        <v>房屋-短期或低价值租赁-其他房屋租赁</v>
      </c>
      <c r="B52" s="290"/>
      <c r="C52" s="284"/>
      <c r="D52" s="288"/>
      <c r="E52" s="257"/>
      <c r="F52" s="128" t="s">
        <v>521</v>
      </c>
      <c r="G52" s="114">
        <f t="shared" si="2"/>
        <v>0</v>
      </c>
      <c r="H52" s="116"/>
      <c r="I52" s="116"/>
      <c r="J52" s="116"/>
      <c r="K52" s="116"/>
      <c r="L52" s="114">
        <f t="shared" si="3"/>
        <v>0</v>
      </c>
      <c r="M52" s="116"/>
      <c r="N52" s="116"/>
      <c r="O52" s="116"/>
      <c r="P52" s="116"/>
      <c r="Q52" s="114">
        <f t="shared" si="4"/>
        <v>0</v>
      </c>
      <c r="R52" s="116"/>
      <c r="S52" s="116"/>
      <c r="T52" s="116"/>
      <c r="U52" s="116"/>
      <c r="V52" s="114" t="str">
        <f t="shared" si="8"/>
        <v/>
      </c>
      <c r="W52" s="114" t="str">
        <f t="shared" si="9"/>
        <v/>
      </c>
      <c r="X52" s="114" t="str">
        <f t="shared" si="10"/>
        <v/>
      </c>
      <c r="Y52" s="114" t="str">
        <f t="shared" si="5"/>
        <v/>
      </c>
      <c r="Z52" s="114" t="str">
        <f t="shared" si="6"/>
        <v/>
      </c>
      <c r="AA52" s="114" t="str">
        <f t="shared" si="7"/>
        <v/>
      </c>
    </row>
    <row r="53" spans="1:27" x14ac:dyDescent="0.25">
      <c r="A53" s="238" t="str">
        <f t="shared" si="1"/>
        <v>水费日常运行费</v>
      </c>
      <c r="B53" s="290"/>
      <c r="C53" s="284"/>
      <c r="D53" s="286" t="s">
        <v>377</v>
      </c>
      <c r="E53" s="123" t="s">
        <v>140</v>
      </c>
      <c r="F53" s="124"/>
      <c r="G53" s="114">
        <f t="shared" si="2"/>
        <v>0</v>
      </c>
      <c r="H53" s="116"/>
      <c r="I53" s="116"/>
      <c r="J53" s="116"/>
      <c r="K53" s="116"/>
      <c r="L53" s="114">
        <f t="shared" si="3"/>
        <v>0</v>
      </c>
      <c r="M53" s="116"/>
      <c r="N53" s="116"/>
      <c r="O53" s="116"/>
      <c r="P53" s="116"/>
      <c r="Q53" s="114">
        <f t="shared" si="4"/>
        <v>0</v>
      </c>
      <c r="R53" s="116"/>
      <c r="S53" s="116"/>
      <c r="T53" s="116"/>
      <c r="U53" s="116"/>
      <c r="V53" s="114" t="str">
        <f t="shared" si="8"/>
        <v/>
      </c>
      <c r="W53" s="114" t="str">
        <f t="shared" si="9"/>
        <v/>
      </c>
      <c r="X53" s="114" t="str">
        <f t="shared" si="10"/>
        <v/>
      </c>
      <c r="Y53" s="114" t="str">
        <f t="shared" si="5"/>
        <v/>
      </c>
      <c r="Z53" s="114" t="str">
        <f t="shared" si="6"/>
        <v/>
      </c>
      <c r="AA53" s="114" t="str">
        <f t="shared" si="7"/>
        <v/>
      </c>
    </row>
    <row r="54" spans="1:27" x14ac:dyDescent="0.25">
      <c r="A54" s="238" t="str">
        <f t="shared" si="1"/>
        <v>电费</v>
      </c>
      <c r="B54" s="290"/>
      <c r="C54" s="284"/>
      <c r="D54" s="287"/>
      <c r="E54" s="123" t="s">
        <v>138</v>
      </c>
      <c r="F54" s="124"/>
      <c r="G54" s="114">
        <f t="shared" si="2"/>
        <v>0</v>
      </c>
      <c r="H54" s="116"/>
      <c r="I54" s="116"/>
      <c r="J54" s="116"/>
      <c r="K54" s="116"/>
      <c r="L54" s="114">
        <f t="shared" si="3"/>
        <v>0</v>
      </c>
      <c r="M54" s="116"/>
      <c r="N54" s="116"/>
      <c r="O54" s="116"/>
      <c r="P54" s="116"/>
      <c r="Q54" s="114">
        <f t="shared" si="4"/>
        <v>0</v>
      </c>
      <c r="R54" s="116"/>
      <c r="S54" s="116"/>
      <c r="T54" s="116"/>
      <c r="U54" s="116"/>
      <c r="V54" s="114" t="str">
        <f t="shared" si="8"/>
        <v/>
      </c>
      <c r="W54" s="114" t="str">
        <f t="shared" si="9"/>
        <v/>
      </c>
      <c r="X54" s="114" t="str">
        <f t="shared" si="10"/>
        <v/>
      </c>
      <c r="Y54" s="114" t="str">
        <f t="shared" si="5"/>
        <v/>
      </c>
      <c r="Z54" s="114" t="str">
        <f t="shared" si="6"/>
        <v/>
      </c>
      <c r="AA54" s="114" t="str">
        <f t="shared" si="7"/>
        <v/>
      </c>
    </row>
    <row r="55" spans="1:27" x14ac:dyDescent="0.25">
      <c r="A55" s="238" t="str">
        <f t="shared" si="1"/>
        <v>燃气费</v>
      </c>
      <c r="B55" s="290"/>
      <c r="C55" s="284"/>
      <c r="D55" s="287"/>
      <c r="E55" s="233" t="s">
        <v>378</v>
      </c>
      <c r="F55" s="124"/>
      <c r="G55" s="114">
        <f t="shared" si="2"/>
        <v>0</v>
      </c>
      <c r="H55" s="116"/>
      <c r="I55" s="116"/>
      <c r="J55" s="116"/>
      <c r="K55" s="116"/>
      <c r="L55" s="114">
        <f t="shared" si="3"/>
        <v>0</v>
      </c>
      <c r="M55" s="116"/>
      <c r="N55" s="116"/>
      <c r="O55" s="116"/>
      <c r="P55" s="116"/>
      <c r="Q55" s="114">
        <f t="shared" si="4"/>
        <v>0</v>
      </c>
      <c r="R55" s="116"/>
      <c r="S55" s="116"/>
      <c r="T55" s="116"/>
      <c r="U55" s="116"/>
      <c r="V55" s="114" t="str">
        <f t="shared" si="8"/>
        <v/>
      </c>
      <c r="W55" s="114" t="str">
        <f t="shared" si="9"/>
        <v/>
      </c>
      <c r="X55" s="114" t="str">
        <f t="shared" si="10"/>
        <v/>
      </c>
      <c r="Y55" s="114" t="str">
        <f t="shared" si="5"/>
        <v/>
      </c>
      <c r="Z55" s="114" t="str">
        <f t="shared" si="6"/>
        <v/>
      </c>
      <c r="AA55" s="114" t="str">
        <f t="shared" si="7"/>
        <v/>
      </c>
    </row>
    <row r="56" spans="1:27" x14ac:dyDescent="0.25">
      <c r="A56" s="238" t="str">
        <f t="shared" si="1"/>
        <v>房屋保险费</v>
      </c>
      <c r="B56" s="290"/>
      <c r="C56" s="284"/>
      <c r="D56" s="287"/>
      <c r="E56" s="233" t="s">
        <v>125</v>
      </c>
      <c r="F56" s="124"/>
      <c r="G56" s="114">
        <f t="shared" si="2"/>
        <v>0</v>
      </c>
      <c r="H56" s="116"/>
      <c r="I56" s="116"/>
      <c r="J56" s="116"/>
      <c r="K56" s="116"/>
      <c r="L56" s="114">
        <f t="shared" si="3"/>
        <v>0</v>
      </c>
      <c r="M56" s="116"/>
      <c r="N56" s="116"/>
      <c r="O56" s="116"/>
      <c r="P56" s="116"/>
      <c r="Q56" s="114">
        <f t="shared" si="4"/>
        <v>0</v>
      </c>
      <c r="R56" s="116"/>
      <c r="S56" s="116"/>
      <c r="T56" s="116"/>
      <c r="U56" s="116"/>
      <c r="V56" s="114" t="str">
        <f t="shared" si="8"/>
        <v/>
      </c>
      <c r="W56" s="114" t="str">
        <f t="shared" si="9"/>
        <v/>
      </c>
      <c r="X56" s="114" t="str">
        <f t="shared" si="10"/>
        <v/>
      </c>
      <c r="Y56" s="114" t="str">
        <f t="shared" si="5"/>
        <v/>
      </c>
      <c r="Z56" s="114" t="str">
        <f t="shared" si="6"/>
        <v/>
      </c>
      <c r="AA56" s="114" t="str">
        <f t="shared" si="7"/>
        <v/>
      </c>
    </row>
    <row r="57" spans="1:27" x14ac:dyDescent="0.25">
      <c r="A57" s="238" t="str">
        <f t="shared" si="1"/>
        <v>绿化费</v>
      </c>
      <c r="B57" s="290"/>
      <c r="C57" s="284"/>
      <c r="D57" s="287"/>
      <c r="E57" s="123" t="s">
        <v>379</v>
      </c>
      <c r="F57" s="124"/>
      <c r="G57" s="114">
        <f t="shared" si="2"/>
        <v>0</v>
      </c>
      <c r="H57" s="116"/>
      <c r="I57" s="116"/>
      <c r="J57" s="116"/>
      <c r="K57" s="116"/>
      <c r="L57" s="114">
        <f t="shared" si="3"/>
        <v>0</v>
      </c>
      <c r="M57" s="116"/>
      <c r="N57" s="116"/>
      <c r="O57" s="116"/>
      <c r="P57" s="116"/>
      <c r="Q57" s="114">
        <f t="shared" si="4"/>
        <v>0</v>
      </c>
      <c r="R57" s="116"/>
      <c r="S57" s="116"/>
      <c r="T57" s="116"/>
      <c r="U57" s="116"/>
      <c r="V57" s="114" t="str">
        <f t="shared" si="8"/>
        <v/>
      </c>
      <c r="W57" s="114" t="str">
        <f t="shared" si="9"/>
        <v/>
      </c>
      <c r="X57" s="114" t="str">
        <f t="shared" si="10"/>
        <v/>
      </c>
      <c r="Y57" s="114" t="str">
        <f t="shared" si="5"/>
        <v/>
      </c>
      <c r="Z57" s="114" t="str">
        <f t="shared" si="6"/>
        <v/>
      </c>
      <c r="AA57" s="114" t="str">
        <f t="shared" si="7"/>
        <v/>
      </c>
    </row>
    <row r="58" spans="1:27" x14ac:dyDescent="0.25">
      <c r="A58" s="238" t="str">
        <f t="shared" si="1"/>
        <v>取暖降温费</v>
      </c>
      <c r="B58" s="290"/>
      <c r="C58" s="284"/>
      <c r="D58" s="287"/>
      <c r="E58" s="124" t="s">
        <v>127</v>
      </c>
      <c r="F58" s="124"/>
      <c r="G58" s="114">
        <f t="shared" si="2"/>
        <v>0</v>
      </c>
      <c r="H58" s="116"/>
      <c r="I58" s="116"/>
      <c r="J58" s="116"/>
      <c r="K58" s="116"/>
      <c r="L58" s="114">
        <f t="shared" si="3"/>
        <v>0</v>
      </c>
      <c r="M58" s="116"/>
      <c r="N58" s="116"/>
      <c r="O58" s="116"/>
      <c r="P58" s="116"/>
      <c r="Q58" s="114">
        <f t="shared" si="4"/>
        <v>0</v>
      </c>
      <c r="R58" s="116"/>
      <c r="S58" s="116"/>
      <c r="T58" s="116"/>
      <c r="U58" s="116"/>
      <c r="V58" s="114" t="str">
        <f t="shared" si="8"/>
        <v/>
      </c>
      <c r="W58" s="114" t="str">
        <f t="shared" si="9"/>
        <v/>
      </c>
      <c r="X58" s="114" t="str">
        <f t="shared" si="10"/>
        <v/>
      </c>
      <c r="Y58" s="114" t="str">
        <f t="shared" si="5"/>
        <v/>
      </c>
      <c r="Z58" s="114" t="str">
        <f t="shared" si="6"/>
        <v/>
      </c>
      <c r="AA58" s="114" t="str">
        <f t="shared" si="7"/>
        <v/>
      </c>
    </row>
    <row r="59" spans="1:27" x14ac:dyDescent="0.25">
      <c r="A59" s="238" t="str">
        <f t="shared" si="1"/>
        <v>物业管理费项目小计</v>
      </c>
      <c r="B59" s="290"/>
      <c r="C59" s="284"/>
      <c r="D59" s="287"/>
      <c r="E59" s="124" t="s">
        <v>380</v>
      </c>
      <c r="F59" s="124"/>
      <c r="G59" s="114">
        <f t="shared" si="2"/>
        <v>0</v>
      </c>
      <c r="H59" s="116"/>
      <c r="I59" s="116"/>
      <c r="J59" s="116"/>
      <c r="K59" s="116"/>
      <c r="L59" s="114">
        <f t="shared" si="3"/>
        <v>0</v>
      </c>
      <c r="M59" s="116"/>
      <c r="N59" s="116"/>
      <c r="O59" s="116"/>
      <c r="P59" s="116"/>
      <c r="Q59" s="114">
        <f t="shared" si="4"/>
        <v>0</v>
      </c>
      <c r="R59" s="116"/>
      <c r="S59" s="116"/>
      <c r="T59" s="116"/>
      <c r="U59" s="116"/>
      <c r="V59" s="114" t="str">
        <f t="shared" si="8"/>
        <v/>
      </c>
      <c r="W59" s="114" t="str">
        <f t="shared" si="9"/>
        <v/>
      </c>
      <c r="X59" s="114" t="str">
        <f t="shared" si="10"/>
        <v/>
      </c>
      <c r="Y59" s="114" t="str">
        <f t="shared" si="5"/>
        <v/>
      </c>
      <c r="Z59" s="114" t="str">
        <f t="shared" si="6"/>
        <v/>
      </c>
      <c r="AA59" s="114" t="str">
        <f t="shared" si="7"/>
        <v/>
      </c>
    </row>
    <row r="60" spans="1:27" x14ac:dyDescent="0.25">
      <c r="A60" s="238" t="str">
        <f t="shared" si="1"/>
        <v>安全防卫费</v>
      </c>
      <c r="B60" s="290"/>
      <c r="C60" s="284"/>
      <c r="D60" s="288"/>
      <c r="E60" s="129" t="s">
        <v>123</v>
      </c>
      <c r="F60" s="124"/>
      <c r="G60" s="114">
        <f t="shared" si="2"/>
        <v>0</v>
      </c>
      <c r="H60" s="116"/>
      <c r="I60" s="116"/>
      <c r="J60" s="116"/>
      <c r="K60" s="116"/>
      <c r="L60" s="114">
        <f t="shared" si="3"/>
        <v>0</v>
      </c>
      <c r="M60" s="116"/>
      <c r="N60" s="116"/>
      <c r="O60" s="116"/>
      <c r="P60" s="116"/>
      <c r="Q60" s="114">
        <f t="shared" si="4"/>
        <v>0</v>
      </c>
      <c r="R60" s="116"/>
      <c r="S60" s="116"/>
      <c r="T60" s="116"/>
      <c r="U60" s="116"/>
      <c r="V60" s="114" t="str">
        <f t="shared" si="8"/>
        <v/>
      </c>
      <c r="W60" s="114" t="str">
        <f t="shared" si="9"/>
        <v/>
      </c>
      <c r="X60" s="114" t="str">
        <f t="shared" si="10"/>
        <v/>
      </c>
      <c r="Y60" s="114" t="str">
        <f t="shared" si="5"/>
        <v/>
      </c>
      <c r="Z60" s="114" t="str">
        <f t="shared" si="6"/>
        <v/>
      </c>
      <c r="AA60" s="114" t="str">
        <f t="shared" si="7"/>
        <v/>
      </c>
    </row>
    <row r="61" spans="1:27" x14ac:dyDescent="0.25">
      <c r="A61" s="238" t="str">
        <f t="shared" si="1"/>
        <v>无形资产摊销-土地使用权</v>
      </c>
      <c r="B61" s="290"/>
      <c r="C61" s="284"/>
      <c r="D61" s="125" t="s">
        <v>147</v>
      </c>
      <c r="E61" s="233"/>
      <c r="F61" s="124"/>
      <c r="G61" s="114">
        <f t="shared" si="2"/>
        <v>0</v>
      </c>
      <c r="H61" s="116"/>
      <c r="I61" s="116"/>
      <c r="J61" s="116"/>
      <c r="K61" s="116"/>
      <c r="L61" s="114">
        <f t="shared" si="3"/>
        <v>0</v>
      </c>
      <c r="M61" s="116"/>
      <c r="N61" s="116"/>
      <c r="O61" s="116"/>
      <c r="P61" s="116"/>
      <c r="Q61" s="114">
        <f t="shared" si="4"/>
        <v>0</v>
      </c>
      <c r="R61" s="116"/>
      <c r="S61" s="116"/>
      <c r="T61" s="116"/>
      <c r="U61" s="116"/>
      <c r="V61" s="114" t="str">
        <f t="shared" si="8"/>
        <v/>
      </c>
      <c r="W61" s="114" t="str">
        <f t="shared" si="9"/>
        <v/>
      </c>
      <c r="X61" s="114" t="str">
        <f t="shared" si="10"/>
        <v/>
      </c>
      <c r="Y61" s="114" t="str">
        <f t="shared" si="5"/>
        <v/>
      </c>
      <c r="Z61" s="114" t="str">
        <f t="shared" si="6"/>
        <v/>
      </c>
      <c r="AA61" s="114" t="str">
        <f t="shared" si="7"/>
        <v/>
      </c>
    </row>
    <row r="62" spans="1:27" x14ac:dyDescent="0.25">
      <c r="A62" s="238" t="str">
        <f t="shared" si="1"/>
        <v>车辆类项目小计车辆类项目小计</v>
      </c>
      <c r="B62" s="290"/>
      <c r="C62" s="289" t="s">
        <v>471</v>
      </c>
      <c r="D62" s="285" t="s">
        <v>471</v>
      </c>
      <c r="E62" s="285"/>
      <c r="F62" s="285"/>
      <c r="G62" s="114">
        <f t="shared" si="2"/>
        <v>0</v>
      </c>
      <c r="H62" s="114">
        <f>SUM(H63:H89)-H69-H78-H89</f>
        <v>0</v>
      </c>
      <c r="I62" s="157" t="s">
        <v>563</v>
      </c>
      <c r="J62" s="114">
        <f>SUM(J63:J89)-J69-J78-J89</f>
        <v>0</v>
      </c>
      <c r="K62" s="157" t="s">
        <v>563</v>
      </c>
      <c r="L62" s="114">
        <f t="shared" si="3"/>
        <v>0</v>
      </c>
      <c r="M62" s="114">
        <f>SUM(M63:M89)-M69-M78-M89</f>
        <v>0</v>
      </c>
      <c r="N62" s="157" t="s">
        <v>563</v>
      </c>
      <c r="O62" s="114">
        <f>SUM(O63:O89)-O69-O78-O89</f>
        <v>0</v>
      </c>
      <c r="P62" s="157" t="s">
        <v>563</v>
      </c>
      <c r="Q62" s="114">
        <f t="shared" si="4"/>
        <v>0</v>
      </c>
      <c r="R62" s="114">
        <f>SUM(R63:R89)-R69-R78-R89</f>
        <v>0</v>
      </c>
      <c r="S62" s="157" t="s">
        <v>563</v>
      </c>
      <c r="T62" s="114">
        <f>SUM(T63:T89)-T69-T78-T89</f>
        <v>0</v>
      </c>
      <c r="U62" s="157" t="s">
        <v>563</v>
      </c>
      <c r="V62" s="114" t="str">
        <f t="shared" si="8"/>
        <v/>
      </c>
      <c r="W62" s="114" t="str">
        <f t="shared" si="9"/>
        <v/>
      </c>
      <c r="X62" s="114" t="str">
        <f t="shared" si="10"/>
        <v/>
      </c>
      <c r="Y62" s="114" t="str">
        <f t="shared" si="5"/>
        <v/>
      </c>
      <c r="Z62" s="114" t="str">
        <f t="shared" si="6"/>
        <v/>
      </c>
      <c r="AA62" s="114" t="str">
        <f t="shared" si="7"/>
        <v/>
      </c>
    </row>
    <row r="63" spans="1:27" x14ac:dyDescent="0.25">
      <c r="A63" s="238" t="str">
        <f t="shared" si="1"/>
        <v>公务用车-折旧公务用车项目小计</v>
      </c>
      <c r="B63" s="290"/>
      <c r="C63" s="290"/>
      <c r="D63" s="233" t="s">
        <v>497</v>
      </c>
      <c r="E63" s="233" t="s">
        <v>114</v>
      </c>
      <c r="F63" s="124"/>
      <c r="G63" s="114">
        <f t="shared" si="2"/>
        <v>0</v>
      </c>
      <c r="H63" s="116"/>
      <c r="I63" s="116"/>
      <c r="J63" s="116"/>
      <c r="K63" s="116"/>
      <c r="L63" s="114">
        <f t="shared" si="3"/>
        <v>0</v>
      </c>
      <c r="M63" s="116"/>
      <c r="N63" s="116"/>
      <c r="O63" s="116"/>
      <c r="P63" s="116"/>
      <c r="Q63" s="114">
        <f t="shared" si="4"/>
        <v>0</v>
      </c>
      <c r="R63" s="116"/>
      <c r="S63" s="116"/>
      <c r="T63" s="116"/>
      <c r="U63" s="116"/>
      <c r="V63" s="114" t="str">
        <f t="shared" si="8"/>
        <v/>
      </c>
      <c r="W63" s="114" t="str">
        <f t="shared" si="9"/>
        <v/>
      </c>
      <c r="X63" s="114" t="str">
        <f t="shared" si="10"/>
        <v/>
      </c>
      <c r="Y63" s="114" t="str">
        <f t="shared" si="5"/>
        <v/>
      </c>
      <c r="Z63" s="114" t="str">
        <f t="shared" si="6"/>
        <v/>
      </c>
      <c r="AA63" s="114" t="str">
        <f t="shared" si="7"/>
        <v/>
      </c>
    </row>
    <row r="64" spans="1:27" x14ac:dyDescent="0.25">
      <c r="A64" s="238" t="str">
        <f t="shared" si="1"/>
        <v>公务用车-油费公务用车项目小计</v>
      </c>
      <c r="B64" s="290"/>
      <c r="C64" s="290"/>
      <c r="D64" s="233" t="s">
        <v>497</v>
      </c>
      <c r="E64" s="233" t="s">
        <v>109</v>
      </c>
      <c r="F64" s="124"/>
      <c r="G64" s="114">
        <f t="shared" si="2"/>
        <v>0</v>
      </c>
      <c r="H64" s="116"/>
      <c r="I64" s="116"/>
      <c r="J64" s="116"/>
      <c r="K64" s="116"/>
      <c r="L64" s="114">
        <f t="shared" si="3"/>
        <v>0</v>
      </c>
      <c r="M64" s="116"/>
      <c r="N64" s="116"/>
      <c r="O64" s="116"/>
      <c r="P64" s="116"/>
      <c r="Q64" s="114">
        <f t="shared" si="4"/>
        <v>0</v>
      </c>
      <c r="R64" s="116"/>
      <c r="S64" s="116"/>
      <c r="T64" s="116"/>
      <c r="U64" s="116"/>
      <c r="V64" s="114" t="str">
        <f t="shared" si="8"/>
        <v/>
      </c>
      <c r="W64" s="114" t="str">
        <f t="shared" si="9"/>
        <v/>
      </c>
      <c r="X64" s="114" t="str">
        <f t="shared" si="10"/>
        <v/>
      </c>
      <c r="Y64" s="114" t="str">
        <f t="shared" si="5"/>
        <v/>
      </c>
      <c r="Z64" s="114" t="str">
        <f t="shared" si="6"/>
        <v/>
      </c>
      <c r="AA64" s="114" t="str">
        <f t="shared" si="7"/>
        <v/>
      </c>
    </row>
    <row r="65" spans="1:27" x14ac:dyDescent="0.25">
      <c r="A65" s="238" t="str">
        <f t="shared" si="1"/>
        <v>公务用车-路桥、停车费及其他公务用车项目小计</v>
      </c>
      <c r="B65" s="290"/>
      <c r="C65" s="290"/>
      <c r="D65" s="233" t="s">
        <v>497</v>
      </c>
      <c r="E65" s="233" t="s">
        <v>107</v>
      </c>
      <c r="F65" s="233"/>
      <c r="G65" s="114">
        <f t="shared" si="2"/>
        <v>0</v>
      </c>
      <c r="H65" s="116"/>
      <c r="I65" s="116"/>
      <c r="J65" s="116"/>
      <c r="K65" s="116"/>
      <c r="L65" s="114">
        <f t="shared" si="3"/>
        <v>0</v>
      </c>
      <c r="M65" s="116"/>
      <c r="N65" s="116"/>
      <c r="O65" s="116"/>
      <c r="P65" s="116"/>
      <c r="Q65" s="114">
        <f t="shared" si="4"/>
        <v>0</v>
      </c>
      <c r="R65" s="116"/>
      <c r="S65" s="116"/>
      <c r="T65" s="116"/>
      <c r="U65" s="116"/>
      <c r="V65" s="114" t="str">
        <f t="shared" si="8"/>
        <v/>
      </c>
      <c r="W65" s="114" t="str">
        <f t="shared" si="9"/>
        <v/>
      </c>
      <c r="X65" s="114" t="str">
        <f t="shared" si="10"/>
        <v/>
      </c>
      <c r="Y65" s="114" t="str">
        <f t="shared" si="5"/>
        <v/>
      </c>
      <c r="Z65" s="114" t="str">
        <f t="shared" si="6"/>
        <v/>
      </c>
      <c r="AA65" s="114" t="str">
        <f t="shared" si="7"/>
        <v/>
      </c>
    </row>
    <row r="66" spans="1:27" x14ac:dyDescent="0.25">
      <c r="A66" s="238" t="str">
        <f t="shared" si="1"/>
        <v>公务用车-修理费公务用车项目小计</v>
      </c>
      <c r="B66" s="290"/>
      <c r="C66" s="290"/>
      <c r="D66" s="233" t="s">
        <v>497</v>
      </c>
      <c r="E66" s="123" t="s">
        <v>111</v>
      </c>
      <c r="F66" s="124"/>
      <c r="G66" s="114">
        <f t="shared" si="2"/>
        <v>0</v>
      </c>
      <c r="H66" s="116"/>
      <c r="I66" s="116"/>
      <c r="J66" s="116"/>
      <c r="K66" s="116"/>
      <c r="L66" s="114">
        <f t="shared" si="3"/>
        <v>0</v>
      </c>
      <c r="M66" s="116"/>
      <c r="N66" s="116"/>
      <c r="O66" s="116"/>
      <c r="P66" s="116"/>
      <c r="Q66" s="114">
        <f t="shared" si="4"/>
        <v>0</v>
      </c>
      <c r="R66" s="116"/>
      <c r="S66" s="116"/>
      <c r="T66" s="116"/>
      <c r="U66" s="116"/>
      <c r="V66" s="114" t="str">
        <f t="shared" si="8"/>
        <v/>
      </c>
      <c r="W66" s="114" t="str">
        <f t="shared" si="9"/>
        <v/>
      </c>
      <c r="X66" s="114" t="str">
        <f t="shared" si="10"/>
        <v/>
      </c>
      <c r="Y66" s="114" t="str">
        <f t="shared" si="5"/>
        <v/>
      </c>
      <c r="Z66" s="114" t="str">
        <f t="shared" si="6"/>
        <v/>
      </c>
      <c r="AA66" s="114" t="str">
        <f t="shared" si="7"/>
        <v/>
      </c>
    </row>
    <row r="67" spans="1:27" x14ac:dyDescent="0.25">
      <c r="A67" s="238" t="str">
        <f t="shared" si="1"/>
        <v>公务用车-年检费公务用车项目小计</v>
      </c>
      <c r="B67" s="290"/>
      <c r="C67" s="290"/>
      <c r="D67" s="233" t="s">
        <v>497</v>
      </c>
      <c r="E67" s="233" t="s">
        <v>101</v>
      </c>
      <c r="F67" s="233"/>
      <c r="G67" s="114">
        <f>H67+J67</f>
        <v>0</v>
      </c>
      <c r="H67" s="116"/>
      <c r="I67" s="116"/>
      <c r="J67" s="116"/>
      <c r="K67" s="116"/>
      <c r="L67" s="114">
        <f t="shared" ref="L67:L80" si="11">M67+O67</f>
        <v>0</v>
      </c>
      <c r="M67" s="116"/>
      <c r="N67" s="116"/>
      <c r="O67" s="116"/>
      <c r="P67" s="116"/>
      <c r="Q67" s="114">
        <f t="shared" ref="Q67:Q80" si="12">R67+T67</f>
        <v>0</v>
      </c>
      <c r="R67" s="116"/>
      <c r="S67" s="116"/>
      <c r="T67" s="116"/>
      <c r="U67" s="116"/>
      <c r="V67" s="114" t="str">
        <f t="shared" si="8"/>
        <v/>
      </c>
      <c r="W67" s="114" t="str">
        <f t="shared" si="9"/>
        <v/>
      </c>
      <c r="X67" s="114" t="str">
        <f t="shared" si="10"/>
        <v/>
      </c>
      <c r="Y67" s="114" t="str">
        <f t="shared" si="5"/>
        <v/>
      </c>
      <c r="Z67" s="114" t="str">
        <f t="shared" si="6"/>
        <v/>
      </c>
      <c r="AA67" s="114" t="str">
        <f t="shared" si="7"/>
        <v/>
      </c>
    </row>
    <row r="68" spans="1:27" x14ac:dyDescent="0.25">
      <c r="A68" s="238" t="str">
        <f t="shared" si="1"/>
        <v>公务用车-保险费公务用车项目小计</v>
      </c>
      <c r="B68" s="290"/>
      <c r="C68" s="290"/>
      <c r="D68" s="233" t="s">
        <v>497</v>
      </c>
      <c r="E68" s="233" t="s">
        <v>105</v>
      </c>
      <c r="F68" s="124"/>
      <c r="G68" s="114">
        <f t="shared" si="2"/>
        <v>0</v>
      </c>
      <c r="H68" s="116"/>
      <c r="I68" s="116"/>
      <c r="J68" s="116"/>
      <c r="K68" s="116"/>
      <c r="L68" s="114">
        <f t="shared" si="11"/>
        <v>0</v>
      </c>
      <c r="M68" s="116"/>
      <c r="N68" s="116"/>
      <c r="O68" s="116"/>
      <c r="P68" s="116"/>
      <c r="Q68" s="114">
        <f t="shared" si="12"/>
        <v>0</v>
      </c>
      <c r="R68" s="116"/>
      <c r="S68" s="116"/>
      <c r="T68" s="116"/>
      <c r="U68" s="116"/>
      <c r="V68" s="114" t="str">
        <f t="shared" si="8"/>
        <v/>
      </c>
      <c r="W68" s="114" t="str">
        <f t="shared" si="9"/>
        <v/>
      </c>
      <c r="X68" s="114" t="str">
        <f t="shared" si="10"/>
        <v/>
      </c>
      <c r="Y68" s="114" t="str">
        <f t="shared" si="5"/>
        <v/>
      </c>
      <c r="Z68" s="114" t="str">
        <f t="shared" si="6"/>
        <v/>
      </c>
      <c r="AA68" s="114" t="str">
        <f t="shared" si="7"/>
        <v/>
      </c>
    </row>
    <row r="69" spans="1:27" x14ac:dyDescent="0.25">
      <c r="A69" s="238" t="str">
        <f t="shared" si="1"/>
        <v>公务用车-车船税公务用车项目小计</v>
      </c>
      <c r="B69" s="290"/>
      <c r="C69" s="290"/>
      <c r="D69" s="233" t="s">
        <v>497</v>
      </c>
      <c r="E69" s="233" t="s">
        <v>103</v>
      </c>
      <c r="F69" s="124"/>
      <c r="G69" s="114">
        <f t="shared" si="2"/>
        <v>0</v>
      </c>
      <c r="H69" s="116"/>
      <c r="I69" s="116"/>
      <c r="J69" s="116"/>
      <c r="K69" s="116"/>
      <c r="L69" s="114">
        <f t="shared" si="11"/>
        <v>0</v>
      </c>
      <c r="M69" s="116"/>
      <c r="N69" s="116"/>
      <c r="O69" s="116"/>
      <c r="P69" s="116"/>
      <c r="Q69" s="114">
        <f t="shared" si="12"/>
        <v>0</v>
      </c>
      <c r="R69" s="116"/>
      <c r="S69" s="116"/>
      <c r="T69" s="116"/>
      <c r="U69" s="116"/>
      <c r="V69" s="114" t="str">
        <f t="shared" si="8"/>
        <v/>
      </c>
      <c r="W69" s="114" t="str">
        <f t="shared" si="9"/>
        <v/>
      </c>
      <c r="X69" s="114" t="str">
        <f t="shared" si="10"/>
        <v/>
      </c>
      <c r="Y69" s="114" t="str">
        <f t="shared" si="5"/>
        <v/>
      </c>
      <c r="Z69" s="114" t="str">
        <f t="shared" si="6"/>
        <v/>
      </c>
      <c r="AA69" s="114" t="str">
        <f t="shared" si="7"/>
        <v/>
      </c>
    </row>
    <row r="70" spans="1:27" x14ac:dyDescent="0.25">
      <c r="A70" s="238" t="str">
        <f t="shared" ref="A70:A133" si="13">F70&amp;E70&amp;D70&amp;C70</f>
        <v>理赔服务用车-折旧理赔服务用车项目小计</v>
      </c>
      <c r="B70" s="290"/>
      <c r="C70" s="290"/>
      <c r="D70" s="233" t="s">
        <v>381</v>
      </c>
      <c r="E70" s="233" t="s">
        <v>382</v>
      </c>
      <c r="F70" s="124"/>
      <c r="G70" s="114">
        <f t="shared" ref="G70:G133" si="14">H70+J70</f>
        <v>0</v>
      </c>
      <c r="H70" s="116"/>
      <c r="I70" s="116"/>
      <c r="J70" s="116"/>
      <c r="K70" s="116"/>
      <c r="L70" s="114">
        <f t="shared" si="11"/>
        <v>0</v>
      </c>
      <c r="M70" s="116"/>
      <c r="N70" s="116"/>
      <c r="O70" s="116"/>
      <c r="P70" s="116"/>
      <c r="Q70" s="114">
        <f t="shared" si="12"/>
        <v>0</v>
      </c>
      <c r="R70" s="116"/>
      <c r="S70" s="116"/>
      <c r="T70" s="116"/>
      <c r="U70" s="116"/>
      <c r="V70" s="114" t="str">
        <f t="shared" si="8"/>
        <v/>
      </c>
      <c r="W70" s="114" t="str">
        <f t="shared" si="9"/>
        <v/>
      </c>
      <c r="X70" s="114" t="str">
        <f t="shared" si="10"/>
        <v/>
      </c>
      <c r="Y70" s="114" t="str">
        <f t="shared" ref="Y70:Y133" si="15">IFERROR(G70/Q70-1,"")</f>
        <v/>
      </c>
      <c r="Z70" s="114" t="str">
        <f t="shared" ref="Z70:Z133" si="16">IFERROR(H70/R70-1,"")</f>
        <v/>
      </c>
      <c r="AA70" s="114" t="str">
        <f t="shared" ref="AA70:AA133" si="17">IFERROR(J70/T70-1,"")</f>
        <v/>
      </c>
    </row>
    <row r="71" spans="1:27" x14ac:dyDescent="0.25">
      <c r="A71" s="238" t="str">
        <f t="shared" si="13"/>
        <v>理赔服务用车-一般租赁理赔服务用车项目小计</v>
      </c>
      <c r="B71" s="290"/>
      <c r="C71" s="290"/>
      <c r="D71" s="233" t="s">
        <v>381</v>
      </c>
      <c r="E71" s="130" t="s">
        <v>383</v>
      </c>
      <c r="F71" s="127"/>
      <c r="G71" s="114">
        <f t="shared" si="14"/>
        <v>0</v>
      </c>
      <c r="H71" s="116"/>
      <c r="I71" s="116"/>
      <c r="J71" s="116"/>
      <c r="K71" s="116"/>
      <c r="L71" s="114">
        <f t="shared" si="11"/>
        <v>0</v>
      </c>
      <c r="M71" s="116"/>
      <c r="N71" s="116"/>
      <c r="O71" s="116"/>
      <c r="P71" s="116"/>
      <c r="Q71" s="114">
        <f t="shared" si="12"/>
        <v>0</v>
      </c>
      <c r="R71" s="116"/>
      <c r="S71" s="116"/>
      <c r="T71" s="116"/>
      <c r="U71" s="116"/>
      <c r="V71" s="114" t="str">
        <f t="shared" si="8"/>
        <v/>
      </c>
      <c r="W71" s="114" t="str">
        <f t="shared" si="9"/>
        <v/>
      </c>
      <c r="X71" s="114" t="str">
        <f t="shared" si="10"/>
        <v/>
      </c>
      <c r="Y71" s="114" t="str">
        <f t="shared" si="15"/>
        <v/>
      </c>
      <c r="Z71" s="114" t="str">
        <f t="shared" si="16"/>
        <v/>
      </c>
      <c r="AA71" s="114" t="str">
        <f t="shared" si="17"/>
        <v/>
      </c>
    </row>
    <row r="72" spans="1:27" x14ac:dyDescent="0.25">
      <c r="A72" s="238" t="str">
        <f t="shared" si="13"/>
        <v>理赔服务用车-短期或低价值租赁理赔服务用车项目小计</v>
      </c>
      <c r="B72" s="290"/>
      <c r="C72" s="290"/>
      <c r="D72" s="233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 t="shared" si="11"/>
        <v>0</v>
      </c>
      <c r="M72" s="116"/>
      <c r="N72" s="116"/>
      <c r="O72" s="116"/>
      <c r="P72" s="116"/>
      <c r="Q72" s="114">
        <f t="shared" si="12"/>
        <v>0</v>
      </c>
      <c r="R72" s="116"/>
      <c r="S72" s="116"/>
      <c r="T72" s="116"/>
      <c r="U72" s="116"/>
      <c r="V72" s="114" t="str">
        <f t="shared" si="8"/>
        <v/>
      </c>
      <c r="W72" s="114" t="str">
        <f t="shared" si="9"/>
        <v/>
      </c>
      <c r="X72" s="114" t="str">
        <f t="shared" si="10"/>
        <v/>
      </c>
      <c r="Y72" s="114" t="str">
        <f t="shared" si="15"/>
        <v/>
      </c>
      <c r="Z72" s="114" t="str">
        <f t="shared" si="16"/>
        <v/>
      </c>
      <c r="AA72" s="114" t="str">
        <f t="shared" si="17"/>
        <v/>
      </c>
    </row>
    <row r="73" spans="1:27" x14ac:dyDescent="0.25">
      <c r="A73" s="238" t="str">
        <f t="shared" si="13"/>
        <v>理赔服务用车-油费理赔服务用车项目小计</v>
      </c>
      <c r="B73" s="290"/>
      <c r="C73" s="290"/>
      <c r="D73" s="131" t="s">
        <v>381</v>
      </c>
      <c r="E73" s="233" t="s">
        <v>384</v>
      </c>
      <c r="F73" s="124"/>
      <c r="G73" s="114">
        <f t="shared" si="14"/>
        <v>0</v>
      </c>
      <c r="H73" s="116"/>
      <c r="I73" s="116"/>
      <c r="J73" s="116"/>
      <c r="K73" s="116"/>
      <c r="L73" s="114">
        <f t="shared" si="11"/>
        <v>0</v>
      </c>
      <c r="M73" s="116"/>
      <c r="N73" s="116"/>
      <c r="O73" s="116"/>
      <c r="P73" s="116"/>
      <c r="Q73" s="114">
        <f t="shared" si="12"/>
        <v>0</v>
      </c>
      <c r="R73" s="116"/>
      <c r="S73" s="116"/>
      <c r="T73" s="116"/>
      <c r="U73" s="116"/>
      <c r="V73" s="114" t="str">
        <f t="shared" ref="V73:V136" si="18">IFERROR(G73/L73-1,"")</f>
        <v/>
      </c>
      <c r="W73" s="114" t="str">
        <f t="shared" ref="W73:W136" si="19">IFERROR(H73/M73-1,"")</f>
        <v/>
      </c>
      <c r="X73" s="114" t="str">
        <f t="shared" ref="X73:X136" si="20">IFERROR(J73/O73-1,"")</f>
        <v/>
      </c>
      <c r="Y73" s="114" t="str">
        <f t="shared" si="15"/>
        <v/>
      </c>
      <c r="Z73" s="114" t="str">
        <f t="shared" si="16"/>
        <v/>
      </c>
      <c r="AA73" s="114" t="str">
        <f t="shared" si="17"/>
        <v/>
      </c>
    </row>
    <row r="74" spans="1:27" x14ac:dyDescent="0.25">
      <c r="A74" s="238" t="str">
        <f t="shared" si="13"/>
        <v>理赔服务用车-路桥、停车费及其他理赔服务用车项目小计</v>
      </c>
      <c r="B74" s="290"/>
      <c r="C74" s="290"/>
      <c r="D74" s="131" t="s">
        <v>381</v>
      </c>
      <c r="E74" s="233" t="s">
        <v>385</v>
      </c>
      <c r="F74" s="124"/>
      <c r="G74" s="114">
        <f t="shared" si="14"/>
        <v>0</v>
      </c>
      <c r="H74" s="116"/>
      <c r="I74" s="116"/>
      <c r="J74" s="116"/>
      <c r="K74" s="116"/>
      <c r="L74" s="114">
        <f t="shared" si="11"/>
        <v>0</v>
      </c>
      <c r="M74" s="116"/>
      <c r="N74" s="116"/>
      <c r="O74" s="116"/>
      <c r="P74" s="116"/>
      <c r="Q74" s="114">
        <f t="shared" si="12"/>
        <v>0</v>
      </c>
      <c r="R74" s="116"/>
      <c r="S74" s="116"/>
      <c r="T74" s="116"/>
      <c r="U74" s="116"/>
      <c r="V74" s="114" t="str">
        <f t="shared" si="18"/>
        <v/>
      </c>
      <c r="W74" s="114" t="str">
        <f t="shared" si="19"/>
        <v/>
      </c>
      <c r="X74" s="114" t="str">
        <f t="shared" si="20"/>
        <v/>
      </c>
      <c r="Y74" s="114" t="str">
        <f t="shared" si="15"/>
        <v/>
      </c>
      <c r="Z74" s="114" t="str">
        <f t="shared" si="16"/>
        <v/>
      </c>
      <c r="AA74" s="114" t="str">
        <f t="shared" si="17"/>
        <v/>
      </c>
    </row>
    <row r="75" spans="1:27" x14ac:dyDescent="0.25">
      <c r="A75" s="238" t="str">
        <f t="shared" si="13"/>
        <v>理赔服务用车-修理费理赔服务用车项目小计</v>
      </c>
      <c r="B75" s="290"/>
      <c r="C75" s="290"/>
      <c r="D75" s="233" t="s">
        <v>381</v>
      </c>
      <c r="E75" s="123" t="s">
        <v>388</v>
      </c>
      <c r="F75" s="124"/>
      <c r="G75" s="114">
        <f t="shared" si="14"/>
        <v>0</v>
      </c>
      <c r="H75" s="116"/>
      <c r="I75" s="116"/>
      <c r="J75" s="116"/>
      <c r="K75" s="116"/>
      <c r="L75" s="114">
        <f t="shared" si="11"/>
        <v>0</v>
      </c>
      <c r="M75" s="116"/>
      <c r="N75" s="116"/>
      <c r="O75" s="116"/>
      <c r="P75" s="116"/>
      <c r="Q75" s="114">
        <f t="shared" si="12"/>
        <v>0</v>
      </c>
      <c r="R75" s="116"/>
      <c r="S75" s="116"/>
      <c r="T75" s="116"/>
      <c r="U75" s="116"/>
      <c r="V75" s="114" t="str">
        <f t="shared" si="18"/>
        <v/>
      </c>
      <c r="W75" s="114" t="str">
        <f t="shared" si="19"/>
        <v/>
      </c>
      <c r="X75" s="114" t="str">
        <f t="shared" si="20"/>
        <v/>
      </c>
      <c r="Y75" s="114" t="str">
        <f t="shared" si="15"/>
        <v/>
      </c>
      <c r="Z75" s="114" t="str">
        <f t="shared" si="16"/>
        <v/>
      </c>
      <c r="AA75" s="114" t="str">
        <f t="shared" si="17"/>
        <v/>
      </c>
    </row>
    <row r="76" spans="1:27" x14ac:dyDescent="0.25">
      <c r="A76" s="238" t="str">
        <f t="shared" si="13"/>
        <v>理赔服务用车-年检费理赔服务用车项目小计</v>
      </c>
      <c r="B76" s="290"/>
      <c r="C76" s="290"/>
      <c r="D76" s="131" t="s">
        <v>381</v>
      </c>
      <c r="E76" s="233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 t="shared" si="11"/>
        <v>0</v>
      </c>
      <c r="M76" s="116"/>
      <c r="N76" s="116"/>
      <c r="O76" s="116"/>
      <c r="P76" s="116"/>
      <c r="Q76" s="114">
        <f t="shared" si="12"/>
        <v>0</v>
      </c>
      <c r="R76" s="116"/>
      <c r="S76" s="116"/>
      <c r="T76" s="116"/>
      <c r="U76" s="116"/>
      <c r="V76" s="114" t="str">
        <f t="shared" si="18"/>
        <v/>
      </c>
      <c r="W76" s="114" t="str">
        <f t="shared" si="19"/>
        <v/>
      </c>
      <c r="X76" s="114" t="str">
        <f t="shared" si="20"/>
        <v/>
      </c>
      <c r="Y76" s="114" t="str">
        <f t="shared" si="15"/>
        <v/>
      </c>
      <c r="Z76" s="114" t="str">
        <f t="shared" si="16"/>
        <v/>
      </c>
      <c r="AA76" s="114" t="str">
        <f t="shared" si="17"/>
        <v/>
      </c>
    </row>
    <row r="77" spans="1:27" x14ac:dyDescent="0.25">
      <c r="A77" s="238" t="str">
        <f t="shared" si="13"/>
        <v>理赔服务用车-保险费理赔服务用车项目小计</v>
      </c>
      <c r="B77" s="290"/>
      <c r="C77" s="290"/>
      <c r="D77" s="233" t="s">
        <v>381</v>
      </c>
      <c r="E77" s="233" t="s">
        <v>389</v>
      </c>
      <c r="F77" s="124"/>
      <c r="G77" s="114">
        <f t="shared" si="14"/>
        <v>0</v>
      </c>
      <c r="H77" s="116"/>
      <c r="I77" s="116"/>
      <c r="J77" s="116"/>
      <c r="K77" s="116"/>
      <c r="L77" s="114">
        <f t="shared" si="11"/>
        <v>0</v>
      </c>
      <c r="M77" s="116"/>
      <c r="N77" s="116"/>
      <c r="O77" s="116"/>
      <c r="P77" s="116"/>
      <c r="Q77" s="114">
        <f t="shared" si="12"/>
        <v>0</v>
      </c>
      <c r="R77" s="116"/>
      <c r="S77" s="116"/>
      <c r="T77" s="116"/>
      <c r="U77" s="116"/>
      <c r="V77" s="114" t="str">
        <f t="shared" si="18"/>
        <v/>
      </c>
      <c r="W77" s="114" t="str">
        <f t="shared" si="19"/>
        <v/>
      </c>
      <c r="X77" s="114" t="str">
        <f t="shared" si="20"/>
        <v/>
      </c>
      <c r="Y77" s="114" t="str">
        <f t="shared" si="15"/>
        <v/>
      </c>
      <c r="Z77" s="114" t="str">
        <f t="shared" si="16"/>
        <v/>
      </c>
      <c r="AA77" s="114" t="str">
        <f t="shared" si="17"/>
        <v/>
      </c>
    </row>
    <row r="78" spans="1:27" x14ac:dyDescent="0.25">
      <c r="A78" s="238" t="str">
        <f t="shared" si="13"/>
        <v>理赔服务用车-车船税理赔服务用车项目小计</v>
      </c>
      <c r="B78" s="290"/>
      <c r="C78" s="290"/>
      <c r="D78" s="233" t="s">
        <v>381</v>
      </c>
      <c r="E78" s="233" t="s">
        <v>390</v>
      </c>
      <c r="F78" s="233"/>
      <c r="G78" s="114">
        <f t="shared" si="14"/>
        <v>0</v>
      </c>
      <c r="H78" s="116"/>
      <c r="I78" s="116"/>
      <c r="J78" s="116"/>
      <c r="K78" s="116"/>
      <c r="L78" s="114">
        <f t="shared" si="11"/>
        <v>0</v>
      </c>
      <c r="M78" s="116"/>
      <c r="N78" s="116"/>
      <c r="O78" s="116"/>
      <c r="P78" s="116"/>
      <c r="Q78" s="114">
        <f t="shared" si="12"/>
        <v>0</v>
      </c>
      <c r="R78" s="116"/>
      <c r="S78" s="116"/>
      <c r="T78" s="116"/>
      <c r="U78" s="116"/>
      <c r="V78" s="114" t="str">
        <f t="shared" si="18"/>
        <v/>
      </c>
      <c r="W78" s="114" t="str">
        <f t="shared" si="19"/>
        <v/>
      </c>
      <c r="X78" s="114" t="str">
        <f t="shared" si="20"/>
        <v/>
      </c>
      <c r="Y78" s="114" t="str">
        <f t="shared" si="15"/>
        <v/>
      </c>
      <c r="Z78" s="114" t="str">
        <f t="shared" si="16"/>
        <v/>
      </c>
      <c r="AA78" s="114" t="str">
        <f t="shared" si="17"/>
        <v/>
      </c>
    </row>
    <row r="79" spans="1:27" x14ac:dyDescent="0.25">
      <c r="A79" s="238" t="str">
        <f t="shared" si="13"/>
        <v>临时用车--一般租赁临时用车项目小计</v>
      </c>
      <c r="B79" s="290"/>
      <c r="C79" s="290"/>
      <c r="D79" s="233" t="s">
        <v>391</v>
      </c>
      <c r="E79" s="130" t="s">
        <v>392</v>
      </c>
      <c r="F79" s="130"/>
      <c r="G79" s="114">
        <f t="shared" si="14"/>
        <v>0</v>
      </c>
      <c r="H79" s="116"/>
      <c r="I79" s="116"/>
      <c r="J79" s="116"/>
      <c r="K79" s="116"/>
      <c r="L79" s="114">
        <f t="shared" si="11"/>
        <v>0</v>
      </c>
      <c r="M79" s="116"/>
      <c r="N79" s="116"/>
      <c r="O79" s="116"/>
      <c r="P79" s="116"/>
      <c r="Q79" s="114">
        <f t="shared" si="12"/>
        <v>0</v>
      </c>
      <c r="R79" s="116"/>
      <c r="S79" s="116"/>
      <c r="T79" s="116"/>
      <c r="U79" s="116"/>
      <c r="V79" s="114" t="str">
        <f t="shared" si="18"/>
        <v/>
      </c>
      <c r="W79" s="114" t="str">
        <f t="shared" si="19"/>
        <v/>
      </c>
      <c r="X79" s="114" t="str">
        <f t="shared" si="20"/>
        <v/>
      </c>
      <c r="Y79" s="114" t="str">
        <f t="shared" si="15"/>
        <v/>
      </c>
      <c r="Z79" s="114" t="str">
        <f t="shared" si="16"/>
        <v/>
      </c>
      <c r="AA79" s="114" t="str">
        <f t="shared" si="17"/>
        <v/>
      </c>
    </row>
    <row r="80" spans="1:27" x14ac:dyDescent="0.25">
      <c r="A80" s="238" t="str">
        <f t="shared" si="13"/>
        <v>临时用车--短期或低价值租赁临时用车项目小计</v>
      </c>
      <c r="B80" s="290"/>
      <c r="C80" s="290"/>
      <c r="D80" s="233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 t="shared" si="11"/>
        <v>0</v>
      </c>
      <c r="M80" s="116"/>
      <c r="N80" s="116"/>
      <c r="O80" s="116"/>
      <c r="P80" s="116"/>
      <c r="Q80" s="114">
        <f t="shared" si="12"/>
        <v>0</v>
      </c>
      <c r="R80" s="116"/>
      <c r="S80" s="116"/>
      <c r="T80" s="116"/>
      <c r="U80" s="116"/>
      <c r="V80" s="114" t="str">
        <f t="shared" si="18"/>
        <v/>
      </c>
      <c r="W80" s="114" t="str">
        <f t="shared" si="19"/>
        <v/>
      </c>
      <c r="X80" s="114" t="str">
        <f t="shared" si="20"/>
        <v/>
      </c>
      <c r="Y80" s="114" t="str">
        <f t="shared" si="15"/>
        <v/>
      </c>
      <c r="Z80" s="114" t="str">
        <f t="shared" si="16"/>
        <v/>
      </c>
      <c r="AA80" s="114" t="str">
        <f t="shared" si="17"/>
        <v/>
      </c>
    </row>
    <row r="81" spans="1:27" x14ac:dyDescent="0.25">
      <c r="A81" s="238" t="str">
        <f t="shared" si="13"/>
        <v>临时用车-车辆油费临时用车项目小计</v>
      </c>
      <c r="B81" s="290"/>
      <c r="C81" s="290"/>
      <c r="D81" s="131" t="s">
        <v>393</v>
      </c>
      <c r="E81" s="233" t="s">
        <v>91</v>
      </c>
      <c r="F81" s="124"/>
      <c r="G81" s="114">
        <f t="shared" si="14"/>
        <v>0</v>
      </c>
      <c r="H81" s="116"/>
      <c r="I81" s="116"/>
      <c r="J81" s="116"/>
      <c r="K81" s="116"/>
      <c r="L81" s="114">
        <f t="shared" ref="L81:L86" si="21">M81+O81</f>
        <v>0</v>
      </c>
      <c r="M81" s="116"/>
      <c r="N81" s="116"/>
      <c r="O81" s="116"/>
      <c r="P81" s="116"/>
      <c r="Q81" s="114">
        <f t="shared" ref="Q81:Q86" si="22">R81+T81</f>
        <v>0</v>
      </c>
      <c r="R81" s="116"/>
      <c r="S81" s="116"/>
      <c r="T81" s="116"/>
      <c r="U81" s="116"/>
      <c r="V81" s="114" t="str">
        <f t="shared" si="18"/>
        <v/>
      </c>
      <c r="W81" s="114" t="str">
        <f t="shared" si="19"/>
        <v/>
      </c>
      <c r="X81" s="114" t="str">
        <f t="shared" si="20"/>
        <v/>
      </c>
      <c r="Y81" s="114" t="str">
        <f t="shared" si="15"/>
        <v/>
      </c>
      <c r="Z81" s="114" t="str">
        <f t="shared" si="16"/>
        <v/>
      </c>
      <c r="AA81" s="114" t="str">
        <f t="shared" si="17"/>
        <v/>
      </c>
    </row>
    <row r="82" spans="1:27" x14ac:dyDescent="0.25">
      <c r="A82" s="238" t="str">
        <f t="shared" si="13"/>
        <v>临时用车-车辆路桥、停车费及其他临时用车项目小计</v>
      </c>
      <c r="B82" s="290"/>
      <c r="C82" s="290"/>
      <c r="D82" s="131" t="s">
        <v>393</v>
      </c>
      <c r="E82" s="233" t="s">
        <v>88</v>
      </c>
      <c r="F82" s="124"/>
      <c r="G82" s="114">
        <f t="shared" si="14"/>
        <v>0</v>
      </c>
      <c r="H82" s="116"/>
      <c r="I82" s="116"/>
      <c r="J82" s="116"/>
      <c r="K82" s="116"/>
      <c r="L82" s="114">
        <f t="shared" si="21"/>
        <v>0</v>
      </c>
      <c r="M82" s="116"/>
      <c r="N82" s="116"/>
      <c r="O82" s="116"/>
      <c r="P82" s="116"/>
      <c r="Q82" s="114">
        <f t="shared" si="22"/>
        <v>0</v>
      </c>
      <c r="R82" s="116"/>
      <c r="S82" s="116"/>
      <c r="T82" s="116"/>
      <c r="U82" s="116"/>
      <c r="V82" s="114" t="str">
        <f t="shared" si="18"/>
        <v/>
      </c>
      <c r="W82" s="114" t="str">
        <f t="shared" si="19"/>
        <v/>
      </c>
      <c r="X82" s="114" t="str">
        <f t="shared" si="20"/>
        <v/>
      </c>
      <c r="Y82" s="114" t="str">
        <f t="shared" si="15"/>
        <v/>
      </c>
      <c r="Z82" s="114" t="str">
        <f t="shared" si="16"/>
        <v/>
      </c>
      <c r="AA82" s="114" t="str">
        <f t="shared" si="17"/>
        <v/>
      </c>
    </row>
    <row r="83" spans="1:27" x14ac:dyDescent="0.25">
      <c r="A83" s="238" t="str">
        <f t="shared" si="13"/>
        <v>临时用车-车辆修理费临时用车项目小计</v>
      </c>
      <c r="B83" s="290"/>
      <c r="C83" s="290"/>
      <c r="D83" s="233" t="s">
        <v>391</v>
      </c>
      <c r="E83" s="123" t="s">
        <v>94</v>
      </c>
      <c r="F83" s="124"/>
      <c r="G83" s="114">
        <f t="shared" si="14"/>
        <v>0</v>
      </c>
      <c r="H83" s="116"/>
      <c r="I83" s="116"/>
      <c r="J83" s="116"/>
      <c r="K83" s="116"/>
      <c r="L83" s="114">
        <f t="shared" si="21"/>
        <v>0</v>
      </c>
      <c r="M83" s="116"/>
      <c r="N83" s="116"/>
      <c r="O83" s="116"/>
      <c r="P83" s="116"/>
      <c r="Q83" s="114">
        <f t="shared" si="22"/>
        <v>0</v>
      </c>
      <c r="R83" s="116"/>
      <c r="S83" s="116"/>
      <c r="T83" s="116"/>
      <c r="U83" s="116"/>
      <c r="V83" s="114" t="str">
        <f t="shared" si="18"/>
        <v/>
      </c>
      <c r="W83" s="114" t="str">
        <f t="shared" si="19"/>
        <v/>
      </c>
      <c r="X83" s="114" t="str">
        <f t="shared" si="20"/>
        <v/>
      </c>
      <c r="Y83" s="114" t="str">
        <f t="shared" si="15"/>
        <v/>
      </c>
      <c r="Z83" s="114" t="str">
        <f t="shared" si="16"/>
        <v/>
      </c>
      <c r="AA83" s="114" t="str">
        <f t="shared" si="17"/>
        <v/>
      </c>
    </row>
    <row r="84" spans="1:27" x14ac:dyDescent="0.25">
      <c r="A84" s="238" t="str">
        <f t="shared" si="13"/>
        <v>三农服务车-油费三农服务车项目小计</v>
      </c>
      <c r="B84" s="290"/>
      <c r="C84" s="290"/>
      <c r="D84" s="131" t="s">
        <v>395</v>
      </c>
      <c r="E84" s="233" t="s">
        <v>396</v>
      </c>
      <c r="F84" s="124"/>
      <c r="G84" s="114">
        <f t="shared" si="14"/>
        <v>0</v>
      </c>
      <c r="H84" s="116"/>
      <c r="I84" s="116"/>
      <c r="J84" s="116"/>
      <c r="K84" s="116"/>
      <c r="L84" s="114">
        <f t="shared" si="21"/>
        <v>0</v>
      </c>
      <c r="M84" s="116"/>
      <c r="N84" s="116"/>
      <c r="O84" s="116"/>
      <c r="P84" s="116"/>
      <c r="Q84" s="114">
        <f t="shared" si="22"/>
        <v>0</v>
      </c>
      <c r="R84" s="116"/>
      <c r="S84" s="116"/>
      <c r="T84" s="116"/>
      <c r="U84" s="116"/>
      <c r="V84" s="114" t="str">
        <f t="shared" si="18"/>
        <v/>
      </c>
      <c r="W84" s="114" t="str">
        <f t="shared" si="19"/>
        <v/>
      </c>
      <c r="X84" s="114" t="str">
        <f t="shared" si="20"/>
        <v/>
      </c>
      <c r="Y84" s="114" t="str">
        <f t="shared" si="15"/>
        <v/>
      </c>
      <c r="Z84" s="114" t="str">
        <f t="shared" si="16"/>
        <v/>
      </c>
      <c r="AA84" s="114" t="str">
        <f t="shared" si="17"/>
        <v/>
      </c>
    </row>
    <row r="85" spans="1:27" x14ac:dyDescent="0.25">
      <c r="A85" s="238" t="str">
        <f t="shared" si="13"/>
        <v>三农服务车-路桥、停车费及其他三农服务车项目小计</v>
      </c>
      <c r="B85" s="290"/>
      <c r="C85" s="290"/>
      <c r="D85" s="131" t="s">
        <v>395</v>
      </c>
      <c r="E85" s="233" t="s">
        <v>397</v>
      </c>
      <c r="F85" s="124"/>
      <c r="G85" s="114">
        <f t="shared" si="14"/>
        <v>0</v>
      </c>
      <c r="H85" s="116"/>
      <c r="I85" s="116"/>
      <c r="J85" s="116"/>
      <c r="K85" s="116"/>
      <c r="L85" s="114">
        <f t="shared" si="21"/>
        <v>0</v>
      </c>
      <c r="M85" s="116"/>
      <c r="N85" s="116"/>
      <c r="O85" s="116"/>
      <c r="P85" s="116"/>
      <c r="Q85" s="114">
        <f t="shared" si="22"/>
        <v>0</v>
      </c>
      <c r="R85" s="116"/>
      <c r="S85" s="116"/>
      <c r="T85" s="116"/>
      <c r="U85" s="116"/>
      <c r="V85" s="114" t="str">
        <f t="shared" si="18"/>
        <v/>
      </c>
      <c r="W85" s="114" t="str">
        <f t="shared" si="19"/>
        <v/>
      </c>
      <c r="X85" s="114" t="str">
        <f t="shared" si="20"/>
        <v/>
      </c>
      <c r="Y85" s="114" t="str">
        <f t="shared" si="15"/>
        <v/>
      </c>
      <c r="Z85" s="114" t="str">
        <f t="shared" si="16"/>
        <v/>
      </c>
      <c r="AA85" s="114" t="str">
        <f t="shared" si="17"/>
        <v/>
      </c>
    </row>
    <row r="86" spans="1:27" x14ac:dyDescent="0.25">
      <c r="A86" s="238" t="str">
        <f t="shared" si="13"/>
        <v>三农服务车-修理费三农服务车项目小计</v>
      </c>
      <c r="B86" s="290"/>
      <c r="C86" s="290"/>
      <c r="D86" s="233" t="s">
        <v>399</v>
      </c>
      <c r="E86" s="123" t="s">
        <v>400</v>
      </c>
      <c r="F86" s="124"/>
      <c r="G86" s="114">
        <f t="shared" si="14"/>
        <v>0</v>
      </c>
      <c r="H86" s="116"/>
      <c r="I86" s="116"/>
      <c r="J86" s="116"/>
      <c r="K86" s="116"/>
      <c r="L86" s="114">
        <f t="shared" si="21"/>
        <v>0</v>
      </c>
      <c r="M86" s="116"/>
      <c r="N86" s="116"/>
      <c r="O86" s="116"/>
      <c r="P86" s="116"/>
      <c r="Q86" s="114">
        <f t="shared" si="22"/>
        <v>0</v>
      </c>
      <c r="R86" s="116"/>
      <c r="S86" s="116"/>
      <c r="T86" s="116"/>
      <c r="U86" s="116"/>
      <c r="V86" s="114" t="str">
        <f t="shared" si="18"/>
        <v/>
      </c>
      <c r="W86" s="114" t="str">
        <f t="shared" si="19"/>
        <v/>
      </c>
      <c r="X86" s="114" t="str">
        <f t="shared" si="20"/>
        <v/>
      </c>
      <c r="Y86" s="114" t="str">
        <f t="shared" si="15"/>
        <v/>
      </c>
      <c r="Z86" s="114" t="str">
        <f t="shared" si="16"/>
        <v/>
      </c>
      <c r="AA86" s="114" t="str">
        <f t="shared" si="17"/>
        <v/>
      </c>
    </row>
    <row r="87" spans="1:27" x14ac:dyDescent="0.25">
      <c r="A87" s="238" t="str">
        <f t="shared" si="13"/>
        <v>三农服务车-年检费三农服务车项目小计</v>
      </c>
      <c r="B87" s="290"/>
      <c r="C87" s="290"/>
      <c r="D87" s="131" t="s">
        <v>395</v>
      </c>
      <c r="E87" s="233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18"/>
        <v/>
      </c>
      <c r="W87" s="114" t="str">
        <f t="shared" si="19"/>
        <v/>
      </c>
      <c r="X87" s="114" t="str">
        <f t="shared" si="20"/>
        <v/>
      </c>
      <c r="Y87" s="114" t="str">
        <f t="shared" si="15"/>
        <v/>
      </c>
      <c r="Z87" s="114" t="str">
        <f t="shared" si="16"/>
        <v/>
      </c>
      <c r="AA87" s="114" t="str">
        <f t="shared" si="17"/>
        <v/>
      </c>
    </row>
    <row r="88" spans="1:27" x14ac:dyDescent="0.25">
      <c r="A88" s="238" t="str">
        <f t="shared" si="13"/>
        <v>三农服务车-保险费三农服务车项目小计</v>
      </c>
      <c r="B88" s="290"/>
      <c r="C88" s="290"/>
      <c r="D88" s="233" t="s">
        <v>399</v>
      </c>
      <c r="E88" s="233" t="s">
        <v>401</v>
      </c>
      <c r="F88" s="124"/>
      <c r="G88" s="114">
        <f t="shared" si="14"/>
        <v>0</v>
      </c>
      <c r="H88" s="116"/>
      <c r="I88" s="116"/>
      <c r="J88" s="116"/>
      <c r="K88" s="116"/>
      <c r="L88" s="114">
        <f t="shared" ref="L88:L151" si="23">M88+O88</f>
        <v>0</v>
      </c>
      <c r="M88" s="116"/>
      <c r="N88" s="116"/>
      <c r="O88" s="116"/>
      <c r="P88" s="116"/>
      <c r="Q88" s="114">
        <f t="shared" ref="Q88:Q151" si="24">R88+T88</f>
        <v>0</v>
      </c>
      <c r="R88" s="116"/>
      <c r="S88" s="116"/>
      <c r="T88" s="116"/>
      <c r="U88" s="116"/>
      <c r="V88" s="114" t="str">
        <f t="shared" si="18"/>
        <v/>
      </c>
      <c r="W88" s="114" t="str">
        <f t="shared" si="19"/>
        <v/>
      </c>
      <c r="X88" s="114" t="str">
        <f t="shared" si="20"/>
        <v/>
      </c>
      <c r="Y88" s="114" t="str">
        <f t="shared" si="15"/>
        <v/>
      </c>
      <c r="Z88" s="114" t="str">
        <f t="shared" si="16"/>
        <v/>
      </c>
      <c r="AA88" s="114" t="str">
        <f t="shared" si="17"/>
        <v/>
      </c>
    </row>
    <row r="89" spans="1:27" x14ac:dyDescent="0.25">
      <c r="A89" s="238" t="str">
        <f t="shared" si="13"/>
        <v>三农服务车-车船税三农服务车项目小计</v>
      </c>
      <c r="B89" s="290"/>
      <c r="C89" s="291"/>
      <c r="D89" s="233" t="s">
        <v>399</v>
      </c>
      <c r="E89" s="233" t="s">
        <v>402</v>
      </c>
      <c r="F89" s="124"/>
      <c r="G89" s="114">
        <f t="shared" si="14"/>
        <v>0</v>
      </c>
      <c r="H89" s="116"/>
      <c r="I89" s="116"/>
      <c r="J89" s="116"/>
      <c r="K89" s="116"/>
      <c r="L89" s="114">
        <f t="shared" si="23"/>
        <v>0</v>
      </c>
      <c r="M89" s="116"/>
      <c r="N89" s="116"/>
      <c r="O89" s="116"/>
      <c r="P89" s="116"/>
      <c r="Q89" s="114">
        <f t="shared" si="24"/>
        <v>0</v>
      </c>
      <c r="R89" s="116"/>
      <c r="S89" s="116"/>
      <c r="T89" s="116"/>
      <c r="U89" s="116"/>
      <c r="V89" s="114" t="str">
        <f t="shared" si="18"/>
        <v/>
      </c>
      <c r="W89" s="114" t="str">
        <f t="shared" si="19"/>
        <v/>
      </c>
      <c r="X89" s="114" t="str">
        <f t="shared" si="20"/>
        <v/>
      </c>
      <c r="Y89" s="114" t="str">
        <f t="shared" si="15"/>
        <v/>
      </c>
      <c r="Z89" s="114" t="str">
        <f t="shared" si="16"/>
        <v/>
      </c>
      <c r="AA89" s="114" t="str">
        <f t="shared" si="17"/>
        <v/>
      </c>
    </row>
    <row r="90" spans="1:27" x14ac:dyDescent="0.25">
      <c r="A90" s="238" t="str">
        <f t="shared" si="13"/>
        <v>电子设备类项目小计电子设备类项目小计</v>
      </c>
      <c r="B90" s="290"/>
      <c r="C90" s="289" t="s">
        <v>403</v>
      </c>
      <c r="D90" s="285" t="s">
        <v>472</v>
      </c>
      <c r="E90" s="285"/>
      <c r="F90" s="285"/>
      <c r="G90" s="114">
        <f t="shared" si="14"/>
        <v>1.18</v>
      </c>
      <c r="H90" s="114">
        <f>SUM(H91:H103)</f>
        <v>0.71</v>
      </c>
      <c r="I90" s="157" t="s">
        <v>563</v>
      </c>
      <c r="J90" s="114">
        <f>SUM(J91:J103)</f>
        <v>0.47</v>
      </c>
      <c r="K90" s="157" t="s">
        <v>563</v>
      </c>
      <c r="L90" s="114">
        <f t="shared" si="23"/>
        <v>1.1800000000000002</v>
      </c>
      <c r="M90" s="114">
        <f>SUM(M91:M103)</f>
        <v>0.70800000000000007</v>
      </c>
      <c r="N90" s="157" t="s">
        <v>563</v>
      </c>
      <c r="O90" s="114">
        <f>SUM(O91:O103)</f>
        <v>0.47200000000000009</v>
      </c>
      <c r="P90" s="157" t="s">
        <v>563</v>
      </c>
      <c r="Q90" s="114">
        <f t="shared" si="24"/>
        <v>12.52</v>
      </c>
      <c r="R90" s="114">
        <f>SUM(R91:R103)</f>
        <v>3.7279999999999998</v>
      </c>
      <c r="S90" s="157" t="s">
        <v>563</v>
      </c>
      <c r="T90" s="114">
        <f>SUM(T91:T103)</f>
        <v>8.7919999999999998</v>
      </c>
      <c r="U90" s="157" t="s">
        <v>563</v>
      </c>
      <c r="V90" s="114">
        <f t="shared" si="18"/>
        <v>-2.2204460492503131E-16</v>
      </c>
      <c r="W90" s="114">
        <f t="shared" si="19"/>
        <v>2.8248587570620654E-3</v>
      </c>
      <c r="X90" s="114">
        <f t="shared" si="20"/>
        <v>-4.2372881355934311E-3</v>
      </c>
      <c r="Y90" s="114">
        <f t="shared" si="15"/>
        <v>-0.90575079872204478</v>
      </c>
      <c r="Z90" s="114">
        <f t="shared" si="16"/>
        <v>-0.80954935622317592</v>
      </c>
      <c r="AA90" s="114">
        <f t="shared" si="17"/>
        <v>-0.94654231119199272</v>
      </c>
    </row>
    <row r="91" spans="1:27" x14ac:dyDescent="0.25">
      <c r="A91" s="238" t="str">
        <f t="shared" si="13"/>
        <v>电子设备折旧</v>
      </c>
      <c r="B91" s="290"/>
      <c r="C91" s="290"/>
      <c r="D91" s="233" t="s">
        <v>404</v>
      </c>
      <c r="E91" s="233"/>
      <c r="F91" s="124"/>
      <c r="G91" s="114">
        <f t="shared" si="14"/>
        <v>0</v>
      </c>
      <c r="H91" s="116"/>
      <c r="I91" s="116"/>
      <c r="J91" s="116"/>
      <c r="K91" s="116"/>
      <c r="L91" s="114">
        <f t="shared" si="23"/>
        <v>0</v>
      </c>
      <c r="M91" s="116"/>
      <c r="N91" s="116"/>
      <c r="O91" s="116"/>
      <c r="P91" s="116"/>
      <c r="Q91" s="114">
        <f t="shared" si="24"/>
        <v>0</v>
      </c>
      <c r="R91" s="116"/>
      <c r="S91" s="116"/>
      <c r="T91" s="116"/>
      <c r="U91" s="116"/>
      <c r="V91" s="114" t="str">
        <f t="shared" si="18"/>
        <v/>
      </c>
      <c r="W91" s="114" t="str">
        <f t="shared" si="19"/>
        <v/>
      </c>
      <c r="X91" s="114" t="str">
        <f t="shared" si="20"/>
        <v/>
      </c>
      <c r="Y91" s="114" t="str">
        <f t="shared" si="15"/>
        <v/>
      </c>
      <c r="Z91" s="114" t="str">
        <f t="shared" si="16"/>
        <v/>
      </c>
      <c r="AA91" s="114" t="str">
        <f t="shared" si="17"/>
        <v/>
      </c>
    </row>
    <row r="92" spans="1:27" x14ac:dyDescent="0.25">
      <c r="A92" s="238" t="str">
        <f t="shared" si="13"/>
        <v>无形资产摊销-软件系统</v>
      </c>
      <c r="B92" s="290"/>
      <c r="C92" s="290"/>
      <c r="D92" s="233" t="s">
        <v>82</v>
      </c>
      <c r="E92" s="233"/>
      <c r="F92" s="124"/>
      <c r="G92" s="114">
        <f t="shared" si="14"/>
        <v>0</v>
      </c>
      <c r="H92" s="116"/>
      <c r="I92" s="116"/>
      <c r="J92" s="116"/>
      <c r="K92" s="116"/>
      <c r="L92" s="114">
        <f t="shared" si="23"/>
        <v>0</v>
      </c>
      <c r="M92" s="116"/>
      <c r="N92" s="116"/>
      <c r="O92" s="116"/>
      <c r="P92" s="116"/>
      <c r="Q92" s="114">
        <f t="shared" si="24"/>
        <v>0</v>
      </c>
      <c r="R92" s="116"/>
      <c r="S92" s="116"/>
      <c r="T92" s="116"/>
      <c r="U92" s="116"/>
      <c r="V92" s="114" t="str">
        <f t="shared" si="18"/>
        <v/>
      </c>
      <c r="W92" s="114" t="str">
        <f t="shared" si="19"/>
        <v/>
      </c>
      <c r="X92" s="114" t="str">
        <f t="shared" si="20"/>
        <v/>
      </c>
      <c r="Y92" s="114" t="str">
        <f t="shared" si="15"/>
        <v/>
      </c>
      <c r="Z92" s="114" t="str">
        <f t="shared" si="16"/>
        <v/>
      </c>
      <c r="AA92" s="114" t="str">
        <f t="shared" si="17"/>
        <v/>
      </c>
    </row>
    <row r="93" spans="1:27" x14ac:dyDescent="0.25">
      <c r="A93" s="238" t="str">
        <f t="shared" si="13"/>
        <v>电子设备保险费</v>
      </c>
      <c r="B93" s="290"/>
      <c r="C93" s="290"/>
      <c r="D93" s="123" t="s">
        <v>78</v>
      </c>
      <c r="E93" s="233"/>
      <c r="F93" s="124"/>
      <c r="G93" s="114">
        <f t="shared" si="14"/>
        <v>0</v>
      </c>
      <c r="H93" s="116"/>
      <c r="I93" s="116"/>
      <c r="J93" s="116"/>
      <c r="K93" s="116"/>
      <c r="L93" s="114">
        <f t="shared" si="23"/>
        <v>0</v>
      </c>
      <c r="M93" s="116"/>
      <c r="N93" s="116"/>
      <c r="O93" s="116"/>
      <c r="P93" s="116"/>
      <c r="Q93" s="114">
        <f t="shared" si="24"/>
        <v>0</v>
      </c>
      <c r="R93" s="116"/>
      <c r="S93" s="116"/>
      <c r="T93" s="116"/>
      <c r="U93" s="116"/>
      <c r="V93" s="114" t="str">
        <f t="shared" si="18"/>
        <v/>
      </c>
      <c r="W93" s="114" t="str">
        <f t="shared" si="19"/>
        <v/>
      </c>
      <c r="X93" s="114" t="str">
        <f t="shared" si="20"/>
        <v/>
      </c>
      <c r="Y93" s="114" t="str">
        <f t="shared" si="15"/>
        <v/>
      </c>
      <c r="Z93" s="114" t="str">
        <f t="shared" si="16"/>
        <v/>
      </c>
      <c r="AA93" s="114" t="str">
        <f t="shared" si="17"/>
        <v/>
      </c>
    </row>
    <row r="94" spans="1:27" x14ac:dyDescent="0.25">
      <c r="A94" s="238" t="str">
        <f t="shared" si="13"/>
        <v>电子设备维修费</v>
      </c>
      <c r="B94" s="290"/>
      <c r="C94" s="290"/>
      <c r="D94" s="123" t="s">
        <v>79</v>
      </c>
      <c r="E94" s="233"/>
      <c r="F94" s="124"/>
      <c r="G94" s="114">
        <f t="shared" si="14"/>
        <v>0</v>
      </c>
      <c r="H94" s="116"/>
      <c r="I94" s="116"/>
      <c r="J94" s="116"/>
      <c r="K94" s="116"/>
      <c r="L94" s="114">
        <f t="shared" si="23"/>
        <v>0</v>
      </c>
      <c r="M94" s="116"/>
      <c r="N94" s="116"/>
      <c r="O94" s="116"/>
      <c r="P94" s="116"/>
      <c r="Q94" s="114">
        <f t="shared" si="24"/>
        <v>0</v>
      </c>
      <c r="R94" s="116"/>
      <c r="S94" s="116"/>
      <c r="T94" s="116"/>
      <c r="U94" s="116"/>
      <c r="V94" s="114" t="str">
        <f t="shared" si="18"/>
        <v/>
      </c>
      <c r="W94" s="114" t="str">
        <f t="shared" si="19"/>
        <v/>
      </c>
      <c r="X94" s="114" t="str">
        <f t="shared" si="20"/>
        <v/>
      </c>
      <c r="Y94" s="114" t="str">
        <f t="shared" si="15"/>
        <v/>
      </c>
      <c r="Z94" s="114" t="str">
        <f t="shared" si="16"/>
        <v/>
      </c>
      <c r="AA94" s="114" t="str">
        <f t="shared" si="17"/>
        <v/>
      </c>
    </row>
    <row r="95" spans="1:27" x14ac:dyDescent="0.25">
      <c r="A95" s="238" t="str">
        <f t="shared" si="13"/>
        <v>电子耗材-办公或生产终端的配件电子耗材项目小计电子设备运转费项目小计</v>
      </c>
      <c r="B95" s="290"/>
      <c r="C95" s="290"/>
      <c r="D95" s="281" t="s">
        <v>405</v>
      </c>
      <c r="E95" s="281" t="s">
        <v>406</v>
      </c>
      <c r="F95" s="132" t="s">
        <v>407</v>
      </c>
      <c r="G95" s="114">
        <f t="shared" si="14"/>
        <v>0</v>
      </c>
      <c r="H95" s="116"/>
      <c r="I95" s="116"/>
      <c r="J95" s="116"/>
      <c r="K95" s="116"/>
      <c r="L95" s="114">
        <f t="shared" si="23"/>
        <v>0</v>
      </c>
      <c r="M95" s="116"/>
      <c r="N95" s="116"/>
      <c r="O95" s="116"/>
      <c r="P95" s="116"/>
      <c r="Q95" s="114">
        <f t="shared" si="24"/>
        <v>0</v>
      </c>
      <c r="R95" s="116"/>
      <c r="S95" s="116"/>
      <c r="T95" s="116"/>
      <c r="U95" s="116"/>
      <c r="V95" s="114" t="str">
        <f t="shared" si="18"/>
        <v/>
      </c>
      <c r="W95" s="114" t="str">
        <f t="shared" si="19"/>
        <v/>
      </c>
      <c r="X95" s="114" t="str">
        <f t="shared" si="20"/>
        <v/>
      </c>
      <c r="Y95" s="114" t="str">
        <f t="shared" si="15"/>
        <v/>
      </c>
      <c r="Z95" s="114" t="str">
        <f t="shared" si="16"/>
        <v/>
      </c>
      <c r="AA95" s="114" t="str">
        <f t="shared" si="17"/>
        <v/>
      </c>
    </row>
    <row r="96" spans="1:27" x14ac:dyDescent="0.25">
      <c r="A96" s="238" t="str">
        <f t="shared" si="13"/>
        <v>电子耗材-打印纸</v>
      </c>
      <c r="B96" s="290"/>
      <c r="C96" s="290"/>
      <c r="D96" s="282"/>
      <c r="E96" s="282"/>
      <c r="F96" s="132" t="s">
        <v>408</v>
      </c>
      <c r="G96" s="114">
        <f t="shared" si="14"/>
        <v>0</v>
      </c>
      <c r="H96" s="116"/>
      <c r="I96" s="116"/>
      <c r="J96" s="116"/>
      <c r="K96" s="116"/>
      <c r="L96" s="114">
        <f t="shared" si="23"/>
        <v>0</v>
      </c>
      <c r="M96" s="116"/>
      <c r="N96" s="116"/>
      <c r="O96" s="116"/>
      <c r="P96" s="116"/>
      <c r="Q96" s="114">
        <f t="shared" si="24"/>
        <v>0</v>
      </c>
      <c r="R96" s="116"/>
      <c r="S96" s="116"/>
      <c r="T96" s="116"/>
      <c r="U96" s="116"/>
      <c r="V96" s="114" t="str">
        <f t="shared" si="18"/>
        <v/>
      </c>
      <c r="W96" s="114" t="str">
        <f t="shared" si="19"/>
        <v/>
      </c>
      <c r="X96" s="114" t="str">
        <f t="shared" si="20"/>
        <v/>
      </c>
      <c r="Y96" s="114" t="str">
        <f t="shared" si="15"/>
        <v/>
      </c>
      <c r="Z96" s="114" t="str">
        <f t="shared" si="16"/>
        <v/>
      </c>
      <c r="AA96" s="114" t="str">
        <f t="shared" si="17"/>
        <v/>
      </c>
    </row>
    <row r="97" spans="1:27" ht="90" x14ac:dyDescent="0.25">
      <c r="A97" s="238" t="str">
        <f t="shared" si="13"/>
        <v>电子耗材-硒鼓、墨盒、粉仓、色带及小额电子设备（VRCLicense、VRCUkey)</v>
      </c>
      <c r="B97" s="290"/>
      <c r="C97" s="290"/>
      <c r="D97" s="282"/>
      <c r="E97" s="283"/>
      <c r="F97" s="133" t="s">
        <v>409</v>
      </c>
      <c r="G97" s="114">
        <f t="shared" si="14"/>
        <v>0</v>
      </c>
      <c r="H97" s="116"/>
      <c r="I97" s="116"/>
      <c r="J97" s="116"/>
      <c r="K97" s="116"/>
      <c r="L97" s="114">
        <f t="shared" si="23"/>
        <v>0</v>
      </c>
      <c r="M97" s="116"/>
      <c r="N97" s="116"/>
      <c r="O97" s="116"/>
      <c r="P97" s="116"/>
      <c r="Q97" s="114">
        <f t="shared" si="24"/>
        <v>0</v>
      </c>
      <c r="R97" s="116"/>
      <c r="S97" s="116"/>
      <c r="T97" s="116"/>
      <c r="U97" s="116"/>
      <c r="V97" s="114" t="str">
        <f t="shared" si="18"/>
        <v/>
      </c>
      <c r="W97" s="114" t="str">
        <f t="shared" si="19"/>
        <v/>
      </c>
      <c r="X97" s="114" t="str">
        <f t="shared" si="20"/>
        <v/>
      </c>
      <c r="Y97" s="114" t="str">
        <f t="shared" si="15"/>
        <v/>
      </c>
      <c r="Z97" s="114" t="str">
        <f t="shared" si="16"/>
        <v/>
      </c>
      <c r="AA97" s="114" t="str">
        <f t="shared" si="17"/>
        <v/>
      </c>
    </row>
    <row r="98" spans="1:27" x14ac:dyDescent="0.25">
      <c r="A98" s="238" t="str">
        <f t="shared" si="13"/>
        <v>硬件设备维护项目小计</v>
      </c>
      <c r="B98" s="290"/>
      <c r="C98" s="290"/>
      <c r="D98" s="282"/>
      <c r="E98" s="134" t="s">
        <v>410</v>
      </c>
      <c r="F98" s="132"/>
      <c r="G98" s="114">
        <f t="shared" si="14"/>
        <v>0.23</v>
      </c>
      <c r="H98" s="116">
        <v>0.14000000000000001</v>
      </c>
      <c r="I98" s="116"/>
      <c r="J98" s="116">
        <v>0.09</v>
      </c>
      <c r="K98" s="116"/>
      <c r="L98" s="114">
        <f t="shared" si="23"/>
        <v>0.22999999999999998</v>
      </c>
      <c r="M98" s="116">
        <v>0.13799999999999998</v>
      </c>
      <c r="N98" s="116" t="s">
        <v>701</v>
      </c>
      <c r="O98" s="116">
        <v>9.1999999999999998E-2</v>
      </c>
      <c r="P98" s="116" t="s">
        <v>702</v>
      </c>
      <c r="Q98" s="114">
        <f t="shared" si="24"/>
        <v>3.29</v>
      </c>
      <c r="R98" s="116">
        <v>1.716</v>
      </c>
      <c r="S98" s="116" t="s">
        <v>709</v>
      </c>
      <c r="T98" s="116">
        <v>1.5740000000000001</v>
      </c>
      <c r="U98" s="116" t="s">
        <v>710</v>
      </c>
      <c r="V98" s="114">
        <f t="shared" si="18"/>
        <v>2.2204460492503131E-16</v>
      </c>
      <c r="W98" s="114">
        <f t="shared" si="19"/>
        <v>1.4492753623188692E-2</v>
      </c>
      <c r="X98" s="114">
        <f t="shared" si="20"/>
        <v>-2.1739130434782594E-2</v>
      </c>
      <c r="Y98" s="114">
        <f t="shared" si="15"/>
        <v>-0.93009118541033431</v>
      </c>
      <c r="Z98" s="114">
        <f t="shared" si="16"/>
        <v>-0.9184149184149184</v>
      </c>
      <c r="AA98" s="114">
        <f t="shared" si="17"/>
        <v>-0.94282083862770016</v>
      </c>
    </row>
    <row r="99" spans="1:27" x14ac:dyDescent="0.25">
      <c r="A99" s="238" t="str">
        <f t="shared" si="13"/>
        <v>软件维护项目小计</v>
      </c>
      <c r="B99" s="290"/>
      <c r="C99" s="290"/>
      <c r="D99" s="282"/>
      <c r="E99" s="134" t="s">
        <v>411</v>
      </c>
      <c r="F99" s="132"/>
      <c r="G99" s="114">
        <f t="shared" si="14"/>
        <v>0.95</v>
      </c>
      <c r="H99" s="116">
        <v>0.56999999999999995</v>
      </c>
      <c r="I99" s="116"/>
      <c r="J99" s="116">
        <v>0.38</v>
      </c>
      <c r="K99" s="116"/>
      <c r="L99" s="114">
        <f t="shared" si="23"/>
        <v>0.95000000000000018</v>
      </c>
      <c r="M99" s="116">
        <v>0.57000000000000006</v>
      </c>
      <c r="N99" s="116" t="s">
        <v>703</v>
      </c>
      <c r="O99" s="116">
        <v>0.38000000000000006</v>
      </c>
      <c r="P99" s="116" t="s">
        <v>704</v>
      </c>
      <c r="Q99" s="114">
        <f t="shared" si="24"/>
        <v>9.23</v>
      </c>
      <c r="R99" s="116">
        <v>2.012</v>
      </c>
      <c r="S99" s="116" t="s">
        <v>711</v>
      </c>
      <c r="T99" s="116">
        <v>7.218</v>
      </c>
      <c r="U99" s="116" t="s">
        <v>712</v>
      </c>
      <c r="V99" s="114">
        <f t="shared" si="18"/>
        <v>-2.2204460492503131E-16</v>
      </c>
      <c r="W99" s="114">
        <f t="shared" si="19"/>
        <v>-2.2204460492503131E-16</v>
      </c>
      <c r="X99" s="114">
        <f t="shared" si="20"/>
        <v>-1.1102230246251565E-16</v>
      </c>
      <c r="Y99" s="114">
        <f t="shared" si="15"/>
        <v>-0.8970747562296858</v>
      </c>
      <c r="Z99" s="114">
        <f t="shared" si="16"/>
        <v>-0.71669980119284293</v>
      </c>
      <c r="AA99" s="114">
        <f t="shared" si="17"/>
        <v>-0.94735383762815184</v>
      </c>
    </row>
    <row r="100" spans="1:27" x14ac:dyDescent="0.25">
      <c r="A100" s="238" t="str">
        <f t="shared" si="13"/>
        <v>电子设备租赁1-机房租赁-一般租赁电子设备租赁费项目小计</v>
      </c>
      <c r="B100" s="290"/>
      <c r="C100" s="290"/>
      <c r="D100" s="281" t="s">
        <v>412</v>
      </c>
      <c r="E100" s="135" t="s">
        <v>413</v>
      </c>
      <c r="F100" s="124"/>
      <c r="G100" s="114">
        <f t="shared" si="14"/>
        <v>0</v>
      </c>
      <c r="H100" s="116"/>
      <c r="I100" s="116"/>
      <c r="J100" s="116"/>
      <c r="K100" s="116"/>
      <c r="L100" s="114">
        <f t="shared" si="23"/>
        <v>0</v>
      </c>
      <c r="M100" s="116"/>
      <c r="N100" s="116"/>
      <c r="O100" s="116"/>
      <c r="P100" s="116"/>
      <c r="Q100" s="114">
        <f t="shared" si="24"/>
        <v>0</v>
      </c>
      <c r="R100" s="116"/>
      <c r="S100" s="116"/>
      <c r="T100" s="116"/>
      <c r="U100" s="116"/>
      <c r="V100" s="114" t="str">
        <f t="shared" si="18"/>
        <v/>
      </c>
      <c r="W100" s="114" t="str">
        <f t="shared" si="19"/>
        <v/>
      </c>
      <c r="X100" s="114" t="str">
        <f t="shared" si="20"/>
        <v/>
      </c>
      <c r="Y100" s="114" t="str">
        <f t="shared" si="15"/>
        <v/>
      </c>
      <c r="Z100" s="114" t="str">
        <f t="shared" si="16"/>
        <v/>
      </c>
      <c r="AA100" s="114" t="str">
        <f t="shared" si="17"/>
        <v/>
      </c>
    </row>
    <row r="101" spans="1:27" x14ac:dyDescent="0.25">
      <c r="A101" s="238" t="str">
        <f t="shared" si="13"/>
        <v>电子设备租赁2-设备租赁-一般租赁</v>
      </c>
      <c r="B101" s="290"/>
      <c r="C101" s="290"/>
      <c r="D101" s="282"/>
      <c r="E101" s="135" t="s">
        <v>414</v>
      </c>
      <c r="F101" s="124"/>
      <c r="G101" s="114">
        <f t="shared" si="14"/>
        <v>0</v>
      </c>
      <c r="H101" s="116"/>
      <c r="I101" s="116"/>
      <c r="J101" s="116"/>
      <c r="K101" s="116"/>
      <c r="L101" s="114">
        <f t="shared" si="23"/>
        <v>0</v>
      </c>
      <c r="M101" s="116"/>
      <c r="N101" s="116"/>
      <c r="O101" s="116"/>
      <c r="P101" s="116"/>
      <c r="Q101" s="114">
        <f t="shared" si="24"/>
        <v>0</v>
      </c>
      <c r="R101" s="116"/>
      <c r="S101" s="116"/>
      <c r="T101" s="116"/>
      <c r="U101" s="116"/>
      <c r="V101" s="114" t="str">
        <f t="shared" si="18"/>
        <v/>
      </c>
      <c r="W101" s="114" t="str">
        <f t="shared" si="19"/>
        <v/>
      </c>
      <c r="X101" s="114" t="str">
        <f t="shared" si="20"/>
        <v/>
      </c>
      <c r="Y101" s="114" t="str">
        <f t="shared" si="15"/>
        <v/>
      </c>
      <c r="Z101" s="114" t="str">
        <f t="shared" si="16"/>
        <v/>
      </c>
      <c r="AA101" s="114" t="str">
        <f t="shared" si="17"/>
        <v/>
      </c>
    </row>
    <row r="102" spans="1:27" x14ac:dyDescent="0.25">
      <c r="A102" s="238" t="str">
        <f t="shared" si="13"/>
        <v>电子设备租赁1-机房租赁-短期或低价值租赁</v>
      </c>
      <c r="B102" s="290"/>
      <c r="C102" s="290"/>
      <c r="D102" s="282"/>
      <c r="E102" s="135" t="s">
        <v>415</v>
      </c>
      <c r="F102" s="124"/>
      <c r="G102" s="114">
        <f t="shared" si="14"/>
        <v>0</v>
      </c>
      <c r="H102" s="116"/>
      <c r="I102" s="116"/>
      <c r="J102" s="116"/>
      <c r="K102" s="116"/>
      <c r="L102" s="114">
        <f t="shared" si="23"/>
        <v>0</v>
      </c>
      <c r="M102" s="116"/>
      <c r="N102" s="116"/>
      <c r="O102" s="116"/>
      <c r="P102" s="116"/>
      <c r="Q102" s="114">
        <f t="shared" si="24"/>
        <v>0</v>
      </c>
      <c r="R102" s="116"/>
      <c r="S102" s="116"/>
      <c r="T102" s="116"/>
      <c r="U102" s="116"/>
      <c r="V102" s="114" t="str">
        <f t="shared" si="18"/>
        <v/>
      </c>
      <c r="W102" s="114" t="str">
        <f t="shared" si="19"/>
        <v/>
      </c>
      <c r="X102" s="114" t="str">
        <f t="shared" si="20"/>
        <v/>
      </c>
      <c r="Y102" s="114" t="str">
        <f t="shared" si="15"/>
        <v/>
      </c>
      <c r="Z102" s="114" t="str">
        <f t="shared" si="16"/>
        <v/>
      </c>
      <c r="AA102" s="114" t="str">
        <f t="shared" si="17"/>
        <v/>
      </c>
    </row>
    <row r="103" spans="1:27" x14ac:dyDescent="0.25">
      <c r="A103" s="238" t="str">
        <f t="shared" si="13"/>
        <v>电子设备租赁2-设备租赁-短期或低价值租赁</v>
      </c>
      <c r="B103" s="290"/>
      <c r="C103" s="291"/>
      <c r="D103" s="283"/>
      <c r="E103" s="135" t="s">
        <v>416</v>
      </c>
      <c r="F103" s="124"/>
      <c r="G103" s="114">
        <f t="shared" si="14"/>
        <v>0</v>
      </c>
      <c r="H103" s="116"/>
      <c r="I103" s="116"/>
      <c r="J103" s="116"/>
      <c r="K103" s="116"/>
      <c r="L103" s="114">
        <f t="shared" si="23"/>
        <v>0</v>
      </c>
      <c r="M103" s="116"/>
      <c r="N103" s="116"/>
      <c r="O103" s="116"/>
      <c r="P103" s="116"/>
      <c r="Q103" s="114">
        <f t="shared" si="24"/>
        <v>0</v>
      </c>
      <c r="R103" s="116"/>
      <c r="S103" s="116"/>
      <c r="T103" s="116"/>
      <c r="U103" s="116"/>
      <c r="V103" s="114" t="str">
        <f t="shared" si="18"/>
        <v/>
      </c>
      <c r="W103" s="114" t="str">
        <f t="shared" si="19"/>
        <v/>
      </c>
      <c r="X103" s="114" t="str">
        <f t="shared" si="20"/>
        <v/>
      </c>
      <c r="Y103" s="114" t="str">
        <f t="shared" si="15"/>
        <v/>
      </c>
      <c r="Z103" s="114" t="str">
        <f t="shared" si="16"/>
        <v/>
      </c>
      <c r="AA103" s="114" t="str">
        <f t="shared" si="17"/>
        <v/>
      </c>
    </row>
    <row r="104" spans="1:27" x14ac:dyDescent="0.25">
      <c r="A104" s="238" t="str">
        <f t="shared" si="13"/>
        <v>其他资产类（除房产、车辆、电子设备）项目小计其他资产类（除房产、车辆、电子设备）项目小计</v>
      </c>
      <c r="B104" s="290"/>
      <c r="C104" s="289" t="s">
        <v>417</v>
      </c>
      <c r="D104" s="285" t="s">
        <v>473</v>
      </c>
      <c r="E104" s="285"/>
      <c r="F104" s="285"/>
      <c r="G104" s="114">
        <f t="shared" si="14"/>
        <v>0</v>
      </c>
      <c r="H104" s="114">
        <f>SUM(H105:H112)</f>
        <v>0</v>
      </c>
      <c r="I104" s="157" t="s">
        <v>563</v>
      </c>
      <c r="J104" s="114">
        <f>SUM(J105:J112)</f>
        <v>0</v>
      </c>
      <c r="K104" s="157" t="s">
        <v>563</v>
      </c>
      <c r="L104" s="114">
        <f t="shared" si="23"/>
        <v>0</v>
      </c>
      <c r="M104" s="114">
        <f>SUM(M105:M112)</f>
        <v>0</v>
      </c>
      <c r="N104" s="157" t="s">
        <v>563</v>
      </c>
      <c r="O104" s="114">
        <f>SUM(O105:O112)</f>
        <v>0</v>
      </c>
      <c r="P104" s="157" t="s">
        <v>563</v>
      </c>
      <c r="Q104" s="114">
        <f t="shared" si="24"/>
        <v>0</v>
      </c>
      <c r="R104" s="114">
        <f>SUM(R105:R112)</f>
        <v>0</v>
      </c>
      <c r="S104" s="157" t="s">
        <v>563</v>
      </c>
      <c r="T104" s="114">
        <f>SUM(T105:T112)</f>
        <v>0</v>
      </c>
      <c r="U104" s="157" t="s">
        <v>563</v>
      </c>
      <c r="V104" s="114" t="str">
        <f t="shared" si="18"/>
        <v/>
      </c>
      <c r="W104" s="114" t="str">
        <f t="shared" si="19"/>
        <v/>
      </c>
      <c r="X104" s="114" t="str">
        <f t="shared" si="20"/>
        <v/>
      </c>
      <c r="Y104" s="114" t="str">
        <f t="shared" si="15"/>
        <v/>
      </c>
      <c r="Z104" s="114" t="str">
        <f t="shared" si="16"/>
        <v/>
      </c>
      <c r="AA104" s="114" t="str">
        <f t="shared" si="17"/>
        <v/>
      </c>
    </row>
    <row r="105" spans="1:27" x14ac:dyDescent="0.25">
      <c r="A105" s="238" t="str">
        <f t="shared" si="13"/>
        <v>低值易耗品其他资产折旧及摊销项目小计</v>
      </c>
      <c r="B105" s="290"/>
      <c r="C105" s="290"/>
      <c r="D105" s="314" t="s">
        <v>418</v>
      </c>
      <c r="E105" s="233" t="s">
        <v>419</v>
      </c>
      <c r="F105" s="124"/>
      <c r="G105" s="114">
        <f t="shared" si="14"/>
        <v>0</v>
      </c>
      <c r="H105" s="116"/>
      <c r="I105" s="116"/>
      <c r="J105" s="116"/>
      <c r="K105" s="116"/>
      <c r="L105" s="114">
        <f t="shared" si="23"/>
        <v>0</v>
      </c>
      <c r="M105" s="116"/>
      <c r="N105" s="116"/>
      <c r="O105" s="116"/>
      <c r="P105" s="116"/>
      <c r="Q105" s="114">
        <f t="shared" si="24"/>
        <v>0</v>
      </c>
      <c r="R105" s="116"/>
      <c r="S105" s="116"/>
      <c r="T105" s="116"/>
      <c r="U105" s="116"/>
      <c r="V105" s="114" t="str">
        <f t="shared" si="18"/>
        <v/>
      </c>
      <c r="W105" s="114" t="str">
        <f t="shared" si="19"/>
        <v/>
      </c>
      <c r="X105" s="114" t="str">
        <f t="shared" si="20"/>
        <v/>
      </c>
      <c r="Y105" s="114" t="str">
        <f t="shared" si="15"/>
        <v/>
      </c>
      <c r="Z105" s="114" t="str">
        <f t="shared" si="16"/>
        <v/>
      </c>
      <c r="AA105" s="114" t="str">
        <f t="shared" si="17"/>
        <v/>
      </c>
    </row>
    <row r="106" spans="1:27" x14ac:dyDescent="0.25">
      <c r="A106" s="238" t="str">
        <f t="shared" si="13"/>
        <v>其他资产折旧</v>
      </c>
      <c r="B106" s="290"/>
      <c r="C106" s="290"/>
      <c r="D106" s="314"/>
      <c r="E106" s="233" t="s">
        <v>420</v>
      </c>
      <c r="F106" s="124"/>
      <c r="G106" s="114">
        <f t="shared" si="14"/>
        <v>0</v>
      </c>
      <c r="H106" s="116"/>
      <c r="I106" s="116"/>
      <c r="J106" s="116"/>
      <c r="K106" s="116"/>
      <c r="L106" s="114">
        <f t="shared" si="23"/>
        <v>0</v>
      </c>
      <c r="M106" s="116"/>
      <c r="N106" s="116"/>
      <c r="O106" s="116"/>
      <c r="P106" s="116"/>
      <c r="Q106" s="114">
        <f t="shared" si="24"/>
        <v>0</v>
      </c>
      <c r="R106" s="116"/>
      <c r="S106" s="116"/>
      <c r="T106" s="116"/>
      <c r="U106" s="116"/>
      <c r="V106" s="114" t="str">
        <f t="shared" si="18"/>
        <v/>
      </c>
      <c r="W106" s="114" t="str">
        <f t="shared" si="19"/>
        <v/>
      </c>
      <c r="X106" s="114" t="str">
        <f t="shared" si="20"/>
        <v/>
      </c>
      <c r="Y106" s="114" t="str">
        <f t="shared" si="15"/>
        <v/>
      </c>
      <c r="Z106" s="114" t="str">
        <f t="shared" si="16"/>
        <v/>
      </c>
      <c r="AA106" s="114" t="str">
        <f t="shared" si="17"/>
        <v/>
      </c>
    </row>
    <row r="107" spans="1:27" x14ac:dyDescent="0.25">
      <c r="A107" s="238" t="str">
        <f t="shared" si="13"/>
        <v>其他资产摊销</v>
      </c>
      <c r="B107" s="290"/>
      <c r="C107" s="290"/>
      <c r="D107" s="314"/>
      <c r="E107" s="233" t="s">
        <v>421</v>
      </c>
      <c r="F107" s="124"/>
      <c r="G107" s="114">
        <f t="shared" si="14"/>
        <v>0</v>
      </c>
      <c r="H107" s="116"/>
      <c r="I107" s="116"/>
      <c r="J107" s="116"/>
      <c r="K107" s="116"/>
      <c r="L107" s="114">
        <f t="shared" si="23"/>
        <v>0</v>
      </c>
      <c r="M107" s="116"/>
      <c r="N107" s="116"/>
      <c r="O107" s="116"/>
      <c r="P107" s="116"/>
      <c r="Q107" s="114">
        <f t="shared" si="24"/>
        <v>0</v>
      </c>
      <c r="R107" s="116"/>
      <c r="S107" s="116"/>
      <c r="T107" s="116"/>
      <c r="U107" s="116"/>
      <c r="V107" s="114" t="str">
        <f t="shared" si="18"/>
        <v/>
      </c>
      <c r="W107" s="114" t="str">
        <f t="shared" si="19"/>
        <v/>
      </c>
      <c r="X107" s="114" t="str">
        <f t="shared" si="20"/>
        <v/>
      </c>
      <c r="Y107" s="114" t="str">
        <f t="shared" si="15"/>
        <v/>
      </c>
      <c r="Z107" s="114" t="str">
        <f t="shared" si="16"/>
        <v/>
      </c>
      <c r="AA107" s="114" t="str">
        <f t="shared" si="17"/>
        <v/>
      </c>
    </row>
    <row r="108" spans="1:27" x14ac:dyDescent="0.25">
      <c r="A108" s="238" t="str">
        <f t="shared" si="13"/>
        <v>无形资产摊销-其他无形资产</v>
      </c>
      <c r="B108" s="290"/>
      <c r="C108" s="290"/>
      <c r="D108" s="314"/>
      <c r="E108" s="233" t="s">
        <v>422</v>
      </c>
      <c r="F108" s="124"/>
      <c r="G108" s="114">
        <f t="shared" si="14"/>
        <v>0</v>
      </c>
      <c r="H108" s="116"/>
      <c r="I108" s="116"/>
      <c r="J108" s="116"/>
      <c r="K108" s="116"/>
      <c r="L108" s="114">
        <f t="shared" si="23"/>
        <v>0</v>
      </c>
      <c r="M108" s="116"/>
      <c r="N108" s="116"/>
      <c r="O108" s="116"/>
      <c r="P108" s="116"/>
      <c r="Q108" s="114">
        <f t="shared" si="24"/>
        <v>0</v>
      </c>
      <c r="R108" s="116"/>
      <c r="S108" s="116"/>
      <c r="T108" s="116"/>
      <c r="U108" s="116"/>
      <c r="V108" s="114" t="str">
        <f t="shared" si="18"/>
        <v/>
      </c>
      <c r="W108" s="114" t="str">
        <f t="shared" si="19"/>
        <v/>
      </c>
      <c r="X108" s="114" t="str">
        <f t="shared" si="20"/>
        <v/>
      </c>
      <c r="Y108" s="114" t="str">
        <f t="shared" si="15"/>
        <v/>
      </c>
      <c r="Z108" s="114" t="str">
        <f t="shared" si="16"/>
        <v/>
      </c>
      <c r="AA108" s="114" t="str">
        <f t="shared" si="17"/>
        <v/>
      </c>
    </row>
    <row r="109" spans="1:27" x14ac:dyDescent="0.25">
      <c r="A109" s="238" t="str">
        <f t="shared" si="13"/>
        <v>其他资产保险费</v>
      </c>
      <c r="B109" s="290"/>
      <c r="C109" s="290"/>
      <c r="D109" s="233" t="s">
        <v>68</v>
      </c>
      <c r="E109" s="233"/>
      <c r="F109" s="124"/>
      <c r="G109" s="114">
        <f t="shared" si="14"/>
        <v>0</v>
      </c>
      <c r="H109" s="116"/>
      <c r="I109" s="116"/>
      <c r="J109" s="116"/>
      <c r="K109" s="116"/>
      <c r="L109" s="114">
        <f t="shared" si="23"/>
        <v>0</v>
      </c>
      <c r="M109" s="116"/>
      <c r="N109" s="116"/>
      <c r="O109" s="116"/>
      <c r="P109" s="116"/>
      <c r="Q109" s="114">
        <f t="shared" si="24"/>
        <v>0</v>
      </c>
      <c r="R109" s="116"/>
      <c r="S109" s="116"/>
      <c r="T109" s="116"/>
      <c r="U109" s="116"/>
      <c r="V109" s="114" t="str">
        <f t="shared" si="18"/>
        <v/>
      </c>
      <c r="W109" s="114" t="str">
        <f t="shared" si="19"/>
        <v/>
      </c>
      <c r="X109" s="114" t="str">
        <f t="shared" si="20"/>
        <v/>
      </c>
      <c r="Y109" s="114" t="str">
        <f t="shared" si="15"/>
        <v/>
      </c>
      <c r="Z109" s="114" t="str">
        <f t="shared" si="16"/>
        <v/>
      </c>
      <c r="AA109" s="114" t="str">
        <f t="shared" si="17"/>
        <v/>
      </c>
    </row>
    <row r="110" spans="1:27" x14ac:dyDescent="0.25">
      <c r="A110" s="238" t="str">
        <f t="shared" si="13"/>
        <v>其他资产维修费</v>
      </c>
      <c r="B110" s="290"/>
      <c r="C110" s="290"/>
      <c r="D110" s="123" t="s">
        <v>69</v>
      </c>
      <c r="E110" s="123"/>
      <c r="F110" s="233"/>
      <c r="G110" s="114">
        <f t="shared" si="14"/>
        <v>0</v>
      </c>
      <c r="H110" s="116"/>
      <c r="I110" s="116"/>
      <c r="J110" s="116"/>
      <c r="K110" s="116"/>
      <c r="L110" s="114">
        <f t="shared" si="23"/>
        <v>0</v>
      </c>
      <c r="M110" s="116"/>
      <c r="N110" s="116"/>
      <c r="O110" s="116"/>
      <c r="P110" s="116"/>
      <c r="Q110" s="114">
        <f t="shared" si="24"/>
        <v>0</v>
      </c>
      <c r="R110" s="116"/>
      <c r="S110" s="116"/>
      <c r="T110" s="116"/>
      <c r="U110" s="116"/>
      <c r="V110" s="114" t="str">
        <f t="shared" si="18"/>
        <v/>
      </c>
      <c r="W110" s="114" t="str">
        <f t="shared" si="19"/>
        <v/>
      </c>
      <c r="X110" s="114" t="str">
        <f t="shared" si="20"/>
        <v/>
      </c>
      <c r="Y110" s="114" t="str">
        <f t="shared" si="15"/>
        <v/>
      </c>
      <c r="Z110" s="114" t="str">
        <f t="shared" si="16"/>
        <v/>
      </c>
      <c r="AA110" s="114" t="str">
        <f t="shared" si="17"/>
        <v/>
      </c>
    </row>
    <row r="111" spans="1:27" x14ac:dyDescent="0.25">
      <c r="A111" s="238" t="str">
        <f t="shared" si="13"/>
        <v>其他资产租赁费-一般租赁</v>
      </c>
      <c r="B111" s="290"/>
      <c r="C111" s="290"/>
      <c r="D111" s="135" t="s">
        <v>424</v>
      </c>
      <c r="E111" s="135"/>
      <c r="F111" s="233"/>
      <c r="G111" s="114">
        <f t="shared" si="14"/>
        <v>0</v>
      </c>
      <c r="H111" s="116"/>
      <c r="I111" s="116"/>
      <c r="J111" s="116"/>
      <c r="K111" s="116"/>
      <c r="L111" s="114">
        <f t="shared" si="23"/>
        <v>0</v>
      </c>
      <c r="M111" s="116"/>
      <c r="N111" s="116"/>
      <c r="O111" s="116"/>
      <c r="P111" s="116"/>
      <c r="Q111" s="114">
        <f t="shared" si="24"/>
        <v>0</v>
      </c>
      <c r="R111" s="116"/>
      <c r="S111" s="116"/>
      <c r="T111" s="116"/>
      <c r="U111" s="116"/>
      <c r="V111" s="114" t="str">
        <f t="shared" si="18"/>
        <v/>
      </c>
      <c r="W111" s="114" t="str">
        <f t="shared" si="19"/>
        <v/>
      </c>
      <c r="X111" s="114" t="str">
        <f t="shared" si="20"/>
        <v/>
      </c>
      <c r="Y111" s="114" t="str">
        <f t="shared" si="15"/>
        <v/>
      </c>
      <c r="Z111" s="114" t="str">
        <f t="shared" si="16"/>
        <v/>
      </c>
      <c r="AA111" s="114" t="str">
        <f t="shared" si="17"/>
        <v/>
      </c>
    </row>
    <row r="112" spans="1:27" x14ac:dyDescent="0.25">
      <c r="A112" s="238" t="str">
        <f t="shared" si="13"/>
        <v>其他资产租赁费-短期或低价值租赁</v>
      </c>
      <c r="B112" s="291"/>
      <c r="C112" s="291"/>
      <c r="D112" s="135" t="s">
        <v>423</v>
      </c>
      <c r="E112" s="135"/>
      <c r="F112" s="233"/>
      <c r="G112" s="114">
        <f t="shared" si="14"/>
        <v>0</v>
      </c>
      <c r="H112" s="116"/>
      <c r="I112" s="116"/>
      <c r="J112" s="116"/>
      <c r="K112" s="116"/>
      <c r="L112" s="114">
        <f t="shared" si="23"/>
        <v>0</v>
      </c>
      <c r="M112" s="116"/>
      <c r="N112" s="116"/>
      <c r="O112" s="116"/>
      <c r="P112" s="116"/>
      <c r="Q112" s="114">
        <f t="shared" si="24"/>
        <v>0</v>
      </c>
      <c r="R112" s="116"/>
      <c r="S112" s="116"/>
      <c r="T112" s="116"/>
      <c r="U112" s="116"/>
      <c r="V112" s="114" t="str">
        <f t="shared" si="18"/>
        <v/>
      </c>
      <c r="W112" s="114" t="str">
        <f t="shared" si="19"/>
        <v/>
      </c>
      <c r="X112" s="114" t="str">
        <f t="shared" si="20"/>
        <v/>
      </c>
      <c r="Y112" s="114" t="str">
        <f t="shared" si="15"/>
        <v/>
      </c>
      <c r="Z112" s="114" t="str">
        <f t="shared" si="16"/>
        <v/>
      </c>
      <c r="AA112" s="114" t="str">
        <f t="shared" si="17"/>
        <v/>
      </c>
    </row>
    <row r="113" spans="1:27" x14ac:dyDescent="0.25">
      <c r="A113" s="238" t="str">
        <f t="shared" si="13"/>
        <v>业务相关类项目合计</v>
      </c>
      <c r="B113" s="309" t="s">
        <v>58</v>
      </c>
      <c r="C113" s="297" t="s">
        <v>58</v>
      </c>
      <c r="D113" s="297"/>
      <c r="E113" s="297"/>
      <c r="F113" s="297"/>
      <c r="G113" s="114">
        <f t="shared" si="14"/>
        <v>0</v>
      </c>
      <c r="H113" s="114">
        <f>SUM(H114:H129)</f>
        <v>0</v>
      </c>
      <c r="I113" s="157" t="s">
        <v>563</v>
      </c>
      <c r="J113" s="114">
        <f>SUM(J114:J129)</f>
        <v>0</v>
      </c>
      <c r="K113" s="157" t="s">
        <v>563</v>
      </c>
      <c r="L113" s="114">
        <f t="shared" si="23"/>
        <v>0</v>
      </c>
      <c r="M113" s="114">
        <f>SUM(M114:M129)</f>
        <v>0</v>
      </c>
      <c r="N113" s="157" t="s">
        <v>563</v>
      </c>
      <c r="O113" s="114">
        <f>SUM(O114:O129)</f>
        <v>0</v>
      </c>
      <c r="P113" s="157" t="s">
        <v>563</v>
      </c>
      <c r="Q113" s="114">
        <f t="shared" si="24"/>
        <v>0</v>
      </c>
      <c r="R113" s="114">
        <f>SUM(R114:R129)</f>
        <v>0</v>
      </c>
      <c r="S113" s="157" t="s">
        <v>563</v>
      </c>
      <c r="T113" s="114">
        <f>SUM(T114:T129)</f>
        <v>0</v>
      </c>
      <c r="U113" s="157" t="s">
        <v>563</v>
      </c>
      <c r="V113" s="114" t="str">
        <f t="shared" si="18"/>
        <v/>
      </c>
      <c r="W113" s="114" t="str">
        <f t="shared" si="19"/>
        <v/>
      </c>
      <c r="X113" s="114" t="str">
        <f t="shared" si="20"/>
        <v/>
      </c>
      <c r="Y113" s="114" t="str">
        <f t="shared" si="15"/>
        <v/>
      </c>
      <c r="Z113" s="114" t="str">
        <f t="shared" si="16"/>
        <v/>
      </c>
      <c r="AA113" s="114" t="str">
        <f t="shared" si="17"/>
        <v/>
      </c>
    </row>
    <row r="114" spans="1:27" x14ac:dyDescent="0.25">
      <c r="A114" s="238" t="str">
        <f t="shared" si="13"/>
        <v>防预费用项目小计</v>
      </c>
      <c r="B114" s="277"/>
      <c r="C114" s="231" t="s">
        <v>425</v>
      </c>
      <c r="D114" s="231"/>
      <c r="E114" s="231"/>
      <c r="F114" s="115"/>
      <c r="G114" s="114">
        <f t="shared" si="14"/>
        <v>0</v>
      </c>
      <c r="H114" s="116"/>
      <c r="I114" s="116"/>
      <c r="J114" s="116"/>
      <c r="K114" s="116"/>
      <c r="L114" s="114">
        <f t="shared" si="23"/>
        <v>0</v>
      </c>
      <c r="M114" s="116"/>
      <c r="N114" s="116"/>
      <c r="O114" s="116"/>
      <c r="P114" s="116"/>
      <c r="Q114" s="114">
        <f t="shared" si="24"/>
        <v>0</v>
      </c>
      <c r="R114" s="116"/>
      <c r="S114" s="116"/>
      <c r="T114" s="116"/>
      <c r="U114" s="116"/>
      <c r="V114" s="114" t="str">
        <f t="shared" si="18"/>
        <v/>
      </c>
      <c r="W114" s="114" t="str">
        <f t="shared" si="19"/>
        <v/>
      </c>
      <c r="X114" s="114" t="str">
        <f t="shared" si="20"/>
        <v/>
      </c>
      <c r="Y114" s="114" t="str">
        <f t="shared" si="15"/>
        <v/>
      </c>
      <c r="Z114" s="114" t="str">
        <f t="shared" si="16"/>
        <v/>
      </c>
      <c r="AA114" s="114" t="str">
        <f t="shared" si="17"/>
        <v/>
      </c>
    </row>
    <row r="115" spans="1:27" x14ac:dyDescent="0.25">
      <c r="A115" s="238" t="str">
        <f t="shared" si="13"/>
        <v>报刊杂志广告广告费项目小计</v>
      </c>
      <c r="B115" s="277"/>
      <c r="C115" s="279" t="s">
        <v>426</v>
      </c>
      <c r="D115" s="230" t="s">
        <v>427</v>
      </c>
      <c r="E115" s="231"/>
      <c r="F115" s="115"/>
      <c r="G115" s="114">
        <f t="shared" si="14"/>
        <v>0</v>
      </c>
      <c r="H115" s="116"/>
      <c r="I115" s="116"/>
      <c r="J115" s="116"/>
      <c r="K115" s="116"/>
      <c r="L115" s="114">
        <f t="shared" si="23"/>
        <v>0</v>
      </c>
      <c r="M115" s="116"/>
      <c r="N115" s="116"/>
      <c r="O115" s="116"/>
      <c r="P115" s="116"/>
      <c r="Q115" s="114">
        <f t="shared" si="24"/>
        <v>0</v>
      </c>
      <c r="R115" s="116"/>
      <c r="S115" s="116"/>
      <c r="T115" s="116"/>
      <c r="U115" s="116"/>
      <c r="V115" s="114" t="str">
        <f t="shared" si="18"/>
        <v/>
      </c>
      <c r="W115" s="114" t="str">
        <f t="shared" si="19"/>
        <v/>
      </c>
      <c r="X115" s="114" t="str">
        <f t="shared" si="20"/>
        <v/>
      </c>
      <c r="Y115" s="114" t="str">
        <f t="shared" si="15"/>
        <v/>
      </c>
      <c r="Z115" s="114" t="str">
        <f t="shared" si="16"/>
        <v/>
      </c>
      <c r="AA115" s="114" t="str">
        <f t="shared" si="17"/>
        <v/>
      </c>
    </row>
    <row r="116" spans="1:27" x14ac:dyDescent="0.25">
      <c r="A116" s="238" t="str">
        <f t="shared" si="13"/>
        <v>广播电视广告</v>
      </c>
      <c r="B116" s="277"/>
      <c r="C116" s="298"/>
      <c r="D116" s="230" t="s">
        <v>428</v>
      </c>
      <c r="E116" s="231"/>
      <c r="F116" s="115"/>
      <c r="G116" s="114">
        <f t="shared" si="14"/>
        <v>0</v>
      </c>
      <c r="H116" s="116"/>
      <c r="I116" s="116"/>
      <c r="J116" s="116"/>
      <c r="K116" s="116"/>
      <c r="L116" s="114">
        <f t="shared" si="23"/>
        <v>0</v>
      </c>
      <c r="M116" s="116"/>
      <c r="N116" s="116"/>
      <c r="O116" s="116"/>
      <c r="P116" s="116"/>
      <c r="Q116" s="114">
        <f t="shared" si="24"/>
        <v>0</v>
      </c>
      <c r="R116" s="116"/>
      <c r="S116" s="116"/>
      <c r="T116" s="116"/>
      <c r="U116" s="116"/>
      <c r="V116" s="114" t="str">
        <f t="shared" si="18"/>
        <v/>
      </c>
      <c r="W116" s="114" t="str">
        <f t="shared" si="19"/>
        <v/>
      </c>
      <c r="X116" s="114" t="str">
        <f t="shared" si="20"/>
        <v/>
      </c>
      <c r="Y116" s="114" t="str">
        <f t="shared" si="15"/>
        <v/>
      </c>
      <c r="Z116" s="114" t="str">
        <f t="shared" si="16"/>
        <v/>
      </c>
      <c r="AA116" s="114" t="str">
        <f t="shared" si="17"/>
        <v/>
      </c>
    </row>
    <row r="117" spans="1:27" x14ac:dyDescent="0.25">
      <c r="A117" s="238" t="str">
        <f t="shared" si="13"/>
        <v>其他广告事项</v>
      </c>
      <c r="B117" s="277"/>
      <c r="C117" s="280"/>
      <c r="D117" s="230" t="s">
        <v>429</v>
      </c>
      <c r="E117" s="231"/>
      <c r="F117" s="115"/>
      <c r="G117" s="114">
        <f t="shared" si="14"/>
        <v>0</v>
      </c>
      <c r="H117" s="116"/>
      <c r="I117" s="116"/>
      <c r="J117" s="116"/>
      <c r="K117" s="116"/>
      <c r="L117" s="114">
        <f t="shared" si="23"/>
        <v>0</v>
      </c>
      <c r="M117" s="116"/>
      <c r="N117" s="116"/>
      <c r="O117" s="116"/>
      <c r="P117" s="116"/>
      <c r="Q117" s="114">
        <f t="shared" si="24"/>
        <v>0</v>
      </c>
      <c r="R117" s="116"/>
      <c r="S117" s="116"/>
      <c r="T117" s="116"/>
      <c r="U117" s="116"/>
      <c r="V117" s="114" t="str">
        <f t="shared" si="18"/>
        <v/>
      </c>
      <c r="W117" s="114" t="str">
        <f t="shared" si="19"/>
        <v/>
      </c>
      <c r="X117" s="114" t="str">
        <f t="shared" si="20"/>
        <v/>
      </c>
      <c r="Y117" s="114" t="str">
        <f t="shared" si="15"/>
        <v/>
      </c>
      <c r="Z117" s="114" t="str">
        <f t="shared" si="16"/>
        <v/>
      </c>
      <c r="AA117" s="114" t="str">
        <f t="shared" si="17"/>
        <v/>
      </c>
    </row>
    <row r="118" spans="1:27" x14ac:dyDescent="0.25">
      <c r="A118" s="238" t="str">
        <f t="shared" si="13"/>
        <v>客户互动类项目客户服务费项目小计</v>
      </c>
      <c r="B118" s="277"/>
      <c r="C118" s="300" t="s">
        <v>430</v>
      </c>
      <c r="D118" s="117" t="s">
        <v>431</v>
      </c>
      <c r="E118" s="231"/>
      <c r="F118" s="115"/>
      <c r="G118" s="114">
        <f t="shared" si="14"/>
        <v>0</v>
      </c>
      <c r="H118" s="116"/>
      <c r="I118" s="116"/>
      <c r="J118" s="116"/>
      <c r="K118" s="116"/>
      <c r="L118" s="114">
        <f t="shared" si="23"/>
        <v>0</v>
      </c>
      <c r="M118" s="116"/>
      <c r="N118" s="116"/>
      <c r="O118" s="116"/>
      <c r="P118" s="116"/>
      <c r="Q118" s="114">
        <f t="shared" si="24"/>
        <v>0</v>
      </c>
      <c r="R118" s="116"/>
      <c r="S118" s="116"/>
      <c r="T118" s="116"/>
      <c r="U118" s="116"/>
      <c r="V118" s="114" t="str">
        <f t="shared" si="18"/>
        <v/>
      </c>
      <c r="W118" s="114" t="str">
        <f t="shared" si="19"/>
        <v/>
      </c>
      <c r="X118" s="114" t="str">
        <f t="shared" si="20"/>
        <v/>
      </c>
      <c r="Y118" s="114" t="str">
        <f t="shared" si="15"/>
        <v/>
      </c>
      <c r="Z118" s="114" t="str">
        <f t="shared" si="16"/>
        <v/>
      </c>
      <c r="AA118" s="114" t="str">
        <f t="shared" si="17"/>
        <v/>
      </c>
    </row>
    <row r="119" spans="1:27" x14ac:dyDescent="0.25">
      <c r="A119" s="238" t="str">
        <f t="shared" si="13"/>
        <v>宣传礼品类项目</v>
      </c>
      <c r="B119" s="277"/>
      <c r="C119" s="301"/>
      <c r="D119" s="230" t="s">
        <v>432</v>
      </c>
      <c r="E119" s="231"/>
      <c r="F119" s="115"/>
      <c r="G119" s="114">
        <f t="shared" si="14"/>
        <v>0</v>
      </c>
      <c r="H119" s="116"/>
      <c r="I119" s="116"/>
      <c r="J119" s="116"/>
      <c r="K119" s="116"/>
      <c r="L119" s="114">
        <f t="shared" si="23"/>
        <v>0</v>
      </c>
      <c r="M119" s="116"/>
      <c r="N119" s="116"/>
      <c r="O119" s="116"/>
      <c r="P119" s="116"/>
      <c r="Q119" s="114">
        <f t="shared" si="24"/>
        <v>0</v>
      </c>
      <c r="R119" s="116"/>
      <c r="S119" s="116"/>
      <c r="T119" s="116"/>
      <c r="U119" s="116"/>
      <c r="V119" s="114" t="str">
        <f t="shared" si="18"/>
        <v/>
      </c>
      <c r="W119" s="114" t="str">
        <f t="shared" si="19"/>
        <v/>
      </c>
      <c r="X119" s="114" t="str">
        <f t="shared" si="20"/>
        <v/>
      </c>
      <c r="Y119" s="114" t="str">
        <f t="shared" si="15"/>
        <v/>
      </c>
      <c r="Z119" s="114" t="str">
        <f t="shared" si="16"/>
        <v/>
      </c>
      <c r="AA119" s="114" t="str">
        <f t="shared" si="17"/>
        <v/>
      </c>
    </row>
    <row r="120" spans="1:27" x14ac:dyDescent="0.25">
      <c r="A120" s="238" t="str">
        <f t="shared" si="13"/>
        <v>咨询服务类项目</v>
      </c>
      <c r="B120" s="277"/>
      <c r="C120" s="302"/>
      <c r="D120" s="230" t="s">
        <v>433</v>
      </c>
      <c r="E120" s="231"/>
      <c r="F120" s="115"/>
      <c r="G120" s="114">
        <f t="shared" si="14"/>
        <v>0</v>
      </c>
      <c r="H120" s="116"/>
      <c r="I120" s="116"/>
      <c r="J120" s="116"/>
      <c r="K120" s="116"/>
      <c r="L120" s="114">
        <f t="shared" si="23"/>
        <v>0</v>
      </c>
      <c r="M120" s="116"/>
      <c r="N120" s="116"/>
      <c r="O120" s="116"/>
      <c r="P120" s="116"/>
      <c r="Q120" s="114">
        <f t="shared" si="24"/>
        <v>0</v>
      </c>
      <c r="R120" s="116"/>
      <c r="S120" s="116"/>
      <c r="T120" s="116"/>
      <c r="U120" s="116"/>
      <c r="V120" s="114" t="str">
        <f t="shared" si="18"/>
        <v/>
      </c>
      <c r="W120" s="114" t="str">
        <f t="shared" si="19"/>
        <v/>
      </c>
      <c r="X120" s="114" t="str">
        <f t="shared" si="20"/>
        <v/>
      </c>
      <c r="Y120" s="114" t="str">
        <f t="shared" si="15"/>
        <v/>
      </c>
      <c r="Z120" s="114" t="str">
        <f t="shared" si="16"/>
        <v/>
      </c>
      <c r="AA120" s="114" t="str">
        <f t="shared" si="17"/>
        <v/>
      </c>
    </row>
    <row r="121" spans="1:27" x14ac:dyDescent="0.25">
      <c r="A121" s="238" t="str">
        <f t="shared" si="13"/>
        <v>宣传品业务宣传费项目小计</v>
      </c>
      <c r="B121" s="277"/>
      <c r="C121" s="279" t="s">
        <v>434</v>
      </c>
      <c r="D121" s="230" t="s">
        <v>435</v>
      </c>
      <c r="E121" s="231"/>
      <c r="F121" s="115"/>
      <c r="G121" s="114">
        <f t="shared" si="14"/>
        <v>0</v>
      </c>
      <c r="H121" s="116"/>
      <c r="I121" s="116"/>
      <c r="J121" s="116"/>
      <c r="K121" s="116"/>
      <c r="L121" s="114">
        <f t="shared" si="23"/>
        <v>0</v>
      </c>
      <c r="M121" s="116"/>
      <c r="N121" s="116"/>
      <c r="O121" s="116"/>
      <c r="P121" s="116"/>
      <c r="Q121" s="114">
        <f t="shared" si="24"/>
        <v>0</v>
      </c>
      <c r="R121" s="116"/>
      <c r="S121" s="116"/>
      <c r="T121" s="116"/>
      <c r="U121" s="116"/>
      <c r="V121" s="114" t="str">
        <f t="shared" si="18"/>
        <v/>
      </c>
      <c r="W121" s="114" t="str">
        <f t="shared" si="19"/>
        <v/>
      </c>
      <c r="X121" s="114" t="str">
        <f t="shared" si="20"/>
        <v/>
      </c>
      <c r="Y121" s="114" t="str">
        <f t="shared" si="15"/>
        <v/>
      </c>
      <c r="Z121" s="114" t="str">
        <f t="shared" si="16"/>
        <v/>
      </c>
      <c r="AA121" s="114" t="str">
        <f t="shared" si="17"/>
        <v/>
      </c>
    </row>
    <row r="122" spans="1:27" x14ac:dyDescent="0.25">
      <c r="A122" s="238" t="str">
        <f t="shared" si="13"/>
        <v>宣传事项</v>
      </c>
      <c r="B122" s="277"/>
      <c r="C122" s="280"/>
      <c r="D122" s="230" t="s">
        <v>436</v>
      </c>
      <c r="E122" s="231"/>
      <c r="F122" s="115"/>
      <c r="G122" s="114">
        <f t="shared" si="14"/>
        <v>0</v>
      </c>
      <c r="H122" s="116"/>
      <c r="I122" s="116"/>
      <c r="J122" s="116"/>
      <c r="K122" s="116"/>
      <c r="L122" s="114">
        <f t="shared" si="23"/>
        <v>0</v>
      </c>
      <c r="M122" s="116"/>
      <c r="N122" s="116"/>
      <c r="O122" s="116"/>
      <c r="P122" s="116"/>
      <c r="Q122" s="114">
        <f t="shared" si="24"/>
        <v>0</v>
      </c>
      <c r="R122" s="116"/>
      <c r="S122" s="116"/>
      <c r="T122" s="116"/>
      <c r="U122" s="116"/>
      <c r="V122" s="114" t="str">
        <f t="shared" si="18"/>
        <v/>
      </c>
      <c r="W122" s="114" t="str">
        <f t="shared" si="19"/>
        <v/>
      </c>
      <c r="X122" s="114" t="str">
        <f t="shared" si="20"/>
        <v/>
      </c>
      <c r="Y122" s="114" t="str">
        <f t="shared" si="15"/>
        <v/>
      </c>
      <c r="Z122" s="114" t="str">
        <f t="shared" si="16"/>
        <v/>
      </c>
      <c r="AA122" s="114" t="str">
        <f t="shared" si="17"/>
        <v/>
      </c>
    </row>
    <row r="123" spans="1:27" x14ac:dyDescent="0.25">
      <c r="A123" s="238" t="str">
        <f t="shared" si="13"/>
        <v>业务招待费用</v>
      </c>
      <c r="B123" s="277"/>
      <c r="C123" s="230" t="s">
        <v>57</v>
      </c>
      <c r="D123" s="231"/>
      <c r="E123" s="231"/>
      <c r="F123" s="115"/>
      <c r="G123" s="114">
        <f t="shared" si="14"/>
        <v>0</v>
      </c>
      <c r="H123" s="116"/>
      <c r="I123" s="116"/>
      <c r="J123" s="116"/>
      <c r="K123" s="116"/>
      <c r="L123" s="114">
        <f t="shared" si="23"/>
        <v>0</v>
      </c>
      <c r="M123" s="116"/>
      <c r="N123" s="116"/>
      <c r="O123" s="116"/>
      <c r="P123" s="116"/>
      <c r="Q123" s="114">
        <f t="shared" si="24"/>
        <v>0</v>
      </c>
      <c r="R123" s="116"/>
      <c r="S123" s="116"/>
      <c r="T123" s="116"/>
      <c r="U123" s="116"/>
      <c r="V123" s="114" t="str">
        <f t="shared" si="18"/>
        <v/>
      </c>
      <c r="W123" s="114" t="str">
        <f t="shared" si="19"/>
        <v/>
      </c>
      <c r="X123" s="114" t="str">
        <f t="shared" si="20"/>
        <v/>
      </c>
      <c r="Y123" s="114" t="str">
        <f t="shared" si="15"/>
        <v/>
      </c>
      <c r="Z123" s="114" t="str">
        <f t="shared" si="16"/>
        <v/>
      </c>
      <c r="AA123" s="114" t="str">
        <f t="shared" si="17"/>
        <v/>
      </c>
    </row>
    <row r="124" spans="1:27" x14ac:dyDescent="0.25">
      <c r="A124" s="238" t="str">
        <f t="shared" si="13"/>
        <v>劳务费</v>
      </c>
      <c r="B124" s="277"/>
      <c r="C124" s="136" t="s">
        <v>19</v>
      </c>
      <c r="D124" s="136"/>
      <c r="E124" s="136"/>
      <c r="F124" s="137"/>
      <c r="G124" s="114">
        <f t="shared" si="14"/>
        <v>0</v>
      </c>
      <c r="H124" s="116"/>
      <c r="I124" s="116"/>
      <c r="J124" s="116"/>
      <c r="K124" s="116"/>
      <c r="L124" s="114">
        <f t="shared" si="23"/>
        <v>0</v>
      </c>
      <c r="M124" s="116"/>
      <c r="N124" s="116"/>
      <c r="O124" s="116"/>
      <c r="P124" s="116"/>
      <c r="Q124" s="114">
        <f t="shared" si="24"/>
        <v>0</v>
      </c>
      <c r="R124" s="116"/>
      <c r="S124" s="116"/>
      <c r="T124" s="116"/>
      <c r="U124" s="116"/>
      <c r="V124" s="114" t="str">
        <f t="shared" si="18"/>
        <v/>
      </c>
      <c r="W124" s="114" t="str">
        <f t="shared" si="19"/>
        <v/>
      </c>
      <c r="X124" s="114" t="str">
        <f t="shared" si="20"/>
        <v/>
      </c>
      <c r="Y124" s="114" t="str">
        <f t="shared" si="15"/>
        <v/>
      </c>
      <c r="Z124" s="114" t="str">
        <f t="shared" si="16"/>
        <v/>
      </c>
      <c r="AA124" s="114" t="str">
        <f t="shared" si="17"/>
        <v/>
      </c>
    </row>
    <row r="125" spans="1:27" x14ac:dyDescent="0.25">
      <c r="A125" s="238" t="str">
        <f t="shared" si="13"/>
        <v>银行结算费-总公司结算银行结算费项目小计</v>
      </c>
      <c r="B125" s="277"/>
      <c r="C125" s="310" t="s">
        <v>437</v>
      </c>
      <c r="D125" s="119" t="s">
        <v>438</v>
      </c>
      <c r="E125" s="136"/>
      <c r="F125" s="137"/>
      <c r="G125" s="114">
        <f t="shared" si="14"/>
        <v>0</v>
      </c>
      <c r="H125" s="116"/>
      <c r="I125" s="116"/>
      <c r="J125" s="116"/>
      <c r="K125" s="116"/>
      <c r="L125" s="114">
        <f t="shared" si="23"/>
        <v>0</v>
      </c>
      <c r="M125" s="116"/>
      <c r="N125" s="116"/>
      <c r="O125" s="116"/>
      <c r="P125" s="116"/>
      <c r="Q125" s="114">
        <f t="shared" si="24"/>
        <v>0</v>
      </c>
      <c r="R125" s="116"/>
      <c r="S125" s="116"/>
      <c r="T125" s="116"/>
      <c r="U125" s="116"/>
      <c r="V125" s="114" t="str">
        <f t="shared" si="18"/>
        <v/>
      </c>
      <c r="W125" s="114" t="str">
        <f t="shared" si="19"/>
        <v/>
      </c>
      <c r="X125" s="114" t="str">
        <f t="shared" si="20"/>
        <v/>
      </c>
      <c r="Y125" s="114" t="str">
        <f t="shared" si="15"/>
        <v/>
      </c>
      <c r="Z125" s="114" t="str">
        <f t="shared" si="16"/>
        <v/>
      </c>
      <c r="AA125" s="114" t="str">
        <f t="shared" si="17"/>
        <v/>
      </c>
    </row>
    <row r="126" spans="1:27" x14ac:dyDescent="0.25">
      <c r="A126" s="238" t="str">
        <f t="shared" si="13"/>
        <v>银行结算费-分公司结算</v>
      </c>
      <c r="B126" s="277"/>
      <c r="C126" s="311"/>
      <c r="D126" s="119" t="s">
        <v>439</v>
      </c>
      <c r="E126" s="136"/>
      <c r="F126" s="137"/>
      <c r="G126" s="114">
        <f t="shared" si="14"/>
        <v>0</v>
      </c>
      <c r="H126" s="116"/>
      <c r="I126" s="116"/>
      <c r="J126" s="116"/>
      <c r="K126" s="116"/>
      <c r="L126" s="114">
        <f t="shared" si="23"/>
        <v>0</v>
      </c>
      <c r="M126" s="116"/>
      <c r="N126" s="116"/>
      <c r="O126" s="116"/>
      <c r="P126" s="116"/>
      <c r="Q126" s="114">
        <f t="shared" si="24"/>
        <v>0</v>
      </c>
      <c r="R126" s="116"/>
      <c r="S126" s="116"/>
      <c r="T126" s="116"/>
      <c r="U126" s="116"/>
      <c r="V126" s="114" t="str">
        <f t="shared" si="18"/>
        <v/>
      </c>
      <c r="W126" s="114" t="str">
        <f t="shared" si="19"/>
        <v/>
      </c>
      <c r="X126" s="114" t="str">
        <f t="shared" si="20"/>
        <v/>
      </c>
      <c r="Y126" s="114" t="str">
        <f t="shared" si="15"/>
        <v/>
      </c>
      <c r="Z126" s="114" t="str">
        <f t="shared" si="16"/>
        <v/>
      </c>
      <c r="AA126" s="114" t="str">
        <f t="shared" si="17"/>
        <v/>
      </c>
    </row>
    <row r="127" spans="1:27" x14ac:dyDescent="0.25">
      <c r="A127" s="238" t="str">
        <f t="shared" si="13"/>
        <v>软件开发费</v>
      </c>
      <c r="B127" s="277"/>
      <c r="C127" s="136" t="s">
        <v>30</v>
      </c>
      <c r="D127" s="136"/>
      <c r="E127" s="136"/>
      <c r="F127" s="136"/>
      <c r="G127" s="114">
        <f t="shared" si="14"/>
        <v>0</v>
      </c>
      <c r="H127" s="116"/>
      <c r="I127" s="116"/>
      <c r="J127" s="116"/>
      <c r="K127" s="116"/>
      <c r="L127" s="114">
        <f t="shared" si="23"/>
        <v>0</v>
      </c>
      <c r="M127" s="116"/>
      <c r="N127" s="116"/>
      <c r="O127" s="116"/>
      <c r="P127" s="116"/>
      <c r="Q127" s="114">
        <f t="shared" si="24"/>
        <v>0</v>
      </c>
      <c r="R127" s="116"/>
      <c r="S127" s="116"/>
      <c r="T127" s="116"/>
      <c r="U127" s="116"/>
      <c r="V127" s="114" t="str">
        <f t="shared" si="18"/>
        <v/>
      </c>
      <c r="W127" s="114" t="str">
        <f t="shared" si="19"/>
        <v/>
      </c>
      <c r="X127" s="114" t="str">
        <f t="shared" si="20"/>
        <v/>
      </c>
      <c r="Y127" s="114" t="str">
        <f t="shared" si="15"/>
        <v/>
      </c>
      <c r="Z127" s="114" t="str">
        <f t="shared" si="16"/>
        <v/>
      </c>
      <c r="AA127" s="114" t="str">
        <f t="shared" si="17"/>
        <v/>
      </c>
    </row>
    <row r="128" spans="1:27" x14ac:dyDescent="0.25">
      <c r="A128" s="238" t="str">
        <f t="shared" si="13"/>
        <v>产品开发费</v>
      </c>
      <c r="B128" s="277"/>
      <c r="C128" s="136" t="s">
        <v>31</v>
      </c>
      <c r="D128" s="136"/>
      <c r="E128" s="136"/>
      <c r="F128" s="136"/>
      <c r="G128" s="114">
        <f t="shared" si="14"/>
        <v>0</v>
      </c>
      <c r="H128" s="116"/>
      <c r="I128" s="116"/>
      <c r="J128" s="116"/>
      <c r="K128" s="116"/>
      <c r="L128" s="114">
        <f t="shared" si="23"/>
        <v>0</v>
      </c>
      <c r="M128" s="116"/>
      <c r="N128" s="116"/>
      <c r="O128" s="116"/>
      <c r="P128" s="116"/>
      <c r="Q128" s="114">
        <f t="shared" si="24"/>
        <v>0</v>
      </c>
      <c r="R128" s="116"/>
      <c r="S128" s="116"/>
      <c r="T128" s="116"/>
      <c r="U128" s="116"/>
      <c r="V128" s="114" t="str">
        <f t="shared" si="18"/>
        <v/>
      </c>
      <c r="W128" s="114" t="str">
        <f t="shared" si="19"/>
        <v/>
      </c>
      <c r="X128" s="114" t="str">
        <f t="shared" si="20"/>
        <v/>
      </c>
      <c r="Y128" s="114" t="str">
        <f t="shared" si="15"/>
        <v/>
      </c>
      <c r="Z128" s="114" t="str">
        <f t="shared" si="16"/>
        <v/>
      </c>
      <c r="AA128" s="114" t="str">
        <f t="shared" si="17"/>
        <v/>
      </c>
    </row>
    <row r="129" spans="1:27" x14ac:dyDescent="0.25">
      <c r="A129" s="238" t="str">
        <f t="shared" si="13"/>
        <v>技术转让费</v>
      </c>
      <c r="B129" s="278"/>
      <c r="C129" s="136" t="s">
        <v>29</v>
      </c>
      <c r="D129" s="136"/>
      <c r="E129" s="136"/>
      <c r="F129" s="136"/>
      <c r="G129" s="114">
        <f t="shared" si="14"/>
        <v>0</v>
      </c>
      <c r="H129" s="116"/>
      <c r="I129" s="116"/>
      <c r="J129" s="116"/>
      <c r="K129" s="116"/>
      <c r="L129" s="114">
        <f t="shared" si="23"/>
        <v>0</v>
      </c>
      <c r="M129" s="116"/>
      <c r="N129" s="116"/>
      <c r="O129" s="116"/>
      <c r="P129" s="116"/>
      <c r="Q129" s="114">
        <f t="shared" si="24"/>
        <v>0</v>
      </c>
      <c r="R129" s="116"/>
      <c r="S129" s="116"/>
      <c r="T129" s="116"/>
      <c r="U129" s="116"/>
      <c r="V129" s="114" t="str">
        <f t="shared" si="18"/>
        <v/>
      </c>
      <c r="W129" s="114" t="str">
        <f t="shared" si="19"/>
        <v/>
      </c>
      <c r="X129" s="114" t="str">
        <f t="shared" si="20"/>
        <v/>
      </c>
      <c r="Y129" s="114" t="str">
        <f t="shared" si="15"/>
        <v/>
      </c>
      <c r="Z129" s="114" t="str">
        <f t="shared" si="16"/>
        <v/>
      </c>
      <c r="AA129" s="114" t="str">
        <f t="shared" si="17"/>
        <v/>
      </c>
    </row>
    <row r="130" spans="1:27" x14ac:dyDescent="0.25">
      <c r="A130" s="238" t="str">
        <f t="shared" si="13"/>
        <v>办公管理类项目合计</v>
      </c>
      <c r="B130" s="306" t="s">
        <v>47</v>
      </c>
      <c r="C130" s="303" t="s">
        <v>47</v>
      </c>
      <c r="D130" s="304"/>
      <c r="E130" s="304"/>
      <c r="F130" s="305"/>
      <c r="G130" s="114">
        <f t="shared" si="14"/>
        <v>3.05</v>
      </c>
      <c r="H130" s="114">
        <f>SUM(H131:H154)</f>
        <v>1.83</v>
      </c>
      <c r="I130" s="157" t="s">
        <v>563</v>
      </c>
      <c r="J130" s="114">
        <f>SUM(J131:J154)</f>
        <v>1.22</v>
      </c>
      <c r="K130" s="157" t="s">
        <v>563</v>
      </c>
      <c r="L130" s="114">
        <f t="shared" si="23"/>
        <v>3.05</v>
      </c>
      <c r="M130" s="114">
        <f>SUM(M131:M154)</f>
        <v>1.8299999999999998</v>
      </c>
      <c r="N130" s="157" t="s">
        <v>563</v>
      </c>
      <c r="O130" s="114">
        <f>SUM(O131:O154)</f>
        <v>1.22</v>
      </c>
      <c r="P130" s="157" t="s">
        <v>563</v>
      </c>
      <c r="Q130" s="114">
        <f t="shared" si="24"/>
        <v>2.44</v>
      </c>
      <c r="R130" s="114">
        <f>SUM(R131:R154)</f>
        <v>1.464</v>
      </c>
      <c r="S130" s="157" t="s">
        <v>563</v>
      </c>
      <c r="T130" s="114">
        <f>SUM(T131:T154)</f>
        <v>0.97599999999999998</v>
      </c>
      <c r="U130" s="157" t="s">
        <v>563</v>
      </c>
      <c r="V130" s="114">
        <f t="shared" si="18"/>
        <v>0</v>
      </c>
      <c r="W130" s="114">
        <f t="shared" si="19"/>
        <v>2.2204460492503131E-16</v>
      </c>
      <c r="X130" s="114">
        <f t="shared" si="20"/>
        <v>0</v>
      </c>
      <c r="Y130" s="114">
        <f t="shared" si="15"/>
        <v>0.25</v>
      </c>
      <c r="Z130" s="114">
        <f t="shared" si="16"/>
        <v>0.25</v>
      </c>
      <c r="AA130" s="114">
        <f t="shared" si="17"/>
        <v>0.25</v>
      </c>
    </row>
    <row r="131" spans="1:27" x14ac:dyDescent="0.25">
      <c r="A131" s="238" t="str">
        <f t="shared" si="13"/>
        <v>出访外事费用项目小计</v>
      </c>
      <c r="B131" s="307"/>
      <c r="C131" s="295" t="s">
        <v>440</v>
      </c>
      <c r="D131" s="138" t="s">
        <v>441</v>
      </c>
      <c r="E131" s="139"/>
      <c r="F131" s="140"/>
      <c r="G131" s="114">
        <f t="shared" si="14"/>
        <v>0</v>
      </c>
      <c r="H131" s="116"/>
      <c r="I131" s="116"/>
      <c r="J131" s="116"/>
      <c r="K131" s="116"/>
      <c r="L131" s="114">
        <f t="shared" si="23"/>
        <v>0</v>
      </c>
      <c r="M131" s="116"/>
      <c r="N131" s="116"/>
      <c r="O131" s="116"/>
      <c r="P131" s="116"/>
      <c r="Q131" s="114">
        <f t="shared" si="24"/>
        <v>0</v>
      </c>
      <c r="R131" s="116"/>
      <c r="S131" s="116"/>
      <c r="T131" s="116"/>
      <c r="U131" s="116"/>
      <c r="V131" s="114" t="str">
        <f t="shared" si="18"/>
        <v/>
      </c>
      <c r="W131" s="114" t="str">
        <f t="shared" si="19"/>
        <v/>
      </c>
      <c r="X131" s="114" t="str">
        <f t="shared" si="20"/>
        <v/>
      </c>
      <c r="Y131" s="114" t="str">
        <f t="shared" si="15"/>
        <v/>
      </c>
      <c r="Z131" s="114" t="str">
        <f t="shared" si="16"/>
        <v/>
      </c>
      <c r="AA131" s="114" t="str">
        <f t="shared" si="17"/>
        <v/>
      </c>
    </row>
    <row r="132" spans="1:27" x14ac:dyDescent="0.25">
      <c r="A132" s="238" t="str">
        <f t="shared" si="13"/>
        <v>来访</v>
      </c>
      <c r="B132" s="307"/>
      <c r="C132" s="296"/>
      <c r="D132" s="138" t="s">
        <v>442</v>
      </c>
      <c r="E132" s="139"/>
      <c r="F132" s="140"/>
      <c r="G132" s="114">
        <f t="shared" si="14"/>
        <v>0</v>
      </c>
      <c r="H132" s="116"/>
      <c r="I132" s="116"/>
      <c r="J132" s="116"/>
      <c r="K132" s="116"/>
      <c r="L132" s="114">
        <f t="shared" si="23"/>
        <v>0</v>
      </c>
      <c r="M132" s="116"/>
      <c r="N132" s="116"/>
      <c r="O132" s="116"/>
      <c r="P132" s="116"/>
      <c r="Q132" s="114">
        <f t="shared" si="24"/>
        <v>0</v>
      </c>
      <c r="R132" s="116"/>
      <c r="S132" s="116"/>
      <c r="T132" s="116"/>
      <c r="U132" s="116"/>
      <c r="V132" s="114" t="str">
        <f t="shared" si="18"/>
        <v/>
      </c>
      <c r="W132" s="114" t="str">
        <f t="shared" si="19"/>
        <v/>
      </c>
      <c r="X132" s="114" t="str">
        <f t="shared" si="20"/>
        <v/>
      </c>
      <c r="Y132" s="114" t="str">
        <f t="shared" si="15"/>
        <v/>
      </c>
      <c r="Z132" s="114" t="str">
        <f t="shared" si="16"/>
        <v/>
      </c>
      <c r="AA132" s="114" t="str">
        <f t="shared" si="17"/>
        <v/>
      </c>
    </row>
    <row r="133" spans="1:27" x14ac:dyDescent="0.25">
      <c r="A133" s="238" t="str">
        <f t="shared" si="13"/>
        <v>会议费</v>
      </c>
      <c r="B133" s="307"/>
      <c r="C133" s="138" t="s">
        <v>44</v>
      </c>
      <c r="D133" s="139"/>
      <c r="E133" s="139"/>
      <c r="F133" s="140"/>
      <c r="G133" s="114">
        <f t="shared" si="14"/>
        <v>0</v>
      </c>
      <c r="H133" s="116"/>
      <c r="I133" s="116"/>
      <c r="J133" s="116"/>
      <c r="K133" s="116"/>
      <c r="L133" s="114">
        <f t="shared" si="23"/>
        <v>0</v>
      </c>
      <c r="M133" s="116"/>
      <c r="N133" s="116"/>
      <c r="O133" s="116"/>
      <c r="P133" s="116"/>
      <c r="Q133" s="114">
        <f t="shared" si="24"/>
        <v>0</v>
      </c>
      <c r="R133" s="116"/>
      <c r="S133" s="116"/>
      <c r="T133" s="116"/>
      <c r="U133" s="116"/>
      <c r="V133" s="114" t="str">
        <f t="shared" si="18"/>
        <v/>
      </c>
      <c r="W133" s="114" t="str">
        <f t="shared" si="19"/>
        <v/>
      </c>
      <c r="X133" s="114" t="str">
        <f t="shared" si="20"/>
        <v/>
      </c>
      <c r="Y133" s="114" t="str">
        <f t="shared" si="15"/>
        <v/>
      </c>
      <c r="Z133" s="114" t="str">
        <f t="shared" si="16"/>
        <v/>
      </c>
      <c r="AA133" s="114" t="str">
        <f t="shared" si="17"/>
        <v/>
      </c>
    </row>
    <row r="134" spans="1:27" x14ac:dyDescent="0.25">
      <c r="A134" s="238" t="str">
        <f t="shared" ref="A134:A169" si="25">F134&amp;E134&amp;D134&amp;C134</f>
        <v>差旅费</v>
      </c>
      <c r="B134" s="307"/>
      <c r="C134" s="139" t="s">
        <v>26</v>
      </c>
      <c r="D134" s="139"/>
      <c r="E134" s="139"/>
      <c r="F134" s="140"/>
      <c r="G134" s="114">
        <f t="shared" ref="G134:G171" si="26">H134+J134</f>
        <v>0</v>
      </c>
      <c r="H134" s="116"/>
      <c r="I134" s="116"/>
      <c r="J134" s="116"/>
      <c r="K134" s="116"/>
      <c r="L134" s="114">
        <f t="shared" si="23"/>
        <v>0</v>
      </c>
      <c r="M134" s="116"/>
      <c r="N134" s="116"/>
      <c r="O134" s="116"/>
      <c r="P134" s="116"/>
      <c r="Q134" s="114">
        <f t="shared" si="24"/>
        <v>0</v>
      </c>
      <c r="R134" s="116"/>
      <c r="S134" s="116"/>
      <c r="T134" s="116"/>
      <c r="U134" s="116"/>
      <c r="V134" s="114" t="str">
        <f t="shared" si="18"/>
        <v/>
      </c>
      <c r="W134" s="114" t="str">
        <f t="shared" si="19"/>
        <v/>
      </c>
      <c r="X134" s="114" t="str">
        <f t="shared" si="20"/>
        <v/>
      </c>
      <c r="Y134" s="114" t="str">
        <f t="shared" ref="Y134:Y171" si="27">IFERROR(G134/Q134-1,"")</f>
        <v/>
      </c>
      <c r="Z134" s="114" t="str">
        <f t="shared" ref="Z134:Z171" si="28">IFERROR(H134/R134-1,"")</f>
        <v/>
      </c>
      <c r="AA134" s="114" t="str">
        <f t="shared" ref="AA134:AA171" si="29">IFERROR(J134/T134-1,"")</f>
        <v/>
      </c>
    </row>
    <row r="135" spans="1:27" x14ac:dyDescent="0.25">
      <c r="A135" s="238" t="str">
        <f t="shared" si="25"/>
        <v>境内培训项目小计内部培训费项目小计</v>
      </c>
      <c r="B135" s="307"/>
      <c r="C135" s="315" t="s">
        <v>443</v>
      </c>
      <c r="D135" s="141" t="s">
        <v>444</v>
      </c>
      <c r="E135" s="142"/>
      <c r="F135" s="143"/>
      <c r="G135" s="114">
        <f t="shared" si="26"/>
        <v>0</v>
      </c>
      <c r="H135" s="116"/>
      <c r="I135" s="116"/>
      <c r="J135" s="116"/>
      <c r="K135" s="116"/>
      <c r="L135" s="114">
        <f t="shared" si="23"/>
        <v>0</v>
      </c>
      <c r="M135" s="116"/>
      <c r="N135" s="116"/>
      <c r="O135" s="116"/>
      <c r="P135" s="116"/>
      <c r="Q135" s="114">
        <f t="shared" si="24"/>
        <v>0</v>
      </c>
      <c r="R135" s="116"/>
      <c r="S135" s="116"/>
      <c r="T135" s="116"/>
      <c r="U135" s="116"/>
      <c r="V135" s="114" t="str">
        <f t="shared" si="18"/>
        <v/>
      </c>
      <c r="W135" s="114" t="str">
        <f t="shared" si="19"/>
        <v/>
      </c>
      <c r="X135" s="114" t="str">
        <f t="shared" si="20"/>
        <v/>
      </c>
      <c r="Y135" s="114" t="str">
        <f t="shared" si="27"/>
        <v/>
      </c>
      <c r="Z135" s="114" t="str">
        <f t="shared" si="28"/>
        <v/>
      </c>
      <c r="AA135" s="114" t="str">
        <f t="shared" si="29"/>
        <v/>
      </c>
    </row>
    <row r="136" spans="1:27" x14ac:dyDescent="0.25">
      <c r="A136" s="238" t="str">
        <f t="shared" si="25"/>
        <v>境外培训项目小计</v>
      </c>
      <c r="B136" s="307"/>
      <c r="C136" s="316"/>
      <c r="D136" s="142" t="s">
        <v>445</v>
      </c>
      <c r="E136" s="144"/>
      <c r="F136" s="143"/>
      <c r="G136" s="114">
        <f t="shared" si="26"/>
        <v>0</v>
      </c>
      <c r="H136" s="116"/>
      <c r="I136" s="116"/>
      <c r="J136" s="116"/>
      <c r="K136" s="116"/>
      <c r="L136" s="114">
        <f t="shared" si="23"/>
        <v>0</v>
      </c>
      <c r="M136" s="116"/>
      <c r="N136" s="116"/>
      <c r="O136" s="116"/>
      <c r="P136" s="116"/>
      <c r="Q136" s="114">
        <f t="shared" si="24"/>
        <v>0</v>
      </c>
      <c r="R136" s="116"/>
      <c r="S136" s="116"/>
      <c r="T136" s="116"/>
      <c r="U136" s="116"/>
      <c r="V136" s="114" t="str">
        <f t="shared" si="18"/>
        <v/>
      </c>
      <c r="W136" s="114" t="str">
        <f t="shared" si="19"/>
        <v/>
      </c>
      <c r="X136" s="114" t="str">
        <f t="shared" si="20"/>
        <v/>
      </c>
      <c r="Y136" s="114" t="str">
        <f t="shared" si="27"/>
        <v/>
      </c>
      <c r="Z136" s="114" t="str">
        <f t="shared" si="28"/>
        <v/>
      </c>
      <c r="AA136" s="114" t="str">
        <f t="shared" si="29"/>
        <v/>
      </c>
    </row>
    <row r="137" spans="1:27" x14ac:dyDescent="0.25">
      <c r="A137" s="238" t="str">
        <f t="shared" si="25"/>
        <v>外部培训费项目小计</v>
      </c>
      <c r="B137" s="307"/>
      <c r="C137" s="234" t="s">
        <v>446</v>
      </c>
      <c r="D137" s="145"/>
      <c r="E137" s="142"/>
      <c r="F137" s="143"/>
      <c r="G137" s="114">
        <f t="shared" si="26"/>
        <v>0</v>
      </c>
      <c r="H137" s="116"/>
      <c r="I137" s="116"/>
      <c r="J137" s="116"/>
      <c r="K137" s="116"/>
      <c r="L137" s="114">
        <f t="shared" si="23"/>
        <v>0</v>
      </c>
      <c r="M137" s="116"/>
      <c r="N137" s="116"/>
      <c r="O137" s="116"/>
      <c r="P137" s="116"/>
      <c r="Q137" s="114">
        <f t="shared" si="24"/>
        <v>0</v>
      </c>
      <c r="R137" s="116"/>
      <c r="S137" s="116"/>
      <c r="T137" s="116"/>
      <c r="U137" s="116"/>
      <c r="V137" s="114" t="str">
        <f t="shared" ref="V137:V171" si="30">IFERROR(G137/L137-1,"")</f>
        <v/>
      </c>
      <c r="W137" s="114" t="str">
        <f t="shared" ref="W137:W171" si="31">IFERROR(H137/M137-1,"")</f>
        <v/>
      </c>
      <c r="X137" s="114" t="str">
        <f t="shared" ref="X137:X171" si="32">IFERROR(J137/O137-1,"")</f>
        <v/>
      </c>
      <c r="Y137" s="114" t="str">
        <f t="shared" si="27"/>
        <v/>
      </c>
      <c r="Z137" s="114" t="str">
        <f t="shared" si="28"/>
        <v/>
      </c>
      <c r="AA137" s="114" t="str">
        <f t="shared" si="29"/>
        <v/>
      </c>
    </row>
    <row r="138" spans="1:27" x14ac:dyDescent="0.25">
      <c r="A138" s="238" t="str">
        <f t="shared" si="25"/>
        <v>固定电话支出通讯费项目小计邮电费项目小计</v>
      </c>
      <c r="B138" s="307"/>
      <c r="C138" s="295" t="s">
        <v>447</v>
      </c>
      <c r="D138" s="295" t="s">
        <v>448</v>
      </c>
      <c r="E138" s="146" t="s">
        <v>449</v>
      </c>
      <c r="F138" s="140"/>
      <c r="G138" s="114">
        <f t="shared" si="26"/>
        <v>0</v>
      </c>
      <c r="H138" s="116"/>
      <c r="I138" s="116"/>
      <c r="J138" s="116"/>
      <c r="K138" s="116"/>
      <c r="L138" s="114">
        <f t="shared" si="23"/>
        <v>0</v>
      </c>
      <c r="M138" s="116"/>
      <c r="N138" s="116"/>
      <c r="O138" s="116"/>
      <c r="P138" s="116"/>
      <c r="Q138" s="114">
        <f t="shared" si="24"/>
        <v>0</v>
      </c>
      <c r="R138" s="116"/>
      <c r="S138" s="116"/>
      <c r="T138" s="116"/>
      <c r="U138" s="116"/>
      <c r="V138" s="114" t="str">
        <f t="shared" si="30"/>
        <v/>
      </c>
      <c r="W138" s="114" t="str">
        <f t="shared" si="31"/>
        <v/>
      </c>
      <c r="X138" s="114" t="str">
        <f t="shared" si="32"/>
        <v/>
      </c>
      <c r="Y138" s="114" t="str">
        <f t="shared" si="27"/>
        <v/>
      </c>
      <c r="Z138" s="114" t="str">
        <f t="shared" si="28"/>
        <v/>
      </c>
      <c r="AA138" s="114" t="str">
        <f t="shared" si="29"/>
        <v/>
      </c>
    </row>
    <row r="139" spans="1:27" x14ac:dyDescent="0.25">
      <c r="A139" s="238" t="str">
        <f t="shared" si="25"/>
        <v>移动电话支出</v>
      </c>
      <c r="B139" s="307"/>
      <c r="C139" s="299"/>
      <c r="D139" s="296"/>
      <c r="E139" s="146" t="s">
        <v>450</v>
      </c>
      <c r="F139" s="140"/>
      <c r="G139" s="114">
        <f t="shared" si="26"/>
        <v>0</v>
      </c>
      <c r="H139" s="116"/>
      <c r="I139" s="116"/>
      <c r="J139" s="116"/>
      <c r="K139" s="116"/>
      <c r="L139" s="114">
        <f t="shared" si="23"/>
        <v>0</v>
      </c>
      <c r="M139" s="116"/>
      <c r="N139" s="116"/>
      <c r="O139" s="116"/>
      <c r="P139" s="116"/>
      <c r="Q139" s="114">
        <f t="shared" si="24"/>
        <v>0</v>
      </c>
      <c r="R139" s="116"/>
      <c r="S139" s="116"/>
      <c r="T139" s="116"/>
      <c r="U139" s="116"/>
      <c r="V139" s="114" t="str">
        <f t="shared" si="30"/>
        <v/>
      </c>
      <c r="W139" s="114" t="str">
        <f t="shared" si="31"/>
        <v/>
      </c>
      <c r="X139" s="114" t="str">
        <f t="shared" si="32"/>
        <v/>
      </c>
      <c r="Y139" s="114" t="str">
        <f t="shared" si="27"/>
        <v/>
      </c>
      <c r="Z139" s="114" t="str">
        <f t="shared" si="28"/>
        <v/>
      </c>
      <c r="AA139" s="114" t="str">
        <f t="shared" si="29"/>
        <v/>
      </c>
    </row>
    <row r="140" spans="1:27" x14ac:dyDescent="0.25">
      <c r="A140" s="238" t="str">
        <f t="shared" si="25"/>
        <v>邮寄费</v>
      </c>
      <c r="B140" s="307"/>
      <c r="C140" s="299"/>
      <c r="D140" s="138" t="s">
        <v>35</v>
      </c>
      <c r="E140" s="139"/>
      <c r="F140" s="140"/>
      <c r="G140" s="114">
        <f t="shared" si="26"/>
        <v>0</v>
      </c>
      <c r="H140" s="116"/>
      <c r="I140" s="116"/>
      <c r="J140" s="116"/>
      <c r="K140" s="116"/>
      <c r="L140" s="114">
        <f t="shared" si="23"/>
        <v>0</v>
      </c>
      <c r="M140" s="116"/>
      <c r="N140" s="116"/>
      <c r="O140" s="116"/>
      <c r="P140" s="116"/>
      <c r="Q140" s="114">
        <f t="shared" si="24"/>
        <v>0</v>
      </c>
      <c r="R140" s="116"/>
      <c r="S140" s="116"/>
      <c r="T140" s="116"/>
      <c r="U140" s="116"/>
      <c r="V140" s="114" t="str">
        <f t="shared" si="30"/>
        <v/>
      </c>
      <c r="W140" s="114" t="str">
        <f t="shared" si="31"/>
        <v/>
      </c>
      <c r="X140" s="114" t="str">
        <f t="shared" si="32"/>
        <v/>
      </c>
      <c r="Y140" s="114" t="str">
        <f t="shared" si="27"/>
        <v/>
      </c>
      <c r="Z140" s="114" t="str">
        <f t="shared" si="28"/>
        <v/>
      </c>
      <c r="AA140" s="114" t="str">
        <f t="shared" si="29"/>
        <v/>
      </c>
    </row>
    <row r="141" spans="1:27" x14ac:dyDescent="0.25">
      <c r="A141" s="238" t="str">
        <f t="shared" si="25"/>
        <v>线路租赁</v>
      </c>
      <c r="B141" s="307"/>
      <c r="C141" s="299"/>
      <c r="D141" s="138" t="s">
        <v>34</v>
      </c>
      <c r="E141" s="139"/>
      <c r="F141" s="140"/>
      <c r="G141" s="114">
        <f t="shared" si="26"/>
        <v>3.05</v>
      </c>
      <c r="H141" s="116">
        <v>1.83</v>
      </c>
      <c r="I141" s="116"/>
      <c r="J141" s="116">
        <v>1.22</v>
      </c>
      <c r="K141" s="116"/>
      <c r="L141" s="114">
        <f t="shared" si="23"/>
        <v>3.05</v>
      </c>
      <c r="M141" s="116">
        <v>1.8299999999999998</v>
      </c>
      <c r="N141" s="116" t="s">
        <v>705</v>
      </c>
      <c r="O141" s="116">
        <v>1.22</v>
      </c>
      <c r="P141" s="116" t="s">
        <v>706</v>
      </c>
      <c r="Q141" s="114">
        <f t="shared" si="24"/>
        <v>2.44</v>
      </c>
      <c r="R141" s="116">
        <v>1.464</v>
      </c>
      <c r="S141" s="116" t="s">
        <v>713</v>
      </c>
      <c r="T141" s="116">
        <v>0.97599999999999998</v>
      </c>
      <c r="U141" s="116" t="s">
        <v>714</v>
      </c>
      <c r="V141" s="114">
        <f t="shared" si="30"/>
        <v>0</v>
      </c>
      <c r="W141" s="114">
        <f t="shared" si="31"/>
        <v>2.2204460492503131E-16</v>
      </c>
      <c r="X141" s="114">
        <f t="shared" si="32"/>
        <v>0</v>
      </c>
      <c r="Y141" s="114">
        <f t="shared" si="27"/>
        <v>0.25</v>
      </c>
      <c r="Z141" s="114">
        <f t="shared" si="28"/>
        <v>0.25</v>
      </c>
      <c r="AA141" s="114">
        <f t="shared" si="29"/>
        <v>0.25</v>
      </c>
    </row>
    <row r="142" spans="1:27" x14ac:dyDescent="0.25">
      <c r="A142" s="238" t="str">
        <f t="shared" si="25"/>
        <v>其他邮电费</v>
      </c>
      <c r="B142" s="307"/>
      <c r="C142" s="296"/>
      <c r="D142" s="138" t="s">
        <v>32</v>
      </c>
      <c r="E142" s="139"/>
      <c r="F142" s="140"/>
      <c r="G142" s="114">
        <f t="shared" si="26"/>
        <v>0</v>
      </c>
      <c r="H142" s="116"/>
      <c r="I142" s="116"/>
      <c r="J142" s="116"/>
      <c r="K142" s="116"/>
      <c r="L142" s="114">
        <f t="shared" si="23"/>
        <v>0</v>
      </c>
      <c r="M142" s="116"/>
      <c r="N142" s="116"/>
      <c r="O142" s="116"/>
      <c r="P142" s="116"/>
      <c r="Q142" s="114">
        <f t="shared" si="24"/>
        <v>0</v>
      </c>
      <c r="R142" s="116"/>
      <c r="S142" s="116"/>
      <c r="T142" s="116"/>
      <c r="U142" s="116"/>
      <c r="V142" s="114" t="str">
        <f t="shared" si="30"/>
        <v/>
      </c>
      <c r="W142" s="114" t="str">
        <f t="shared" si="31"/>
        <v/>
      </c>
      <c r="X142" s="114" t="str">
        <f t="shared" si="32"/>
        <v/>
      </c>
      <c r="Y142" s="114" t="str">
        <f t="shared" si="27"/>
        <v/>
      </c>
      <c r="Z142" s="114" t="str">
        <f t="shared" si="28"/>
        <v/>
      </c>
      <c r="AA142" s="114" t="str">
        <f t="shared" si="29"/>
        <v/>
      </c>
    </row>
    <row r="143" spans="1:27" x14ac:dyDescent="0.25">
      <c r="A143" s="238" t="str">
        <f t="shared" si="25"/>
        <v>单证印刷费项目小计</v>
      </c>
      <c r="B143" s="307"/>
      <c r="C143" s="295" t="s">
        <v>451</v>
      </c>
      <c r="D143" s="138" t="s">
        <v>452</v>
      </c>
      <c r="E143" s="139"/>
      <c r="F143" s="140"/>
      <c r="G143" s="114">
        <f t="shared" si="26"/>
        <v>0</v>
      </c>
      <c r="H143" s="116"/>
      <c r="I143" s="116"/>
      <c r="J143" s="116"/>
      <c r="K143" s="116"/>
      <c r="L143" s="114">
        <f t="shared" si="23"/>
        <v>0</v>
      </c>
      <c r="M143" s="116"/>
      <c r="N143" s="116"/>
      <c r="O143" s="116"/>
      <c r="P143" s="116"/>
      <c r="Q143" s="114">
        <f t="shared" si="24"/>
        <v>0</v>
      </c>
      <c r="R143" s="116"/>
      <c r="S143" s="116"/>
      <c r="T143" s="116"/>
      <c r="U143" s="116"/>
      <c r="V143" s="114" t="str">
        <f t="shared" si="30"/>
        <v/>
      </c>
      <c r="W143" s="114" t="str">
        <f t="shared" si="31"/>
        <v/>
      </c>
      <c r="X143" s="114" t="str">
        <f t="shared" si="32"/>
        <v/>
      </c>
      <c r="Y143" s="114" t="str">
        <f t="shared" si="27"/>
        <v/>
      </c>
      <c r="Z143" s="114" t="str">
        <f t="shared" si="28"/>
        <v/>
      </c>
      <c r="AA143" s="114" t="str">
        <f t="shared" si="29"/>
        <v/>
      </c>
    </row>
    <row r="144" spans="1:27" x14ac:dyDescent="0.25">
      <c r="A144" s="238" t="str">
        <f t="shared" si="25"/>
        <v>名片</v>
      </c>
      <c r="B144" s="307"/>
      <c r="C144" s="299"/>
      <c r="D144" s="138" t="s">
        <v>453</v>
      </c>
      <c r="E144" s="139"/>
      <c r="F144" s="140"/>
      <c r="G144" s="114">
        <f t="shared" si="26"/>
        <v>0</v>
      </c>
      <c r="H144" s="116"/>
      <c r="I144" s="116"/>
      <c r="J144" s="116"/>
      <c r="K144" s="116"/>
      <c r="L144" s="114">
        <f t="shared" si="23"/>
        <v>0</v>
      </c>
      <c r="M144" s="116"/>
      <c r="N144" s="116"/>
      <c r="O144" s="116"/>
      <c r="P144" s="116"/>
      <c r="Q144" s="114">
        <f t="shared" si="24"/>
        <v>0</v>
      </c>
      <c r="R144" s="116"/>
      <c r="S144" s="116"/>
      <c r="T144" s="116"/>
      <c r="U144" s="116"/>
      <c r="V144" s="114" t="str">
        <f t="shared" si="30"/>
        <v/>
      </c>
      <c r="W144" s="114" t="str">
        <f t="shared" si="31"/>
        <v/>
      </c>
      <c r="X144" s="114" t="str">
        <f t="shared" si="32"/>
        <v/>
      </c>
      <c r="Y144" s="114" t="str">
        <f t="shared" si="27"/>
        <v/>
      </c>
      <c r="Z144" s="114" t="str">
        <f t="shared" si="28"/>
        <v/>
      </c>
      <c r="AA144" s="114" t="str">
        <f t="shared" si="29"/>
        <v/>
      </c>
    </row>
    <row r="145" spans="1:27" x14ac:dyDescent="0.25">
      <c r="A145" s="238" t="str">
        <f t="shared" si="25"/>
        <v>文件</v>
      </c>
      <c r="B145" s="307"/>
      <c r="C145" s="299"/>
      <c r="D145" s="138" t="s">
        <v>454</v>
      </c>
      <c r="E145" s="139"/>
      <c r="F145" s="140"/>
      <c r="G145" s="114">
        <f t="shared" si="26"/>
        <v>0</v>
      </c>
      <c r="H145" s="116"/>
      <c r="I145" s="116"/>
      <c r="J145" s="116"/>
      <c r="K145" s="116"/>
      <c r="L145" s="114">
        <f t="shared" si="23"/>
        <v>0</v>
      </c>
      <c r="M145" s="116"/>
      <c r="N145" s="116"/>
      <c r="O145" s="116"/>
      <c r="P145" s="116"/>
      <c r="Q145" s="114">
        <f t="shared" si="24"/>
        <v>0</v>
      </c>
      <c r="R145" s="116"/>
      <c r="S145" s="116"/>
      <c r="T145" s="116"/>
      <c r="U145" s="116"/>
      <c r="V145" s="114" t="str">
        <f t="shared" si="30"/>
        <v/>
      </c>
      <c r="W145" s="114" t="str">
        <f t="shared" si="31"/>
        <v/>
      </c>
      <c r="X145" s="114" t="str">
        <f t="shared" si="32"/>
        <v/>
      </c>
      <c r="Y145" s="114" t="str">
        <f t="shared" si="27"/>
        <v/>
      </c>
      <c r="Z145" s="114" t="str">
        <f t="shared" si="28"/>
        <v/>
      </c>
      <c r="AA145" s="114" t="str">
        <f t="shared" si="29"/>
        <v/>
      </c>
    </row>
    <row r="146" spans="1:27" x14ac:dyDescent="0.25">
      <c r="A146" s="238" t="str">
        <f t="shared" si="25"/>
        <v>其他印刷费</v>
      </c>
      <c r="B146" s="307"/>
      <c r="C146" s="296"/>
      <c r="D146" s="138" t="s">
        <v>455</v>
      </c>
      <c r="E146" s="139"/>
      <c r="F146" s="140"/>
      <c r="G146" s="114">
        <f t="shared" si="26"/>
        <v>0</v>
      </c>
      <c r="H146" s="116"/>
      <c r="I146" s="116"/>
      <c r="J146" s="116"/>
      <c r="K146" s="116"/>
      <c r="L146" s="114">
        <f t="shared" si="23"/>
        <v>0</v>
      </c>
      <c r="M146" s="116"/>
      <c r="N146" s="116"/>
      <c r="O146" s="116"/>
      <c r="P146" s="116"/>
      <c r="Q146" s="114">
        <f t="shared" si="24"/>
        <v>0</v>
      </c>
      <c r="R146" s="116"/>
      <c r="S146" s="116"/>
      <c r="T146" s="116"/>
      <c r="U146" s="116"/>
      <c r="V146" s="114" t="str">
        <f t="shared" si="30"/>
        <v/>
      </c>
      <c r="W146" s="114" t="str">
        <f t="shared" si="31"/>
        <v/>
      </c>
      <c r="X146" s="114" t="str">
        <f t="shared" si="32"/>
        <v/>
      </c>
      <c r="Y146" s="114" t="str">
        <f t="shared" si="27"/>
        <v/>
      </c>
      <c r="Z146" s="114" t="str">
        <f t="shared" si="28"/>
        <v/>
      </c>
      <c r="AA146" s="114" t="str">
        <f t="shared" si="29"/>
        <v/>
      </c>
    </row>
    <row r="147" spans="1:27" x14ac:dyDescent="0.25">
      <c r="A147" s="238" t="str">
        <f t="shared" si="25"/>
        <v>营业办公用品公杂费项目小计</v>
      </c>
      <c r="B147" s="307"/>
      <c r="C147" s="295" t="s">
        <v>456</v>
      </c>
      <c r="D147" s="138" t="s">
        <v>23</v>
      </c>
      <c r="E147" s="139"/>
      <c r="F147" s="140"/>
      <c r="G147" s="114">
        <f t="shared" si="26"/>
        <v>0</v>
      </c>
      <c r="H147" s="116"/>
      <c r="I147" s="116"/>
      <c r="J147" s="116"/>
      <c r="K147" s="116"/>
      <c r="L147" s="114">
        <f t="shared" si="23"/>
        <v>0</v>
      </c>
      <c r="M147" s="116"/>
      <c r="N147" s="116"/>
      <c r="O147" s="116"/>
      <c r="P147" s="116"/>
      <c r="Q147" s="114">
        <f t="shared" si="24"/>
        <v>0</v>
      </c>
      <c r="R147" s="116"/>
      <c r="S147" s="116"/>
      <c r="T147" s="116"/>
      <c r="U147" s="116"/>
      <c r="V147" s="114" t="str">
        <f t="shared" si="30"/>
        <v/>
      </c>
      <c r="W147" s="114" t="str">
        <f t="shared" si="31"/>
        <v/>
      </c>
      <c r="X147" s="114" t="str">
        <f t="shared" si="32"/>
        <v/>
      </c>
      <c r="Y147" s="114" t="str">
        <f t="shared" si="27"/>
        <v/>
      </c>
      <c r="Z147" s="114" t="str">
        <f t="shared" si="28"/>
        <v/>
      </c>
      <c r="AA147" s="114" t="str">
        <f t="shared" si="29"/>
        <v/>
      </c>
    </row>
    <row r="148" spans="1:27" x14ac:dyDescent="0.25">
      <c r="A148" s="238" t="str">
        <f t="shared" si="25"/>
        <v>清洁卫生用品</v>
      </c>
      <c r="B148" s="307"/>
      <c r="C148" s="299"/>
      <c r="D148" s="138" t="s">
        <v>457</v>
      </c>
      <c r="E148" s="139"/>
      <c r="F148" s="140"/>
      <c r="G148" s="114">
        <f t="shared" si="26"/>
        <v>0</v>
      </c>
      <c r="H148" s="116"/>
      <c r="I148" s="116"/>
      <c r="J148" s="116"/>
      <c r="K148" s="116"/>
      <c r="L148" s="114">
        <f t="shared" si="23"/>
        <v>0</v>
      </c>
      <c r="M148" s="116"/>
      <c r="N148" s="116"/>
      <c r="O148" s="116"/>
      <c r="P148" s="116"/>
      <c r="Q148" s="114">
        <f t="shared" si="24"/>
        <v>0</v>
      </c>
      <c r="R148" s="116"/>
      <c r="S148" s="116"/>
      <c r="T148" s="116"/>
      <c r="U148" s="116"/>
      <c r="V148" s="114" t="str">
        <f t="shared" si="30"/>
        <v/>
      </c>
      <c r="W148" s="114" t="str">
        <f t="shared" si="31"/>
        <v/>
      </c>
      <c r="X148" s="114" t="str">
        <f t="shared" si="32"/>
        <v/>
      </c>
      <c r="Y148" s="114" t="str">
        <f t="shared" si="27"/>
        <v/>
      </c>
      <c r="Z148" s="114" t="str">
        <f t="shared" si="28"/>
        <v/>
      </c>
      <c r="AA148" s="114" t="str">
        <f t="shared" si="29"/>
        <v/>
      </c>
    </row>
    <row r="149" spans="1:27" x14ac:dyDescent="0.25">
      <c r="A149" s="238" t="str">
        <f t="shared" si="25"/>
        <v>饮水及器具</v>
      </c>
      <c r="B149" s="307"/>
      <c r="C149" s="299"/>
      <c r="D149" s="138" t="s">
        <v>458</v>
      </c>
      <c r="E149" s="139"/>
      <c r="F149" s="140"/>
      <c r="G149" s="114">
        <f t="shared" si="26"/>
        <v>0</v>
      </c>
      <c r="H149" s="116"/>
      <c r="I149" s="116"/>
      <c r="J149" s="116"/>
      <c r="K149" s="116"/>
      <c r="L149" s="114">
        <f t="shared" si="23"/>
        <v>0</v>
      </c>
      <c r="M149" s="116"/>
      <c r="N149" s="116"/>
      <c r="O149" s="116"/>
      <c r="P149" s="116"/>
      <c r="Q149" s="114">
        <f t="shared" si="24"/>
        <v>0</v>
      </c>
      <c r="R149" s="116"/>
      <c r="S149" s="116"/>
      <c r="T149" s="116"/>
      <c r="U149" s="116"/>
      <c r="V149" s="114" t="str">
        <f t="shared" si="30"/>
        <v/>
      </c>
      <c r="W149" s="114" t="str">
        <f t="shared" si="31"/>
        <v/>
      </c>
      <c r="X149" s="114" t="str">
        <f t="shared" si="32"/>
        <v/>
      </c>
      <c r="Y149" s="114" t="str">
        <f t="shared" si="27"/>
        <v/>
      </c>
      <c r="Z149" s="114" t="str">
        <f t="shared" si="28"/>
        <v/>
      </c>
      <c r="AA149" s="114" t="str">
        <f t="shared" si="29"/>
        <v/>
      </c>
    </row>
    <row r="150" spans="1:27" x14ac:dyDescent="0.25">
      <c r="A150" s="238" t="str">
        <f t="shared" si="25"/>
        <v>其他小额零星开支</v>
      </c>
      <c r="B150" s="307"/>
      <c r="C150" s="296"/>
      <c r="D150" s="138" t="s">
        <v>459</v>
      </c>
      <c r="E150" s="139"/>
      <c r="F150" s="140"/>
      <c r="G150" s="114">
        <f t="shared" si="26"/>
        <v>0</v>
      </c>
      <c r="H150" s="116"/>
      <c r="I150" s="116"/>
      <c r="J150" s="116"/>
      <c r="K150" s="116"/>
      <c r="L150" s="114">
        <f t="shared" si="23"/>
        <v>0</v>
      </c>
      <c r="M150" s="116"/>
      <c r="N150" s="116"/>
      <c r="O150" s="116"/>
      <c r="P150" s="116"/>
      <c r="Q150" s="114">
        <f t="shared" si="24"/>
        <v>0</v>
      </c>
      <c r="R150" s="116"/>
      <c r="S150" s="116"/>
      <c r="T150" s="116"/>
      <c r="U150" s="116"/>
      <c r="V150" s="114" t="str">
        <f t="shared" si="30"/>
        <v/>
      </c>
      <c r="W150" s="114" t="str">
        <f t="shared" si="31"/>
        <v/>
      </c>
      <c r="X150" s="114" t="str">
        <f t="shared" si="32"/>
        <v/>
      </c>
      <c r="Y150" s="114" t="str">
        <f t="shared" si="27"/>
        <v/>
      </c>
      <c r="Z150" s="114" t="str">
        <f t="shared" si="28"/>
        <v/>
      </c>
      <c r="AA150" s="114" t="str">
        <f t="shared" si="29"/>
        <v/>
      </c>
    </row>
    <row r="151" spans="1:27" x14ac:dyDescent="0.25">
      <c r="A151" s="238" t="str">
        <f t="shared" si="25"/>
        <v>报刊杂志订阅</v>
      </c>
      <c r="B151" s="307"/>
      <c r="C151" s="139" t="s">
        <v>25</v>
      </c>
      <c r="D151" s="139"/>
      <c r="E151" s="139"/>
      <c r="F151" s="140"/>
      <c r="G151" s="114">
        <f t="shared" si="26"/>
        <v>0</v>
      </c>
      <c r="H151" s="116"/>
      <c r="I151" s="116"/>
      <c r="J151" s="116"/>
      <c r="K151" s="116"/>
      <c r="L151" s="114">
        <f t="shared" si="23"/>
        <v>0</v>
      </c>
      <c r="M151" s="116"/>
      <c r="N151" s="116"/>
      <c r="O151" s="116"/>
      <c r="P151" s="116"/>
      <c r="Q151" s="114">
        <f t="shared" si="24"/>
        <v>0</v>
      </c>
      <c r="R151" s="116"/>
      <c r="S151" s="116"/>
      <c r="T151" s="116"/>
      <c r="U151" s="116"/>
      <c r="V151" s="114" t="str">
        <f t="shared" si="30"/>
        <v/>
      </c>
      <c r="W151" s="114" t="str">
        <f t="shared" si="31"/>
        <v/>
      </c>
      <c r="X151" s="114" t="str">
        <f t="shared" si="32"/>
        <v/>
      </c>
      <c r="Y151" s="114" t="str">
        <f t="shared" si="27"/>
        <v/>
      </c>
      <c r="Z151" s="114" t="str">
        <f t="shared" si="28"/>
        <v/>
      </c>
      <c r="AA151" s="114" t="str">
        <f t="shared" si="29"/>
        <v/>
      </c>
    </row>
    <row r="152" spans="1:27" x14ac:dyDescent="0.25">
      <c r="A152" s="238" t="str">
        <f t="shared" si="25"/>
        <v>派遣人员管理费</v>
      </c>
      <c r="B152" s="307"/>
      <c r="C152" s="139" t="s">
        <v>17</v>
      </c>
      <c r="D152" s="139"/>
      <c r="E152" s="139"/>
      <c r="F152" s="140"/>
      <c r="G152" s="114">
        <f t="shared" si="26"/>
        <v>0</v>
      </c>
      <c r="H152" s="116"/>
      <c r="I152" s="116"/>
      <c r="J152" s="116"/>
      <c r="K152" s="116"/>
      <c r="L152" s="114">
        <f t="shared" ref="L152:L171" si="33">M152+O152</f>
        <v>0</v>
      </c>
      <c r="M152" s="116"/>
      <c r="N152" s="116"/>
      <c r="O152" s="116"/>
      <c r="P152" s="116"/>
      <c r="Q152" s="114">
        <f t="shared" ref="Q152:Q171" si="34">R152+T152</f>
        <v>0</v>
      </c>
      <c r="R152" s="116"/>
      <c r="S152" s="116"/>
      <c r="T152" s="116"/>
      <c r="U152" s="116"/>
      <c r="V152" s="114" t="str">
        <f t="shared" si="30"/>
        <v/>
      </c>
      <c r="W152" s="114" t="str">
        <f t="shared" si="31"/>
        <v/>
      </c>
      <c r="X152" s="114" t="str">
        <f t="shared" si="32"/>
        <v/>
      </c>
      <c r="Y152" s="114" t="str">
        <f t="shared" si="27"/>
        <v/>
      </c>
      <c r="Z152" s="114" t="str">
        <f t="shared" si="28"/>
        <v/>
      </c>
      <c r="AA152" s="114" t="str">
        <f t="shared" si="29"/>
        <v/>
      </c>
    </row>
    <row r="153" spans="1:27" x14ac:dyDescent="0.25">
      <c r="A153" s="238" t="str">
        <f t="shared" si="25"/>
        <v>其他保险费</v>
      </c>
      <c r="B153" s="307"/>
      <c r="C153" s="139" t="s">
        <v>18</v>
      </c>
      <c r="D153" s="139"/>
      <c r="E153" s="139"/>
      <c r="F153" s="140"/>
      <c r="G153" s="114">
        <f t="shared" si="26"/>
        <v>0</v>
      </c>
      <c r="H153" s="116"/>
      <c r="I153" s="116"/>
      <c r="J153" s="116"/>
      <c r="K153" s="116"/>
      <c r="L153" s="114">
        <f t="shared" si="33"/>
        <v>0</v>
      </c>
      <c r="M153" s="116"/>
      <c r="N153" s="116"/>
      <c r="O153" s="116"/>
      <c r="P153" s="116"/>
      <c r="Q153" s="114">
        <f t="shared" si="34"/>
        <v>0</v>
      </c>
      <c r="R153" s="116"/>
      <c r="S153" s="116"/>
      <c r="T153" s="116"/>
      <c r="U153" s="116"/>
      <c r="V153" s="114" t="str">
        <f t="shared" si="30"/>
        <v/>
      </c>
      <c r="W153" s="114" t="str">
        <f t="shared" si="31"/>
        <v/>
      </c>
      <c r="X153" s="114" t="str">
        <f t="shared" si="32"/>
        <v/>
      </c>
      <c r="Y153" s="114" t="str">
        <f t="shared" si="27"/>
        <v/>
      </c>
      <c r="Z153" s="114" t="str">
        <f t="shared" si="28"/>
        <v/>
      </c>
      <c r="AA153" s="114" t="str">
        <f t="shared" si="29"/>
        <v/>
      </c>
    </row>
    <row r="154" spans="1:27" x14ac:dyDescent="0.25">
      <c r="A154" s="238" t="str">
        <f t="shared" si="25"/>
        <v>其他费用</v>
      </c>
      <c r="B154" s="308"/>
      <c r="C154" s="139" t="s">
        <v>16</v>
      </c>
      <c r="D154" s="139"/>
      <c r="E154" s="139"/>
      <c r="F154" s="140"/>
      <c r="G154" s="114">
        <f t="shared" si="26"/>
        <v>0</v>
      </c>
      <c r="H154" s="116"/>
      <c r="I154" s="116"/>
      <c r="J154" s="116"/>
      <c r="K154" s="116"/>
      <c r="L154" s="114">
        <f t="shared" si="33"/>
        <v>0</v>
      </c>
      <c r="M154" s="116"/>
      <c r="N154" s="116"/>
      <c r="O154" s="116"/>
      <c r="P154" s="116"/>
      <c r="Q154" s="114">
        <f t="shared" si="34"/>
        <v>0</v>
      </c>
      <c r="R154" s="116"/>
      <c r="S154" s="116"/>
      <c r="T154" s="116"/>
      <c r="U154" s="116"/>
      <c r="V154" s="114" t="str">
        <f t="shared" si="30"/>
        <v/>
      </c>
      <c r="W154" s="114" t="str">
        <f t="shared" si="31"/>
        <v/>
      </c>
      <c r="X154" s="114" t="str">
        <f t="shared" si="32"/>
        <v/>
      </c>
      <c r="Y154" s="114" t="str">
        <f t="shared" si="27"/>
        <v/>
      </c>
      <c r="Z154" s="114" t="str">
        <f t="shared" si="28"/>
        <v/>
      </c>
      <c r="AA154" s="114" t="str">
        <f t="shared" si="29"/>
        <v/>
      </c>
    </row>
    <row r="155" spans="1:27" x14ac:dyDescent="0.25">
      <c r="A155" s="238" t="str">
        <f t="shared" si="25"/>
        <v>监管中介类项目合计</v>
      </c>
      <c r="B155" s="309" t="s">
        <v>14</v>
      </c>
      <c r="C155" s="267" t="s">
        <v>14</v>
      </c>
      <c r="D155" s="268"/>
      <c r="E155" s="268"/>
      <c r="F155" s="269"/>
      <c r="G155" s="114">
        <f t="shared" si="26"/>
        <v>18</v>
      </c>
      <c r="H155" s="114">
        <f>SUM(H156:H170)</f>
        <v>0</v>
      </c>
      <c r="I155" s="157" t="s">
        <v>563</v>
      </c>
      <c r="J155" s="114">
        <f>SUM(J156:J170)</f>
        <v>18</v>
      </c>
      <c r="K155" s="157" t="s">
        <v>563</v>
      </c>
      <c r="L155" s="114">
        <f t="shared" si="33"/>
        <v>14.38</v>
      </c>
      <c r="M155" s="114">
        <f>SUM(M156:M170)</f>
        <v>0</v>
      </c>
      <c r="N155" s="157" t="s">
        <v>563</v>
      </c>
      <c r="O155" s="114">
        <f>SUM(O156:O170)</f>
        <v>14.38</v>
      </c>
      <c r="P155" s="157" t="s">
        <v>563</v>
      </c>
      <c r="Q155" s="114">
        <f t="shared" si="34"/>
        <v>9.64</v>
      </c>
      <c r="R155" s="114">
        <f>SUM(R156:R170)</f>
        <v>0</v>
      </c>
      <c r="S155" s="157" t="s">
        <v>563</v>
      </c>
      <c r="T155" s="114">
        <f>SUM(T156:T170)</f>
        <v>9.64</v>
      </c>
      <c r="U155" s="157" t="s">
        <v>563</v>
      </c>
      <c r="V155" s="114">
        <f t="shared" si="30"/>
        <v>0.25173852573018074</v>
      </c>
      <c r="W155" s="114" t="str">
        <f t="shared" si="31"/>
        <v/>
      </c>
      <c r="X155" s="114">
        <f t="shared" si="32"/>
        <v>0.25173852573018074</v>
      </c>
      <c r="Y155" s="114">
        <f t="shared" si="27"/>
        <v>0.86721991701244794</v>
      </c>
      <c r="Z155" s="114" t="str">
        <f t="shared" si="28"/>
        <v/>
      </c>
      <c r="AA155" s="114">
        <f t="shared" si="29"/>
        <v>0.86721991701244794</v>
      </c>
    </row>
    <row r="156" spans="1:27" x14ac:dyDescent="0.25">
      <c r="A156" s="238" t="str">
        <f t="shared" si="25"/>
        <v>审计费</v>
      </c>
      <c r="B156" s="277"/>
      <c r="C156" s="230" t="s">
        <v>12</v>
      </c>
      <c r="D156" s="231"/>
      <c r="E156" s="231"/>
      <c r="F156" s="115"/>
      <c r="G156" s="114">
        <f t="shared" si="26"/>
        <v>0</v>
      </c>
      <c r="H156" s="116"/>
      <c r="I156" s="116"/>
      <c r="J156" s="116"/>
      <c r="K156" s="116"/>
      <c r="L156" s="114">
        <f t="shared" si="33"/>
        <v>0</v>
      </c>
      <c r="M156" s="116"/>
      <c r="N156" s="116"/>
      <c r="O156" s="116"/>
      <c r="P156" s="116"/>
      <c r="Q156" s="114">
        <f t="shared" si="34"/>
        <v>0</v>
      </c>
      <c r="R156" s="116"/>
      <c r="S156" s="116"/>
      <c r="T156" s="116"/>
      <c r="U156" s="116"/>
      <c r="V156" s="114" t="str">
        <f t="shared" si="30"/>
        <v/>
      </c>
      <c r="W156" s="114" t="str">
        <f t="shared" si="31"/>
        <v/>
      </c>
      <c r="X156" s="114" t="str">
        <f t="shared" si="32"/>
        <v/>
      </c>
      <c r="Y156" s="114" t="str">
        <f t="shared" si="27"/>
        <v/>
      </c>
      <c r="Z156" s="114" t="str">
        <f t="shared" si="28"/>
        <v/>
      </c>
      <c r="AA156" s="114" t="str">
        <f t="shared" si="29"/>
        <v/>
      </c>
    </row>
    <row r="157" spans="1:27" x14ac:dyDescent="0.25">
      <c r="A157" s="238" t="str">
        <f t="shared" si="25"/>
        <v>精算费</v>
      </c>
      <c r="B157" s="277"/>
      <c r="C157" s="230" t="s">
        <v>11</v>
      </c>
      <c r="D157" s="231"/>
      <c r="E157" s="231"/>
      <c r="F157" s="115"/>
      <c r="G157" s="114">
        <f t="shared" si="26"/>
        <v>0</v>
      </c>
      <c r="H157" s="116"/>
      <c r="I157" s="116"/>
      <c r="J157" s="116"/>
      <c r="K157" s="116"/>
      <c r="L157" s="114">
        <f t="shared" si="33"/>
        <v>0</v>
      </c>
      <c r="M157" s="116"/>
      <c r="N157" s="116"/>
      <c r="O157" s="116"/>
      <c r="P157" s="116"/>
      <c r="Q157" s="114">
        <f t="shared" si="34"/>
        <v>0</v>
      </c>
      <c r="R157" s="116"/>
      <c r="S157" s="116"/>
      <c r="T157" s="116"/>
      <c r="U157" s="116"/>
      <c r="V157" s="114" t="str">
        <f t="shared" si="30"/>
        <v/>
      </c>
      <c r="W157" s="114" t="str">
        <f t="shared" si="31"/>
        <v/>
      </c>
      <c r="X157" s="114" t="str">
        <f t="shared" si="32"/>
        <v/>
      </c>
      <c r="Y157" s="114" t="str">
        <f t="shared" si="27"/>
        <v/>
      </c>
      <c r="Z157" s="114" t="str">
        <f t="shared" si="28"/>
        <v/>
      </c>
      <c r="AA157" s="114" t="str">
        <f t="shared" si="29"/>
        <v/>
      </c>
    </row>
    <row r="158" spans="1:27" x14ac:dyDescent="0.25">
      <c r="A158" s="238" t="str">
        <f t="shared" si="25"/>
        <v>诉讼费</v>
      </c>
      <c r="B158" s="277"/>
      <c r="C158" s="230" t="s">
        <v>8</v>
      </c>
      <c r="D158" s="231"/>
      <c r="E158" s="231"/>
      <c r="F158" s="115"/>
      <c r="G158" s="114">
        <f t="shared" si="26"/>
        <v>0</v>
      </c>
      <c r="H158" s="116"/>
      <c r="I158" s="116"/>
      <c r="J158" s="116"/>
      <c r="K158" s="116"/>
      <c r="L158" s="114">
        <f t="shared" si="33"/>
        <v>0</v>
      </c>
      <c r="M158" s="116"/>
      <c r="N158" s="116"/>
      <c r="O158" s="116"/>
      <c r="P158" s="116"/>
      <c r="Q158" s="114">
        <f t="shared" si="34"/>
        <v>0</v>
      </c>
      <c r="R158" s="116"/>
      <c r="S158" s="116"/>
      <c r="T158" s="116"/>
      <c r="U158" s="116"/>
      <c r="V158" s="114" t="str">
        <f t="shared" si="30"/>
        <v/>
      </c>
      <c r="W158" s="114" t="str">
        <f t="shared" si="31"/>
        <v/>
      </c>
      <c r="X158" s="114" t="str">
        <f t="shared" si="32"/>
        <v/>
      </c>
      <c r="Y158" s="114" t="str">
        <f t="shared" si="27"/>
        <v/>
      </c>
      <c r="Z158" s="114" t="str">
        <f t="shared" si="28"/>
        <v/>
      </c>
      <c r="AA158" s="114" t="str">
        <f t="shared" si="29"/>
        <v/>
      </c>
    </row>
    <row r="159" spans="1:27" x14ac:dyDescent="0.25">
      <c r="A159" s="238" t="str">
        <f t="shared" si="25"/>
        <v>公证费</v>
      </c>
      <c r="B159" s="277"/>
      <c r="C159" s="230" t="s">
        <v>6</v>
      </c>
      <c r="D159" s="231"/>
      <c r="E159" s="231"/>
      <c r="F159" s="115"/>
      <c r="G159" s="114">
        <f t="shared" si="26"/>
        <v>0</v>
      </c>
      <c r="H159" s="116"/>
      <c r="I159" s="116"/>
      <c r="J159" s="116"/>
      <c r="K159" s="116"/>
      <c r="L159" s="114">
        <f t="shared" si="33"/>
        <v>0</v>
      </c>
      <c r="M159" s="116"/>
      <c r="N159" s="116"/>
      <c r="O159" s="116"/>
      <c r="P159" s="116"/>
      <c r="Q159" s="114">
        <f t="shared" si="34"/>
        <v>0</v>
      </c>
      <c r="R159" s="116"/>
      <c r="S159" s="116"/>
      <c r="T159" s="116"/>
      <c r="U159" s="116"/>
      <c r="V159" s="114" t="str">
        <f t="shared" si="30"/>
        <v/>
      </c>
      <c r="W159" s="114" t="str">
        <f t="shared" si="31"/>
        <v/>
      </c>
      <c r="X159" s="114" t="str">
        <f t="shared" si="32"/>
        <v/>
      </c>
      <c r="Y159" s="114" t="str">
        <f t="shared" si="27"/>
        <v/>
      </c>
      <c r="Z159" s="114" t="str">
        <f t="shared" si="28"/>
        <v/>
      </c>
      <c r="AA159" s="114" t="str">
        <f t="shared" si="29"/>
        <v/>
      </c>
    </row>
    <row r="160" spans="1:27" x14ac:dyDescent="0.25">
      <c r="A160" s="238" t="str">
        <f t="shared" si="25"/>
        <v>席位费</v>
      </c>
      <c r="B160" s="277"/>
      <c r="C160" s="230" t="s">
        <v>5</v>
      </c>
      <c r="D160" s="231"/>
      <c r="E160" s="231"/>
      <c r="F160" s="115"/>
      <c r="G160" s="114">
        <f t="shared" si="26"/>
        <v>0</v>
      </c>
      <c r="H160" s="116"/>
      <c r="I160" s="116"/>
      <c r="J160" s="116"/>
      <c r="K160" s="116"/>
      <c r="L160" s="114">
        <f t="shared" si="33"/>
        <v>0</v>
      </c>
      <c r="M160" s="116"/>
      <c r="N160" s="116"/>
      <c r="O160" s="116"/>
      <c r="P160" s="116"/>
      <c r="Q160" s="114">
        <f t="shared" si="34"/>
        <v>0</v>
      </c>
      <c r="R160" s="116"/>
      <c r="S160" s="116"/>
      <c r="T160" s="116"/>
      <c r="U160" s="116"/>
      <c r="V160" s="114" t="str">
        <f t="shared" si="30"/>
        <v/>
      </c>
      <c r="W160" s="114" t="str">
        <f t="shared" si="31"/>
        <v/>
      </c>
      <c r="X160" s="114" t="str">
        <f t="shared" si="32"/>
        <v/>
      </c>
      <c r="Y160" s="114" t="str">
        <f t="shared" si="27"/>
        <v/>
      </c>
      <c r="Z160" s="114" t="str">
        <f t="shared" si="28"/>
        <v/>
      </c>
      <c r="AA160" s="114" t="str">
        <f t="shared" si="29"/>
        <v/>
      </c>
    </row>
    <row r="161" spans="1:27" x14ac:dyDescent="0.25">
      <c r="A161" s="238" t="str">
        <f t="shared" si="25"/>
        <v>检验费</v>
      </c>
      <c r="B161" s="277"/>
      <c r="C161" s="230" t="s">
        <v>4</v>
      </c>
      <c r="D161" s="231"/>
      <c r="E161" s="231"/>
      <c r="F161" s="115"/>
      <c r="G161" s="114">
        <f t="shared" si="26"/>
        <v>0</v>
      </c>
      <c r="H161" s="116"/>
      <c r="I161" s="116"/>
      <c r="J161" s="116"/>
      <c r="K161" s="116"/>
      <c r="L161" s="114">
        <f t="shared" si="33"/>
        <v>0</v>
      </c>
      <c r="M161" s="116"/>
      <c r="N161" s="116"/>
      <c r="O161" s="116"/>
      <c r="P161" s="116"/>
      <c r="Q161" s="114">
        <f t="shared" si="34"/>
        <v>0</v>
      </c>
      <c r="R161" s="116"/>
      <c r="S161" s="116"/>
      <c r="T161" s="116"/>
      <c r="U161" s="116"/>
      <c r="V161" s="114" t="str">
        <f t="shared" si="30"/>
        <v/>
      </c>
      <c r="W161" s="114" t="str">
        <f t="shared" si="31"/>
        <v/>
      </c>
      <c r="X161" s="114" t="str">
        <f t="shared" si="32"/>
        <v/>
      </c>
      <c r="Y161" s="114" t="str">
        <f t="shared" si="27"/>
        <v/>
      </c>
      <c r="Z161" s="114" t="str">
        <f t="shared" si="28"/>
        <v/>
      </c>
      <c r="AA161" s="114" t="str">
        <f t="shared" si="29"/>
        <v/>
      </c>
    </row>
    <row r="162" spans="1:27" x14ac:dyDescent="0.25">
      <c r="A162" s="238" t="str">
        <f t="shared" si="25"/>
        <v>同业公会会费</v>
      </c>
      <c r="B162" s="277"/>
      <c r="C162" s="230" t="s">
        <v>2</v>
      </c>
      <c r="D162" s="231"/>
      <c r="E162" s="231"/>
      <c r="F162" s="115"/>
      <c r="G162" s="114">
        <f t="shared" si="26"/>
        <v>0</v>
      </c>
      <c r="H162" s="116"/>
      <c r="I162" s="116"/>
      <c r="J162" s="116"/>
      <c r="K162" s="116"/>
      <c r="L162" s="114">
        <f t="shared" si="33"/>
        <v>0</v>
      </c>
      <c r="M162" s="116"/>
      <c r="N162" s="116"/>
      <c r="O162" s="116"/>
      <c r="P162" s="116"/>
      <c r="Q162" s="114">
        <f t="shared" si="34"/>
        <v>0</v>
      </c>
      <c r="R162" s="116"/>
      <c r="S162" s="116"/>
      <c r="T162" s="116"/>
      <c r="U162" s="116"/>
      <c r="V162" s="114" t="str">
        <f t="shared" si="30"/>
        <v/>
      </c>
      <c r="W162" s="114" t="str">
        <f t="shared" si="31"/>
        <v/>
      </c>
      <c r="X162" s="114" t="str">
        <f t="shared" si="32"/>
        <v/>
      </c>
      <c r="Y162" s="114" t="str">
        <f t="shared" si="27"/>
        <v/>
      </c>
      <c r="Z162" s="114" t="str">
        <f t="shared" si="28"/>
        <v/>
      </c>
      <c r="AA162" s="114" t="str">
        <f t="shared" si="29"/>
        <v/>
      </c>
    </row>
    <row r="163" spans="1:27" x14ac:dyDescent="0.25">
      <c r="A163" s="238" t="str">
        <f t="shared" si="25"/>
        <v>保险学会学会会费项目小计</v>
      </c>
      <c r="B163" s="277"/>
      <c r="C163" s="279" t="s">
        <v>460</v>
      </c>
      <c r="D163" s="230" t="s">
        <v>461</v>
      </c>
      <c r="E163" s="231"/>
      <c r="F163" s="115"/>
      <c r="G163" s="114">
        <f t="shared" si="26"/>
        <v>0</v>
      </c>
      <c r="H163" s="116"/>
      <c r="I163" s="116"/>
      <c r="J163" s="116"/>
      <c r="K163" s="116"/>
      <c r="L163" s="114">
        <f t="shared" si="33"/>
        <v>0</v>
      </c>
      <c r="M163" s="116"/>
      <c r="N163" s="116"/>
      <c r="O163" s="116"/>
      <c r="P163" s="116"/>
      <c r="Q163" s="114">
        <f t="shared" si="34"/>
        <v>0</v>
      </c>
      <c r="R163" s="116"/>
      <c r="S163" s="116"/>
      <c r="T163" s="116"/>
      <c r="U163" s="116"/>
      <c r="V163" s="114" t="str">
        <f t="shared" si="30"/>
        <v/>
      </c>
      <c r="W163" s="114" t="str">
        <f t="shared" si="31"/>
        <v/>
      </c>
      <c r="X163" s="114" t="str">
        <f t="shared" si="32"/>
        <v/>
      </c>
      <c r="Y163" s="114" t="str">
        <f t="shared" si="27"/>
        <v/>
      </c>
      <c r="Z163" s="114" t="str">
        <f t="shared" si="28"/>
        <v/>
      </c>
      <c r="AA163" s="114" t="str">
        <f t="shared" si="29"/>
        <v/>
      </c>
    </row>
    <row r="164" spans="1:27" x14ac:dyDescent="0.25">
      <c r="A164" s="238" t="str">
        <f t="shared" si="25"/>
        <v>审计学会</v>
      </c>
      <c r="B164" s="277"/>
      <c r="C164" s="298"/>
      <c r="D164" s="230" t="s">
        <v>462</v>
      </c>
      <c r="E164" s="231"/>
      <c r="F164" s="115"/>
      <c r="G164" s="114">
        <f t="shared" si="26"/>
        <v>0</v>
      </c>
      <c r="H164" s="116"/>
      <c r="I164" s="116"/>
      <c r="J164" s="116"/>
      <c r="K164" s="116"/>
      <c r="L164" s="114">
        <f t="shared" si="33"/>
        <v>0</v>
      </c>
      <c r="M164" s="116"/>
      <c r="N164" s="116"/>
      <c r="O164" s="116"/>
      <c r="P164" s="116"/>
      <c r="Q164" s="114">
        <f t="shared" si="34"/>
        <v>0</v>
      </c>
      <c r="R164" s="116"/>
      <c r="S164" s="116"/>
      <c r="T164" s="116"/>
      <c r="U164" s="116"/>
      <c r="V164" s="114" t="str">
        <f t="shared" si="30"/>
        <v/>
      </c>
      <c r="W164" s="114" t="str">
        <f t="shared" si="31"/>
        <v/>
      </c>
      <c r="X164" s="114" t="str">
        <f t="shared" si="32"/>
        <v/>
      </c>
      <c r="Y164" s="114" t="str">
        <f t="shared" si="27"/>
        <v/>
      </c>
      <c r="Z164" s="114" t="str">
        <f t="shared" si="28"/>
        <v/>
      </c>
      <c r="AA164" s="114" t="str">
        <f t="shared" si="29"/>
        <v/>
      </c>
    </row>
    <row r="165" spans="1:27" x14ac:dyDescent="0.25">
      <c r="A165" s="238" t="str">
        <f t="shared" si="25"/>
        <v>金融学会</v>
      </c>
      <c r="B165" s="277"/>
      <c r="C165" s="298"/>
      <c r="D165" s="230" t="s">
        <v>463</v>
      </c>
      <c r="E165" s="231"/>
      <c r="F165" s="115"/>
      <c r="G165" s="114">
        <f t="shared" si="26"/>
        <v>0</v>
      </c>
      <c r="H165" s="116"/>
      <c r="I165" s="116"/>
      <c r="J165" s="116"/>
      <c r="K165" s="116"/>
      <c r="L165" s="114">
        <f t="shared" si="33"/>
        <v>0</v>
      </c>
      <c r="M165" s="116"/>
      <c r="N165" s="116"/>
      <c r="O165" s="116"/>
      <c r="P165" s="116"/>
      <c r="Q165" s="114">
        <f t="shared" si="34"/>
        <v>0</v>
      </c>
      <c r="R165" s="116"/>
      <c r="S165" s="116"/>
      <c r="T165" s="116"/>
      <c r="U165" s="116"/>
      <c r="V165" s="114" t="str">
        <f t="shared" si="30"/>
        <v/>
      </c>
      <c r="W165" s="114" t="str">
        <f t="shared" si="31"/>
        <v/>
      </c>
      <c r="X165" s="114" t="str">
        <f t="shared" si="32"/>
        <v/>
      </c>
      <c r="Y165" s="114" t="str">
        <f t="shared" si="27"/>
        <v/>
      </c>
      <c r="Z165" s="114" t="str">
        <f t="shared" si="28"/>
        <v/>
      </c>
      <c r="AA165" s="114" t="str">
        <f t="shared" si="29"/>
        <v/>
      </c>
    </row>
    <row r="166" spans="1:27" x14ac:dyDescent="0.25">
      <c r="A166" s="238" t="str">
        <f t="shared" si="25"/>
        <v>律师学会</v>
      </c>
      <c r="B166" s="277"/>
      <c r="C166" s="298"/>
      <c r="D166" s="230" t="s">
        <v>464</v>
      </c>
      <c r="E166" s="231"/>
      <c r="F166" s="115"/>
      <c r="G166" s="114">
        <f t="shared" si="26"/>
        <v>0</v>
      </c>
      <c r="H166" s="116"/>
      <c r="I166" s="116"/>
      <c r="J166" s="116"/>
      <c r="K166" s="116"/>
      <c r="L166" s="114">
        <f t="shared" si="33"/>
        <v>0</v>
      </c>
      <c r="M166" s="116"/>
      <c r="N166" s="116"/>
      <c r="O166" s="116"/>
      <c r="P166" s="116"/>
      <c r="Q166" s="114">
        <f t="shared" si="34"/>
        <v>0</v>
      </c>
      <c r="R166" s="116"/>
      <c r="S166" s="116"/>
      <c r="T166" s="116"/>
      <c r="U166" s="116"/>
      <c r="V166" s="114" t="str">
        <f t="shared" si="30"/>
        <v/>
      </c>
      <c r="W166" s="114" t="str">
        <f t="shared" si="31"/>
        <v/>
      </c>
      <c r="X166" s="114" t="str">
        <f t="shared" si="32"/>
        <v/>
      </c>
      <c r="Y166" s="114" t="str">
        <f t="shared" si="27"/>
        <v/>
      </c>
      <c r="Z166" s="114" t="str">
        <f t="shared" si="28"/>
        <v/>
      </c>
      <c r="AA166" s="114" t="str">
        <f t="shared" si="29"/>
        <v/>
      </c>
    </row>
    <row r="167" spans="1:27" x14ac:dyDescent="0.25">
      <c r="A167" s="238" t="str">
        <f t="shared" si="25"/>
        <v>精算学会</v>
      </c>
      <c r="B167" s="277"/>
      <c r="C167" s="298"/>
      <c r="D167" s="230" t="s">
        <v>465</v>
      </c>
      <c r="E167" s="231"/>
      <c r="F167" s="115"/>
      <c r="G167" s="114">
        <f t="shared" si="26"/>
        <v>0</v>
      </c>
      <c r="H167" s="116"/>
      <c r="I167" s="116"/>
      <c r="J167" s="116"/>
      <c r="K167" s="116"/>
      <c r="L167" s="114">
        <f t="shared" si="33"/>
        <v>0</v>
      </c>
      <c r="M167" s="116"/>
      <c r="N167" s="116"/>
      <c r="O167" s="116"/>
      <c r="P167" s="116"/>
      <c r="Q167" s="114">
        <f t="shared" si="34"/>
        <v>0</v>
      </c>
      <c r="R167" s="116"/>
      <c r="S167" s="116"/>
      <c r="T167" s="116"/>
      <c r="U167" s="116"/>
      <c r="V167" s="114" t="str">
        <f t="shared" si="30"/>
        <v/>
      </c>
      <c r="W167" s="114" t="str">
        <f t="shared" si="31"/>
        <v/>
      </c>
      <c r="X167" s="114" t="str">
        <f t="shared" si="32"/>
        <v/>
      </c>
      <c r="Y167" s="114" t="str">
        <f t="shared" si="27"/>
        <v/>
      </c>
      <c r="Z167" s="114" t="str">
        <f t="shared" si="28"/>
        <v/>
      </c>
      <c r="AA167" s="114" t="str">
        <f t="shared" si="29"/>
        <v/>
      </c>
    </row>
    <row r="168" spans="1:27" x14ac:dyDescent="0.25">
      <c r="A168" s="238" t="str">
        <f t="shared" si="25"/>
        <v>其它学会</v>
      </c>
      <c r="B168" s="277"/>
      <c r="C168" s="280"/>
      <c r="D168" s="230" t="s">
        <v>466</v>
      </c>
      <c r="E168" s="231"/>
      <c r="F168" s="115"/>
      <c r="G168" s="114">
        <f t="shared" si="26"/>
        <v>0</v>
      </c>
      <c r="H168" s="116"/>
      <c r="I168" s="116"/>
      <c r="J168" s="116"/>
      <c r="K168" s="116"/>
      <c r="L168" s="114">
        <f t="shared" si="33"/>
        <v>0</v>
      </c>
      <c r="M168" s="116"/>
      <c r="N168" s="116"/>
      <c r="O168" s="116"/>
      <c r="P168" s="116"/>
      <c r="Q168" s="114">
        <f t="shared" si="34"/>
        <v>0</v>
      </c>
      <c r="R168" s="116"/>
      <c r="S168" s="116"/>
      <c r="T168" s="116"/>
      <c r="U168" s="116"/>
      <c r="V168" s="114" t="str">
        <f t="shared" si="30"/>
        <v/>
      </c>
      <c r="W168" s="114" t="str">
        <f t="shared" si="31"/>
        <v/>
      </c>
      <c r="X168" s="114" t="str">
        <f t="shared" si="32"/>
        <v/>
      </c>
      <c r="Y168" s="114" t="str">
        <f t="shared" si="27"/>
        <v/>
      </c>
      <c r="Z168" s="114" t="str">
        <f t="shared" si="28"/>
        <v/>
      </c>
      <c r="AA168" s="114" t="str">
        <f t="shared" si="29"/>
        <v/>
      </c>
    </row>
    <row r="169" spans="1:27" x14ac:dyDescent="0.25">
      <c r="A169" s="238" t="str">
        <f t="shared" si="25"/>
        <v>法律顾问费咨询费项目小计</v>
      </c>
      <c r="B169" s="277"/>
      <c r="C169" s="312" t="s">
        <v>467</v>
      </c>
      <c r="D169" s="147" t="s">
        <v>468</v>
      </c>
      <c r="E169" s="231"/>
      <c r="F169" s="115"/>
      <c r="G169" s="114">
        <f t="shared" si="26"/>
        <v>0</v>
      </c>
      <c r="H169" s="116"/>
      <c r="I169" s="116"/>
      <c r="J169" s="116"/>
      <c r="K169" s="116"/>
      <c r="L169" s="114">
        <f t="shared" si="33"/>
        <v>0</v>
      </c>
      <c r="M169" s="116"/>
      <c r="N169" s="116"/>
      <c r="O169" s="116"/>
      <c r="P169" s="116"/>
      <c r="Q169" s="114">
        <f t="shared" si="34"/>
        <v>0</v>
      </c>
      <c r="R169" s="116"/>
      <c r="S169" s="116"/>
      <c r="T169" s="116"/>
      <c r="U169" s="116"/>
      <c r="V169" s="114" t="str">
        <f t="shared" si="30"/>
        <v/>
      </c>
      <c r="W169" s="114" t="str">
        <f t="shared" si="31"/>
        <v/>
      </c>
      <c r="X169" s="114" t="str">
        <f t="shared" si="32"/>
        <v/>
      </c>
      <c r="Y169" s="114" t="str">
        <f t="shared" si="27"/>
        <v/>
      </c>
      <c r="Z169" s="114" t="str">
        <f t="shared" si="28"/>
        <v/>
      </c>
      <c r="AA169" s="114" t="str">
        <f t="shared" si="29"/>
        <v/>
      </c>
    </row>
    <row r="170" spans="1:27" x14ac:dyDescent="0.25">
      <c r="A170" s="238" t="str">
        <f>F170&amp;E170&amp;D170&amp;C170</f>
        <v>其他咨询费</v>
      </c>
      <c r="B170" s="278"/>
      <c r="C170" s="313"/>
      <c r="D170" s="147" t="s">
        <v>469</v>
      </c>
      <c r="E170" s="231"/>
      <c r="F170" s="115"/>
      <c r="G170" s="114">
        <f t="shared" si="26"/>
        <v>18</v>
      </c>
      <c r="H170" s="116"/>
      <c r="I170" s="116"/>
      <c r="J170" s="149">
        <v>18</v>
      </c>
      <c r="K170" s="116"/>
      <c r="L170" s="114">
        <f t="shared" si="33"/>
        <v>14.38</v>
      </c>
      <c r="M170" s="116"/>
      <c r="N170" s="116"/>
      <c r="O170" s="116">
        <v>14.38</v>
      </c>
      <c r="P170" s="116" t="s">
        <v>707</v>
      </c>
      <c r="Q170" s="114">
        <f t="shared" si="34"/>
        <v>9.64</v>
      </c>
      <c r="R170" s="116"/>
      <c r="S170" s="116"/>
      <c r="T170" s="116">
        <v>9.64</v>
      </c>
      <c r="U170" s="116" t="s">
        <v>715</v>
      </c>
      <c r="V170" s="114">
        <f t="shared" si="30"/>
        <v>0.25173852573018074</v>
      </c>
      <c r="W170" s="114" t="str">
        <f t="shared" si="31"/>
        <v/>
      </c>
      <c r="X170" s="114">
        <f t="shared" si="32"/>
        <v>0.25173852573018074</v>
      </c>
      <c r="Y170" s="114">
        <f t="shared" si="27"/>
        <v>0.86721991701244794</v>
      </c>
      <c r="Z170" s="114" t="str">
        <f t="shared" si="28"/>
        <v/>
      </c>
      <c r="AA170" s="114">
        <f t="shared" si="29"/>
        <v>0.86721991701244794</v>
      </c>
    </row>
    <row r="171" spans="1:27" x14ac:dyDescent="0.25">
      <c r="A171" s="148"/>
      <c r="B171" s="273" t="s">
        <v>530</v>
      </c>
      <c r="C171" s="274"/>
      <c r="D171" s="274"/>
      <c r="E171" s="274"/>
      <c r="F171" s="275"/>
      <c r="G171" s="114">
        <f t="shared" si="26"/>
        <v>0</v>
      </c>
      <c r="H171" s="149"/>
      <c r="I171" s="149"/>
      <c r="J171" s="149"/>
      <c r="K171" s="149"/>
      <c r="L171" s="114">
        <f t="shared" si="33"/>
        <v>0</v>
      </c>
      <c r="M171" s="149"/>
      <c r="N171" s="149"/>
      <c r="O171" s="149"/>
      <c r="P171" s="149"/>
      <c r="Q171" s="114">
        <f t="shared" si="34"/>
        <v>0</v>
      </c>
      <c r="R171" s="149"/>
      <c r="S171" s="149"/>
      <c r="T171" s="149"/>
      <c r="U171" s="149"/>
      <c r="V171" s="114" t="str">
        <f t="shared" si="30"/>
        <v/>
      </c>
      <c r="W171" s="114" t="str">
        <f t="shared" si="31"/>
        <v/>
      </c>
      <c r="X171" s="114" t="str">
        <f t="shared" si="32"/>
        <v/>
      </c>
      <c r="Y171" s="114" t="str">
        <f t="shared" si="27"/>
        <v/>
      </c>
      <c r="Z171" s="114" t="str">
        <f t="shared" si="28"/>
        <v/>
      </c>
      <c r="AA171" s="114" t="str">
        <f t="shared" si="29"/>
        <v/>
      </c>
    </row>
  </sheetData>
  <sheetProtection autoFilter="0"/>
  <mergeCells count="79">
    <mergeCell ref="V3:V4"/>
    <mergeCell ref="W3:W4"/>
    <mergeCell ref="X3:X4"/>
    <mergeCell ref="Q2:U2"/>
    <mergeCell ref="Q3:Q4"/>
    <mergeCell ref="R3:S3"/>
    <mergeCell ref="T3:U3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9" sqref="G9"/>
    </sheetView>
  </sheetViews>
  <sheetFormatPr defaultColWidth="8.88671875" defaultRowHeight="15.6" x14ac:dyDescent="0.25"/>
  <cols>
    <col min="1" max="1" width="3.44140625" style="75" customWidth="1"/>
    <col min="2" max="2" width="8.88671875" style="110"/>
    <col min="3" max="3" width="12.21875" style="75" bestFit="1" customWidth="1"/>
    <col min="4" max="4" width="32.21875" style="75" customWidth="1"/>
    <col min="5" max="5" width="44.109375" style="75" customWidth="1"/>
    <col min="6" max="6" width="8.88671875" style="75"/>
    <col min="7" max="7" width="22.109375" style="75" bestFit="1" customWidth="1"/>
    <col min="8" max="8" width="26" style="75" bestFit="1" customWidth="1"/>
    <col min="9" max="10" width="23" style="75" customWidth="1"/>
    <col min="11" max="11" width="15.88671875" style="76" customWidth="1"/>
    <col min="12" max="12" width="34.44140625" style="75" customWidth="1"/>
    <col min="13" max="13" width="39.44140625" style="75" customWidth="1"/>
    <col min="14" max="14" width="16.77734375" style="75" customWidth="1"/>
    <col min="15" max="15" width="12.77734375" style="75" customWidth="1"/>
    <col min="16" max="16" width="25.6640625" style="75" customWidth="1"/>
    <col min="17" max="17" width="28.44140625" style="75" customWidth="1"/>
    <col min="18" max="18" width="23.6640625" style="75" customWidth="1"/>
    <col min="19" max="21" width="21.88671875" style="75" customWidth="1"/>
    <col min="22" max="22" width="21.44140625" style="75" customWidth="1"/>
    <col min="23" max="27" width="8.88671875" style="75" customWidth="1"/>
    <col min="28" max="28" width="28.77734375" style="75" hidden="1" customWidth="1"/>
    <col min="29" max="33" width="0" style="75" hidden="1" customWidth="1"/>
    <col min="34" max="16384" width="8.88671875" style="75"/>
  </cols>
  <sheetData>
    <row r="1" spans="2:32" x14ac:dyDescent="0.25">
      <c r="B1" s="107" t="s">
        <v>568</v>
      </c>
    </row>
    <row r="2" spans="2:32" ht="16.2" thickBot="1" x14ac:dyDescent="0.3">
      <c r="B2" s="107" t="s">
        <v>474</v>
      </c>
    </row>
    <row r="3" spans="2:32" x14ac:dyDescent="0.25">
      <c r="B3" s="323" t="s">
        <v>524</v>
      </c>
      <c r="C3" s="321" t="s">
        <v>685</v>
      </c>
      <c r="D3" s="321"/>
      <c r="E3" s="321"/>
      <c r="F3" s="321"/>
      <c r="G3" s="321"/>
      <c r="H3" s="321"/>
      <c r="I3" s="321"/>
      <c r="J3" s="322"/>
      <c r="K3" s="325" t="s">
        <v>637</v>
      </c>
      <c r="L3" s="321"/>
      <c r="M3" s="321"/>
      <c r="N3" s="321"/>
      <c r="O3" s="321"/>
      <c r="P3" s="321"/>
      <c r="Q3" s="321"/>
      <c r="R3" s="321"/>
      <c r="S3" s="326"/>
      <c r="T3" s="326"/>
      <c r="U3" s="326"/>
      <c r="V3" s="322"/>
    </row>
    <row r="4" spans="2:32" s="76" customFormat="1" x14ac:dyDescent="0.25">
      <c r="B4" s="324"/>
      <c r="C4" s="78" t="s">
        <v>522</v>
      </c>
      <c r="D4" s="78" t="s">
        <v>531</v>
      </c>
      <c r="E4" s="78" t="s">
        <v>536</v>
      </c>
      <c r="F4" s="78" t="s">
        <v>525</v>
      </c>
      <c r="G4" s="78" t="s">
        <v>526</v>
      </c>
      <c r="H4" s="78" t="s">
        <v>527</v>
      </c>
      <c r="I4" s="78" t="s">
        <v>532</v>
      </c>
      <c r="J4" s="79" t="s">
        <v>546</v>
      </c>
      <c r="K4" s="80" t="s">
        <v>522</v>
      </c>
      <c r="L4" s="78" t="s">
        <v>531</v>
      </c>
      <c r="M4" s="78" t="s">
        <v>536</v>
      </c>
      <c r="N4" s="78" t="s">
        <v>648</v>
      </c>
      <c r="O4" s="78" t="s">
        <v>596</v>
      </c>
      <c r="P4" s="78" t="s">
        <v>597</v>
      </c>
      <c r="Q4" s="78" t="s">
        <v>598</v>
      </c>
      <c r="R4" s="78" t="s">
        <v>615</v>
      </c>
      <c r="S4" s="81" t="s">
        <v>599</v>
      </c>
      <c r="T4" s="81" t="s">
        <v>601</v>
      </c>
      <c r="U4" s="81" t="s">
        <v>600</v>
      </c>
      <c r="V4" s="79" t="s">
        <v>645</v>
      </c>
    </row>
    <row r="5" spans="2:32" ht="15" x14ac:dyDescent="0.25">
      <c r="B5" s="108">
        <v>0</v>
      </c>
      <c r="C5" s="82" t="s">
        <v>529</v>
      </c>
      <c r="D5" s="83" t="s">
        <v>515</v>
      </c>
      <c r="E5" s="82" t="s">
        <v>515</v>
      </c>
      <c r="F5" s="84">
        <f>SUM(F6:F45)</f>
        <v>0</v>
      </c>
      <c r="G5" s="84">
        <f>SUM(G6:G45)</f>
        <v>0</v>
      </c>
      <c r="H5" s="84">
        <f>SUM(H6:H45)</f>
        <v>0</v>
      </c>
      <c r="I5" s="83" t="s">
        <v>515</v>
      </c>
      <c r="J5" s="85" t="s">
        <v>547</v>
      </c>
      <c r="K5" s="86" t="s">
        <v>529</v>
      </c>
      <c r="L5" s="87" t="s">
        <v>515</v>
      </c>
      <c r="M5" s="88" t="s">
        <v>515</v>
      </c>
      <c r="N5" s="176" t="str">
        <f>IFERROR(S5/O5,"")</f>
        <v/>
      </c>
      <c r="O5" s="89">
        <f>SUM(O6:O45)</f>
        <v>0</v>
      </c>
      <c r="P5" s="89">
        <f>SUM(P6:P45)</f>
        <v>0</v>
      </c>
      <c r="Q5" s="89">
        <f>SUM(Q6:Q45)</f>
        <v>0</v>
      </c>
      <c r="R5" s="87" t="s">
        <v>515</v>
      </c>
      <c r="S5" s="89">
        <f>SUM(S6:S45)</f>
        <v>0</v>
      </c>
      <c r="T5" s="89">
        <f>SUM(T6:T45)</f>
        <v>0</v>
      </c>
      <c r="U5" s="89">
        <f>SUM(U6:U45)</f>
        <v>0</v>
      </c>
      <c r="V5" s="90" t="s">
        <v>547</v>
      </c>
      <c r="AB5" s="75" t="s">
        <v>586</v>
      </c>
      <c r="AC5" s="75" t="s">
        <v>577</v>
      </c>
      <c r="AF5" s="75" t="s">
        <v>603</v>
      </c>
    </row>
    <row r="6" spans="2:32" ht="15" x14ac:dyDescent="0.25">
      <c r="B6" s="108">
        <v>1</v>
      </c>
      <c r="C6" s="91" t="s">
        <v>523</v>
      </c>
      <c r="D6" s="91" t="s">
        <v>578</v>
      </c>
      <c r="E6" s="91" t="s">
        <v>567</v>
      </c>
      <c r="F6" s="84">
        <f>G6+H6</f>
        <v>0</v>
      </c>
      <c r="G6" s="92"/>
      <c r="H6" s="92"/>
      <c r="I6" s="91"/>
      <c r="J6" s="93"/>
      <c r="K6" s="94" t="s">
        <v>523</v>
      </c>
      <c r="L6" s="91" t="s">
        <v>587</v>
      </c>
      <c r="M6" s="174" t="s">
        <v>594</v>
      </c>
      <c r="N6" s="176" t="str">
        <f t="shared" ref="N6:N45" si="0">IFERROR(S6/O6,"")</f>
        <v/>
      </c>
      <c r="O6" s="89">
        <f>P6+Q6</f>
        <v>0</v>
      </c>
      <c r="P6" s="92"/>
      <c r="Q6" s="92"/>
      <c r="R6" s="92" t="s">
        <v>602</v>
      </c>
      <c r="S6" s="95">
        <f>T6+U6</f>
        <v>0</v>
      </c>
      <c r="T6" s="96"/>
      <c r="U6" s="96"/>
      <c r="V6" s="175" t="s">
        <v>647</v>
      </c>
      <c r="AB6" s="75" t="s">
        <v>587</v>
      </c>
      <c r="AC6" s="75" t="s">
        <v>578</v>
      </c>
      <c r="AF6" s="75" t="s">
        <v>604</v>
      </c>
    </row>
    <row r="7" spans="2:32" ht="15" x14ac:dyDescent="0.25">
      <c r="B7" s="108">
        <v>2</v>
      </c>
      <c r="C7" s="91" t="s">
        <v>528</v>
      </c>
      <c r="D7" s="91" t="s">
        <v>583</v>
      </c>
      <c r="E7" s="91" t="s">
        <v>537</v>
      </c>
      <c r="F7" s="84">
        <f t="shared" ref="F7:F45" si="1">G7+H7</f>
        <v>0</v>
      </c>
      <c r="G7" s="92"/>
      <c r="H7" s="92"/>
      <c r="I7" s="91"/>
      <c r="J7" s="93"/>
      <c r="K7" s="94" t="s">
        <v>528</v>
      </c>
      <c r="L7" s="91" t="s">
        <v>586</v>
      </c>
      <c r="M7" s="174" t="s">
        <v>537</v>
      </c>
      <c r="N7" s="176" t="str">
        <f t="shared" si="0"/>
        <v/>
      </c>
      <c r="O7" s="89">
        <f t="shared" ref="O7:O45" si="2">P7+Q7</f>
        <v>0</v>
      </c>
      <c r="P7" s="92"/>
      <c r="Q7" s="92"/>
      <c r="R7" s="92" t="s">
        <v>602</v>
      </c>
      <c r="S7" s="95">
        <f t="shared" ref="S7:S45" si="3">T7+U7</f>
        <v>0</v>
      </c>
      <c r="T7" s="96"/>
      <c r="U7" s="96"/>
      <c r="V7" s="175" t="s">
        <v>646</v>
      </c>
      <c r="AB7" s="75" t="s">
        <v>588</v>
      </c>
      <c r="AC7" s="75" t="s">
        <v>579</v>
      </c>
      <c r="AF7" s="75" t="s">
        <v>605</v>
      </c>
    </row>
    <row r="8" spans="2:32" ht="86.4" customHeight="1" x14ac:dyDescent="0.25">
      <c r="B8" s="108">
        <v>3</v>
      </c>
      <c r="C8" s="91"/>
      <c r="D8" s="91" t="s">
        <v>585</v>
      </c>
      <c r="E8" s="98" t="s">
        <v>548</v>
      </c>
      <c r="F8" s="84">
        <f t="shared" si="1"/>
        <v>0</v>
      </c>
      <c r="G8" s="92"/>
      <c r="H8" s="92"/>
      <c r="I8" s="91"/>
      <c r="J8" s="93"/>
      <c r="K8" s="94"/>
      <c r="L8" s="91" t="s">
        <v>593</v>
      </c>
      <c r="M8" s="98" t="s">
        <v>595</v>
      </c>
      <c r="N8" s="176" t="str">
        <f t="shared" si="0"/>
        <v/>
      </c>
      <c r="O8" s="89">
        <f t="shared" si="2"/>
        <v>0</v>
      </c>
      <c r="P8" s="92"/>
      <c r="Q8" s="92"/>
      <c r="R8" s="92"/>
      <c r="S8" s="95">
        <f t="shared" si="3"/>
        <v>0</v>
      </c>
      <c r="T8" s="96"/>
      <c r="U8" s="96"/>
      <c r="V8" s="97"/>
      <c r="AB8" s="75" t="s">
        <v>589</v>
      </c>
      <c r="AC8" s="75" t="s">
        <v>580</v>
      </c>
      <c r="AF8" s="75" t="s">
        <v>606</v>
      </c>
    </row>
    <row r="9" spans="2:32" ht="85.95" customHeight="1" x14ac:dyDescent="0.25">
      <c r="B9" s="108">
        <v>4</v>
      </c>
      <c r="C9" s="91"/>
      <c r="D9" s="91" t="s">
        <v>583</v>
      </c>
      <c r="E9" s="98" t="s">
        <v>549</v>
      </c>
      <c r="F9" s="84">
        <f t="shared" si="1"/>
        <v>0</v>
      </c>
      <c r="G9" s="92"/>
      <c r="H9" s="92"/>
      <c r="I9" s="91"/>
      <c r="J9" s="93"/>
      <c r="K9" s="94"/>
      <c r="L9" s="91" t="s">
        <v>592</v>
      </c>
      <c r="M9" s="98" t="s">
        <v>549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590</v>
      </c>
      <c r="AC9" s="75" t="s">
        <v>581</v>
      </c>
      <c r="AF9" s="75" t="s">
        <v>607</v>
      </c>
    </row>
    <row r="10" spans="2:32" ht="15" x14ac:dyDescent="0.2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591</v>
      </c>
      <c r="AC10" s="75" t="s">
        <v>582</v>
      </c>
      <c r="AF10" s="75" t="s">
        <v>608</v>
      </c>
    </row>
    <row r="11" spans="2:32" ht="15" x14ac:dyDescent="0.2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592</v>
      </c>
      <c r="AC11" s="75" t="s">
        <v>583</v>
      </c>
      <c r="AF11" s="75" t="s">
        <v>609</v>
      </c>
    </row>
    <row r="12" spans="2:32" ht="15" x14ac:dyDescent="0.2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576</v>
      </c>
      <c r="AC12" s="75" t="s">
        <v>584</v>
      </c>
      <c r="AF12" s="75" t="s">
        <v>610</v>
      </c>
    </row>
    <row r="13" spans="2:32" ht="15" x14ac:dyDescent="0.2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593</v>
      </c>
      <c r="AC13" s="75" t="s">
        <v>585</v>
      </c>
      <c r="AF13" s="75" t="s">
        <v>611</v>
      </c>
    </row>
    <row r="14" spans="2:32" ht="15" x14ac:dyDescent="0.2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612</v>
      </c>
    </row>
    <row r="15" spans="2:32" ht="15" x14ac:dyDescent="0.2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613</v>
      </c>
    </row>
    <row r="16" spans="2:32" ht="15" x14ac:dyDescent="0.2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614</v>
      </c>
    </row>
    <row r="17" spans="2:22" ht="15" x14ac:dyDescent="0.2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ht="15" x14ac:dyDescent="0.2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ht="15" x14ac:dyDescent="0.2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ht="15" x14ac:dyDescent="0.2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ht="15" x14ac:dyDescent="0.2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ht="15" x14ac:dyDescent="0.2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ht="15" x14ac:dyDescent="0.2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ht="15" x14ac:dyDescent="0.2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ht="15" x14ac:dyDescent="0.2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ht="15" x14ac:dyDescent="0.2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ht="15" x14ac:dyDescent="0.2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ht="15" x14ac:dyDescent="0.2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ht="15" x14ac:dyDescent="0.2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ht="15" x14ac:dyDescent="0.2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ht="15" x14ac:dyDescent="0.2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ht="15" x14ac:dyDescent="0.2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ht="15" x14ac:dyDescent="0.2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ht="15" x14ac:dyDescent="0.2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ht="15" x14ac:dyDescent="0.2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ht="15" x14ac:dyDescent="0.2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ht="15" x14ac:dyDescent="0.2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ht="15" x14ac:dyDescent="0.2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ht="15" x14ac:dyDescent="0.2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ht="15" x14ac:dyDescent="0.2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ht="15" x14ac:dyDescent="0.2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ht="15" x14ac:dyDescent="0.2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ht="15" x14ac:dyDescent="0.2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ht="15" x14ac:dyDescent="0.2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thickBot="1" x14ac:dyDescent="0.3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showGridLines="0" zoomScale="90" zoomScaleNormal="90" workbookViewId="0">
      <selection activeCell="D13" sqref="D13"/>
    </sheetView>
  </sheetViews>
  <sheetFormatPr defaultColWidth="8.88671875" defaultRowHeight="15" x14ac:dyDescent="0.25"/>
  <cols>
    <col min="1" max="1" width="4.44140625" style="111" customWidth="1"/>
    <col min="2" max="2" width="14.21875" style="111" customWidth="1"/>
    <col min="3" max="3" width="34" style="111" customWidth="1"/>
    <col min="4" max="4" width="20.33203125" style="111" bestFit="1" customWidth="1"/>
    <col min="5" max="6" width="17.44140625" style="111" customWidth="1"/>
    <col min="7" max="7" width="19.21875" style="111" bestFit="1" customWidth="1"/>
    <col min="8" max="8" width="22.6640625" style="111" customWidth="1"/>
    <col min="9" max="9" width="23.33203125" style="111" bestFit="1" customWidth="1"/>
    <col min="10" max="10" width="28.21875" style="111" customWidth="1"/>
    <col min="11" max="16384" width="8.88671875" style="111"/>
  </cols>
  <sheetData>
    <row r="1" spans="1:9" ht="7.95" customHeight="1" x14ac:dyDescent="0.25">
      <c r="A1" s="162"/>
    </row>
    <row r="3" spans="1:9" ht="16.2" thickBot="1" x14ac:dyDescent="0.3">
      <c r="B3" s="150" t="s">
        <v>616</v>
      </c>
    </row>
    <row r="4" spans="1:9" ht="15.6" x14ac:dyDescent="0.25">
      <c r="B4" s="327" t="s">
        <v>658</v>
      </c>
      <c r="C4" s="328"/>
      <c r="D4" s="180" t="s">
        <v>550</v>
      </c>
      <c r="E4" s="180" t="s">
        <v>551</v>
      </c>
      <c r="F4" s="181" t="s">
        <v>552</v>
      </c>
      <c r="G4" s="182" t="s">
        <v>553</v>
      </c>
      <c r="H4" s="183" t="s">
        <v>554</v>
      </c>
    </row>
    <row r="5" spans="1:9" ht="15.6" x14ac:dyDescent="0.25">
      <c r="B5" s="329"/>
      <c r="C5" s="330"/>
      <c r="D5" s="163" t="s">
        <v>514</v>
      </c>
      <c r="E5" s="163" t="s">
        <v>514</v>
      </c>
      <c r="F5" s="164" t="s">
        <v>514</v>
      </c>
      <c r="G5" s="164" t="s">
        <v>514</v>
      </c>
      <c r="H5" s="184" t="s">
        <v>514</v>
      </c>
    </row>
    <row r="6" spans="1:9" ht="20.399999999999999" customHeight="1" x14ac:dyDescent="0.25">
      <c r="B6" s="329" t="s">
        <v>657</v>
      </c>
      <c r="C6" s="165" t="s">
        <v>644</v>
      </c>
      <c r="D6" s="166">
        <f>SUM(D7:D8)</f>
        <v>246</v>
      </c>
      <c r="E6" s="166">
        <f>SUM(E7:E8)</f>
        <v>234</v>
      </c>
      <c r="F6" s="166">
        <f>SUM(F7:F8)</f>
        <v>244</v>
      </c>
      <c r="G6" s="167">
        <f t="shared" ref="G6:G11" si="0">IFERROR(D6/E6-1,"-")</f>
        <v>5.1282051282051322E-2</v>
      </c>
      <c r="H6" s="185">
        <f t="shared" ref="H6:H11" si="1">IFERROR(E6/F6-1,"-")</f>
        <v>-4.0983606557377095E-2</v>
      </c>
    </row>
    <row r="7" spans="1:9" x14ac:dyDescent="0.25">
      <c r="B7" s="329"/>
      <c r="C7" s="168" t="s">
        <v>691</v>
      </c>
      <c r="D7" s="169">
        <v>246</v>
      </c>
      <c r="E7" s="169">
        <v>234</v>
      </c>
      <c r="F7" s="169">
        <v>242</v>
      </c>
      <c r="G7" s="167">
        <f t="shared" si="0"/>
        <v>5.1282051282051322E-2</v>
      </c>
      <c r="H7" s="185">
        <f t="shared" si="1"/>
        <v>-3.3057851239669422E-2</v>
      </c>
      <c r="I7" s="245"/>
    </row>
    <row r="8" spans="1:9" x14ac:dyDescent="0.25">
      <c r="B8" s="329"/>
      <c r="C8" s="168" t="s">
        <v>272</v>
      </c>
      <c r="D8" s="169">
        <v>0</v>
      </c>
      <c r="E8" s="169">
        <v>0</v>
      </c>
      <c r="F8" s="169">
        <v>2</v>
      </c>
      <c r="G8" s="167" t="str">
        <f t="shared" si="0"/>
        <v>-</v>
      </c>
      <c r="H8" s="185">
        <f t="shared" si="1"/>
        <v>-1</v>
      </c>
    </row>
    <row r="9" spans="1:9" ht="30.6" x14ac:dyDescent="0.25">
      <c r="B9" s="329"/>
      <c r="C9" s="178" t="s">
        <v>650</v>
      </c>
      <c r="D9" s="169">
        <v>0</v>
      </c>
      <c r="E9" s="169">
        <v>0</v>
      </c>
      <c r="F9" s="169">
        <v>14</v>
      </c>
      <c r="G9" s="167" t="str">
        <f t="shared" si="0"/>
        <v>-</v>
      </c>
      <c r="H9" s="185">
        <f t="shared" si="1"/>
        <v>-1</v>
      </c>
    </row>
    <row r="10" spans="1:9" x14ac:dyDescent="0.25">
      <c r="B10" s="329" t="s">
        <v>656</v>
      </c>
      <c r="C10" s="172" t="s">
        <v>617</v>
      </c>
      <c r="D10" s="170">
        <v>3</v>
      </c>
      <c r="E10" s="170">
        <v>4</v>
      </c>
      <c r="F10" s="170">
        <v>4</v>
      </c>
      <c r="G10" s="167">
        <f t="shared" si="0"/>
        <v>-0.25</v>
      </c>
      <c r="H10" s="185">
        <f t="shared" si="1"/>
        <v>0</v>
      </c>
    </row>
    <row r="11" spans="1:9" x14ac:dyDescent="0.25">
      <c r="B11" s="329"/>
      <c r="C11" s="172" t="s">
        <v>618</v>
      </c>
      <c r="D11" s="171">
        <v>63</v>
      </c>
      <c r="E11" s="171">
        <v>63</v>
      </c>
      <c r="F11" s="171">
        <v>63</v>
      </c>
      <c r="G11" s="167">
        <f t="shared" si="0"/>
        <v>0</v>
      </c>
      <c r="H11" s="185">
        <f t="shared" si="1"/>
        <v>0</v>
      </c>
      <c r="I11" s="245"/>
    </row>
    <row r="12" spans="1:9" x14ac:dyDescent="0.25">
      <c r="B12" s="329"/>
      <c r="C12" s="172" t="s">
        <v>619</v>
      </c>
      <c r="D12" s="171">
        <v>8</v>
      </c>
      <c r="E12" s="171">
        <v>3</v>
      </c>
      <c r="F12" s="171">
        <v>3</v>
      </c>
      <c r="G12" s="167">
        <f t="shared" ref="G12:H14" si="2">IFERROR(D12/E12-1,"-")</f>
        <v>1.6666666666666665</v>
      </c>
      <c r="H12" s="185">
        <f t="shared" si="2"/>
        <v>0</v>
      </c>
    </row>
    <row r="13" spans="1:9" x14ac:dyDescent="0.25">
      <c r="B13" s="331" t="s">
        <v>686</v>
      </c>
      <c r="C13" s="172" t="s">
        <v>687</v>
      </c>
      <c r="D13" s="171"/>
      <c r="E13" s="171">
        <v>17856</v>
      </c>
      <c r="F13" s="171">
        <v>12666.4</v>
      </c>
      <c r="G13" s="167">
        <f t="shared" si="2"/>
        <v>-1</v>
      </c>
      <c r="H13" s="185">
        <f t="shared" si="2"/>
        <v>0.40971388871344661</v>
      </c>
    </row>
    <row r="14" spans="1:9" x14ac:dyDescent="0.25">
      <c r="B14" s="332"/>
      <c r="C14" s="172" t="s">
        <v>688</v>
      </c>
      <c r="D14" s="171"/>
      <c r="E14" s="171">
        <v>17614</v>
      </c>
      <c r="F14" s="171">
        <v>12691.11</v>
      </c>
      <c r="G14" s="167">
        <f t="shared" si="2"/>
        <v>-1</v>
      </c>
      <c r="H14" s="185">
        <f t="shared" si="2"/>
        <v>0.38790066432329406</v>
      </c>
    </row>
    <row r="15" spans="1:9" x14ac:dyDescent="0.25">
      <c r="B15" s="333" t="s">
        <v>689</v>
      </c>
      <c r="C15" s="172" t="s">
        <v>662</v>
      </c>
      <c r="D15" s="171">
        <v>138318</v>
      </c>
      <c r="E15" s="171">
        <v>150056</v>
      </c>
      <c r="F15" s="171">
        <v>156313.07999999999</v>
      </c>
      <c r="G15" s="167">
        <f t="shared" ref="G15:G20" si="3">IFERROR(D15/E15-1,"-")</f>
        <v>-7.8224129658260866E-2</v>
      </c>
      <c r="H15" s="185">
        <f t="shared" ref="H15:H20" si="4">IFERROR(E15/F15-1,"-")</f>
        <v>-4.0029151751088232E-2</v>
      </c>
    </row>
    <row r="16" spans="1:9" x14ac:dyDescent="0.25">
      <c r="B16" s="329"/>
      <c r="C16" s="179" t="s">
        <v>663</v>
      </c>
      <c r="D16" s="235"/>
      <c r="E16" s="235"/>
      <c r="F16" s="235"/>
      <c r="G16" s="167" t="str">
        <f t="shared" si="3"/>
        <v>-</v>
      </c>
      <c r="H16" s="185" t="str">
        <f t="shared" si="4"/>
        <v>-</v>
      </c>
    </row>
    <row r="17" spans="2:8" x14ac:dyDescent="0.25">
      <c r="B17" s="329"/>
      <c r="C17" s="179" t="s">
        <v>664</v>
      </c>
      <c r="D17" s="235">
        <v>200</v>
      </c>
      <c r="E17" s="235">
        <v>89</v>
      </c>
      <c r="F17" s="235">
        <v>22.29</v>
      </c>
      <c r="G17" s="167">
        <f t="shared" si="3"/>
        <v>1.2471910112359552</v>
      </c>
      <c r="H17" s="185">
        <f t="shared" si="4"/>
        <v>2.9928218932256621</v>
      </c>
    </row>
    <row r="18" spans="2:8" x14ac:dyDescent="0.25">
      <c r="B18" s="329"/>
      <c r="C18" s="172" t="s">
        <v>665</v>
      </c>
      <c r="D18" s="235">
        <v>324</v>
      </c>
      <c r="E18" s="235">
        <v>-5</v>
      </c>
      <c r="F18" s="235">
        <v>1482</v>
      </c>
      <c r="G18" s="167">
        <f t="shared" si="3"/>
        <v>-65.8</v>
      </c>
      <c r="H18" s="185">
        <f t="shared" si="4"/>
        <v>-1.0033738191632928</v>
      </c>
    </row>
    <row r="19" spans="2:8" x14ac:dyDescent="0.25">
      <c r="B19" s="329"/>
      <c r="C19" s="227" t="s">
        <v>666</v>
      </c>
      <c r="D19" s="210">
        <f>D15-D16</f>
        <v>138318</v>
      </c>
      <c r="E19" s="210">
        <f>E15-E16</f>
        <v>150056</v>
      </c>
      <c r="F19" s="210">
        <f>F15-F16</f>
        <v>156313.07999999999</v>
      </c>
      <c r="G19" s="167">
        <f t="shared" si="3"/>
        <v>-7.8224129658260866E-2</v>
      </c>
      <c r="H19" s="185">
        <f t="shared" si="4"/>
        <v>-4.0029151751088232E-2</v>
      </c>
    </row>
    <row r="20" spans="2:8" ht="15.6" thickBot="1" x14ac:dyDescent="0.3">
      <c r="B20" s="334"/>
      <c r="C20" s="228" t="s">
        <v>667</v>
      </c>
      <c r="D20" s="211">
        <f>D15-D16-D17-D18</f>
        <v>137794</v>
      </c>
      <c r="E20" s="211">
        <f>E15-E16-E17-E18</f>
        <v>149972</v>
      </c>
      <c r="F20" s="211">
        <f>F15-F16-F17-F18</f>
        <v>154808.78999999998</v>
      </c>
      <c r="G20" s="186">
        <f t="shared" si="3"/>
        <v>-8.1201824340543571E-2</v>
      </c>
      <c r="H20" s="187">
        <f t="shared" si="4"/>
        <v>-3.1243639330815642E-2</v>
      </c>
    </row>
    <row r="21" spans="2:8" x14ac:dyDescent="0.25">
      <c r="B21" s="173"/>
    </row>
    <row r="22" spans="2:8" x14ac:dyDescent="0.25">
      <c r="B22" s="173"/>
    </row>
    <row r="23" spans="2:8" ht="16.2" thickBot="1" x14ac:dyDescent="0.3">
      <c r="B23" s="150" t="s">
        <v>659</v>
      </c>
    </row>
    <row r="24" spans="2:8" ht="15.6" x14ac:dyDescent="0.25">
      <c r="B24" s="327" t="s">
        <v>658</v>
      </c>
      <c r="C24" s="328"/>
      <c r="D24" s="180" t="s">
        <v>555</v>
      </c>
      <c r="E24" s="181" t="s">
        <v>653</v>
      </c>
      <c r="F24" s="181" t="s">
        <v>556</v>
      </c>
      <c r="G24" s="188" t="s">
        <v>654</v>
      </c>
      <c r="H24" s="183" t="s">
        <v>655</v>
      </c>
    </row>
    <row r="25" spans="2:8" ht="15.6" x14ac:dyDescent="0.25">
      <c r="B25" s="329"/>
      <c r="C25" s="330"/>
      <c r="D25" s="164" t="s">
        <v>514</v>
      </c>
      <c r="E25" s="164" t="s">
        <v>514</v>
      </c>
      <c r="F25" s="164" t="s">
        <v>514</v>
      </c>
      <c r="G25" s="164" t="s">
        <v>514</v>
      </c>
      <c r="H25" s="184" t="s">
        <v>514</v>
      </c>
    </row>
    <row r="26" spans="2:8" x14ac:dyDescent="0.25">
      <c r="B26" s="335" t="s">
        <v>660</v>
      </c>
      <c r="C26" s="153" t="s">
        <v>624</v>
      </c>
      <c r="D26" s="212">
        <f>IFERROR('1-2021年分公司固定类费用编制表（填白底格）'!$L$7/'4-基础数据及单位成本（填白底格）'!D$6,"")</f>
        <v>11.965344308943088</v>
      </c>
      <c r="E26" s="212">
        <f>IFERROR('1-2021年分公司固定类费用编制表（填白底格）'!$Z$7/'4-基础数据及单位成本（填白底格）'!E$6,"")</f>
        <v>12.221729487179488</v>
      </c>
      <c r="F26" s="212">
        <f>IFERROR('1-2021年分公司固定类费用编制表（填白底格）'!$AB$7/'4-基础数据及单位成本（填白底格）'!F$6,"")</f>
        <v>12.514202963114753</v>
      </c>
      <c r="G26" s="167">
        <f t="shared" ref="G26:G45" si="5">IFERROR(D26/E26-1,"-")</f>
        <v>-2.097781484243666E-2</v>
      </c>
      <c r="H26" s="185">
        <f>IFERROR(D26/F26-1,"-")</f>
        <v>-4.3858858274027579E-2</v>
      </c>
    </row>
    <row r="27" spans="2:8" x14ac:dyDescent="0.25">
      <c r="B27" s="336"/>
      <c r="C27" s="153" t="s">
        <v>625</v>
      </c>
      <c r="D27" s="212">
        <f>IFERROR(('1-2021年分公司固定类费用编制表（填白底格）'!L6-'1-2021年分公司固定类费用编制表（填白底格）'!L7)/'4-基础数据及单位成本（填白底格）'!D$6,"")</f>
        <v>5.443292398588536</v>
      </c>
      <c r="E27" s="212">
        <f>IFERROR(('1-2021年分公司固定类费用编制表（填白底格）'!Z6-'1-2021年分公司固定类费用编制表（填白底格）'!Z7)/'4-基础数据及单位成本（填白底格）'!E$6,"")</f>
        <v>4.6431458076923073</v>
      </c>
      <c r="F27" s="212">
        <f>IFERROR(('1-2021年分公司固定类费用编制表（填白底格）'!AB6-'1-2021年分公司固定类费用编制表（填白底格）'!AB7)/'4-基础数据及单位成本（填白底格）'!F$6,"")</f>
        <v>4.0641567540983603</v>
      </c>
      <c r="G27" s="167">
        <f t="shared" si="5"/>
        <v>0.17232855138225989</v>
      </c>
      <c r="H27" s="185">
        <f t="shared" ref="H27:H45" si="6">IFERROR(D27/F27-1,"-")</f>
        <v>0.33934115437339707</v>
      </c>
    </row>
    <row r="28" spans="2:8" x14ac:dyDescent="0.25">
      <c r="B28" s="336"/>
      <c r="C28" s="153" t="s">
        <v>56</v>
      </c>
      <c r="D28" s="212">
        <f>IFERROR('1-2021年分公司固定类费用编制表（填白底格）'!L123/'4-基础数据及单位成本（填白底格）'!D$6,"")</f>
        <v>0.26055039837398375</v>
      </c>
      <c r="E28" s="212">
        <f>IFERROR('1-2021年分公司固定类费用编制表（填白底格）'!Z123/'4-基础数据及单位成本（填白底格）'!E$6,"")</f>
        <v>0.29741623076923079</v>
      </c>
      <c r="F28" s="212">
        <f>IFERROR('1-2021年分公司固定类费用编制表（填白底格）'!AB123/'4-基础数据及单位成本（填白底格）'!F$6,"")</f>
        <v>0.29631465983606559</v>
      </c>
      <c r="G28" s="167">
        <f>IFERROR(D28/E28-1,"-")</f>
        <v>-0.12395366688595999</v>
      </c>
      <c r="H28" s="185">
        <f t="shared" si="6"/>
        <v>-0.12069690200906091</v>
      </c>
    </row>
    <row r="29" spans="2:8" x14ac:dyDescent="0.25">
      <c r="B29" s="336"/>
      <c r="C29" s="153" t="s">
        <v>44</v>
      </c>
      <c r="D29" s="212">
        <f>IFERROR('1-2021年分公司固定类费用编制表（填白底格）'!L133/'4-基础数据及单位成本（填白底格）'!D$6,"")</f>
        <v>7.703252032520326E-2</v>
      </c>
      <c r="E29" s="212">
        <f>IFERROR('1-2021年分公司固定类费用编制表（填白底格）'!Z133/'4-基础数据及单位成本（填白底格）'!E$6,"")</f>
        <v>0.12854700854700857</v>
      </c>
      <c r="F29" s="212">
        <f>IFERROR('1-2021年分公司固定类费用编制表（填白底格）'!AB133/'4-基础数据及单位成本（填白底格）'!F$6,"")</f>
        <v>9.8397508196721314E-2</v>
      </c>
      <c r="G29" s="167">
        <f t="shared" si="5"/>
        <v>-0.40074435651271412</v>
      </c>
      <c r="H29" s="185">
        <f t="shared" si="6"/>
        <v>-0.21712935889396789</v>
      </c>
    </row>
    <row r="30" spans="2:8" x14ac:dyDescent="0.25">
      <c r="B30" s="336"/>
      <c r="C30" s="153" t="s">
        <v>26</v>
      </c>
      <c r="D30" s="212">
        <f>IFERROR('1-2021年分公司固定类费用编制表（填白底格）'!L134/'4-基础数据及单位成本（填白底格）'!D$6,"")</f>
        <v>7.7804878048780488E-2</v>
      </c>
      <c r="E30" s="212">
        <f>IFERROR('1-2021年分公司固定类费用编制表（填白底格）'!Z134/'4-基础数据及单位成本（填白底格）'!E$6,"")</f>
        <v>8.8888888888888878E-2</v>
      </c>
      <c r="F30" s="212">
        <f>IFERROR('1-2021年分公司固定类费用编制表（填白底格）'!AB134/'4-基础数据及单位成本（填白底格）'!F$6,"")</f>
        <v>5.8600504098360651E-2</v>
      </c>
      <c r="G30" s="167">
        <f t="shared" si="5"/>
        <v>-0.12469512195121946</v>
      </c>
      <c r="H30" s="185">
        <f t="shared" si="6"/>
        <v>0.32771687284780682</v>
      </c>
    </row>
    <row r="31" spans="2:8" x14ac:dyDescent="0.25">
      <c r="B31" s="336"/>
      <c r="C31" s="153" t="s">
        <v>620</v>
      </c>
      <c r="D31" s="212">
        <f>IFERROR(SUM('1-2021年分公司固定类费用编制表（填白底格）'!L147:L150)/'4-基础数据及单位成本（填白底格）'!D$6,"")</f>
        <v>9.8699186991869928E-2</v>
      </c>
      <c r="E31" s="212">
        <f>IFERROR(SUM('1-2021年分公司固定类费用编制表（填白底格）'!Z147:Z150)/'4-基础数据及单位成本（填白底格）'!E$6,"")</f>
        <v>0.10376068376068377</v>
      </c>
      <c r="F31" s="212">
        <f>IFERROR(SUM('1-2021年分公司固定类费用编制表（填白底格）'!AB147:AB150)/'4-基础数据及单位成本（填白底格）'!F$6,"")</f>
        <v>8.9938795081967213E-2</v>
      </c>
      <c r="G31" s="167">
        <f t="shared" si="5"/>
        <v>-4.8780487804878092E-2</v>
      </c>
      <c r="H31" s="185">
        <f t="shared" si="6"/>
        <v>9.7403927881386299E-2</v>
      </c>
    </row>
    <row r="32" spans="2:8" x14ac:dyDescent="0.25">
      <c r="B32" s="336"/>
      <c r="C32" s="153" t="s">
        <v>621</v>
      </c>
      <c r="D32" s="212">
        <f>IFERROR(SUM('1-2021年分公司固定类费用编制表（填白底格）'!L95:L97)/'4-基础数据及单位成本（填白底格）'!D$6,"")</f>
        <v>5.4634146341463422E-2</v>
      </c>
      <c r="E32" s="212">
        <f>IFERROR(SUM('1-2021年分公司固定类费用编制表（填白底格）'!Z95:Z97)/'4-基础数据及单位成本（填白底格）'!E$6,"")</f>
        <v>5.9743589743589745E-2</v>
      </c>
      <c r="F32" s="212">
        <f>IFERROR(SUM('1-2021年分公司固定类费用编制表（填白底格）'!AB95:AB97)/'4-基础数据及单位成本（填白底格）'!F$6,"")</f>
        <v>5.3853811475409831E-2</v>
      </c>
      <c r="G32" s="167">
        <f t="shared" si="5"/>
        <v>-8.5522872396105898E-2</v>
      </c>
      <c r="H32" s="185">
        <f t="shared" si="6"/>
        <v>1.4489872576797902E-2</v>
      </c>
    </row>
    <row r="33" spans="2:8" x14ac:dyDescent="0.25">
      <c r="B33" s="336"/>
      <c r="C33" s="153" t="s">
        <v>622</v>
      </c>
      <c r="D33" s="212">
        <f>IFERROR(SUM('1-2021年分公司固定类费用编制表（填白底格）'!L138:L139)/'4-基础数据及单位成本（填白底格）'!D$6,"")</f>
        <v>0.37528455284552847</v>
      </c>
      <c r="E33" s="212">
        <f>IFERROR(SUM('1-2021年分公司固定类费用编制表（填白底格）'!Z138:Z139)/'4-基础数据及单位成本（填白底格）'!E$6,"")</f>
        <v>0.34290598290598295</v>
      </c>
      <c r="F33" s="212">
        <f>IFERROR(SUM('1-2021年分公司固定类费用编制表（填白底格）'!AB138:AB139)/'4-基础数据及单位成本（填白底格）'!F$6,"")</f>
        <v>0.36134605737704917</v>
      </c>
      <c r="G33" s="167">
        <f t="shared" si="5"/>
        <v>9.4424044938355545E-2</v>
      </c>
      <c r="H33" s="185">
        <f t="shared" si="6"/>
        <v>3.8573813616942454E-2</v>
      </c>
    </row>
    <row r="34" spans="2:8" x14ac:dyDescent="0.25">
      <c r="B34" s="336"/>
      <c r="C34" s="153" t="s">
        <v>623</v>
      </c>
      <c r="D34" s="212">
        <f>IFERROR(SUM('1-2021年分公司固定类费用编制表（填白底格）'!L135:L136)/'4-基础数据及单位成本（填白底格）'!D$6,"")</f>
        <v>0.17540650406504069</v>
      </c>
      <c r="E34" s="212">
        <f>IFERROR(SUM('1-2021年分公司固定类费用编制表（填白底格）'!Z135:Z136)/'4-基础数据及单位成本（填白底格）'!E$6,"")</f>
        <v>0.18547008547008548</v>
      </c>
      <c r="F34" s="212">
        <f>IFERROR(SUM('1-2021年分公司固定类费用编制表（填白底格）'!AB135:AB136)/'4-基础数据及单位成本（填白底格）'!F$6,"")</f>
        <v>0.11432825409836066</v>
      </c>
      <c r="G34" s="167">
        <f t="shared" si="5"/>
        <v>-5.4259862875126297E-2</v>
      </c>
      <c r="H34" s="185">
        <f t="shared" si="6"/>
        <v>0.53423583215162407</v>
      </c>
    </row>
    <row r="35" spans="2:8" x14ac:dyDescent="0.25">
      <c r="B35" s="332"/>
      <c r="C35" s="153" t="s">
        <v>649</v>
      </c>
      <c r="D35" s="212" t="str">
        <f>IFERROR('1-2021年分公司固定类费用编制表（填白底格）'!L124/'4-基础数据及单位成本（填白底格）'!D9,"")</f>
        <v/>
      </c>
      <c r="E35" s="212" t="str">
        <f>IFERROR('1-2021年分公司固定类费用编制表（填白底格）'!Z124/'4-基础数据及单位成本（填白底格）'!E9,"")</f>
        <v/>
      </c>
      <c r="F35" s="212">
        <f>IFERROR('1-2021年分公司固定类费用编制表（填白底格）'!AB124/'4-基础数据及单位成本（填白底格）'!F9,"")</f>
        <v>7.2642499999999997</v>
      </c>
      <c r="G35" s="167" t="str">
        <f t="shared" si="5"/>
        <v>-</v>
      </c>
      <c r="H35" s="185" t="str">
        <f t="shared" si="6"/>
        <v>-</v>
      </c>
    </row>
    <row r="36" spans="2:8" x14ac:dyDescent="0.25">
      <c r="B36" s="333" t="s">
        <v>661</v>
      </c>
      <c r="C36" s="153" t="s">
        <v>626</v>
      </c>
      <c r="D36" s="212">
        <f>IFERROR(SUM('1-2021年分公司固定类费用编制表（填白底格）'!$L$64:$L$66)/'4-基础数据及单位成本（填白底格）'!D10,"")</f>
        <v>3.5</v>
      </c>
      <c r="E36" s="212">
        <f>IFERROR(SUM('1-2021年分公司固定类费用编制表（填白底格）'!$Z$64:$Z$66)/'4-基础数据及单位成本（填白底格）'!E10,"")</f>
        <v>3.55</v>
      </c>
      <c r="F36" s="212">
        <f>IFERROR(SUM('1-2021年分公司固定类费用编制表（填白底格）'!$AB$64:$AB$66)/'4-基础数据及单位成本（填白底格）'!F10,"")</f>
        <v>2.918425</v>
      </c>
      <c r="G36" s="167">
        <f t="shared" si="5"/>
        <v>-1.4084507042253502E-2</v>
      </c>
      <c r="H36" s="185">
        <f t="shared" si="6"/>
        <v>0.19927700728989084</v>
      </c>
    </row>
    <row r="37" spans="2:8" x14ac:dyDescent="0.25">
      <c r="B37" s="329"/>
      <c r="C37" s="153" t="s">
        <v>627</v>
      </c>
      <c r="D37" s="212">
        <f>IFERROR(SUM('1-2021年分公司固定类费用编制表（填白底格）'!$L$73:$L$75)/'4-基础数据及单位成本（填白底格）'!D11,"")</f>
        <v>2.0167936507936508</v>
      </c>
      <c r="E37" s="212">
        <f>IFERROR(SUM('1-2021年分公司固定类费用编制表（填白底格）'!$Z$73:$Z$75)/'4-基础数据及单位成本（填白底格）'!E11,"")</f>
        <v>2.0117460317460316</v>
      </c>
      <c r="F37" s="212">
        <f>IFERROR(SUM('1-2021年分公司固定类费用编制表（填白底格）'!$AB$73:$AB$75)/'4-基础数据及单位成本（填白底格）'!F11,"")</f>
        <v>2.1669748253968253</v>
      </c>
      <c r="G37" s="167">
        <f t="shared" si="5"/>
        <v>2.5090736941770775E-3</v>
      </c>
      <c r="H37" s="185">
        <f t="shared" si="6"/>
        <v>-6.9304531295453664E-2</v>
      </c>
    </row>
    <row r="38" spans="2:8" x14ac:dyDescent="0.25">
      <c r="B38" s="329"/>
      <c r="C38" s="153" t="s">
        <v>628</v>
      </c>
      <c r="D38" s="212">
        <f>IFERROR(SUM('1-2021年分公司固定类费用编制表（填白底格）'!$L$84:$L$86)/'4-基础数据及单位成本（填白底格）'!D12,"")</f>
        <v>1.0042499999999999</v>
      </c>
      <c r="E38" s="212">
        <f>IFERROR(SUM('1-2021年分公司固定类费用编制表（填白底格）'!$Z$84:$Z$86)/'4-基础数据及单位成本（填白底格）'!E12,"")</f>
        <v>0.76276066666666653</v>
      </c>
      <c r="F38" s="212">
        <f>IFERROR(SUM('1-2021年分公司固定类费用编制表（填白底格）'!$AB$84:$AB$86)/'4-基础数据及单位成本（填白底格）'!F12,"")</f>
        <v>0.08</v>
      </c>
      <c r="G38" s="167">
        <f t="shared" si="5"/>
        <v>0.31659909049671331</v>
      </c>
      <c r="H38" s="185">
        <f t="shared" si="6"/>
        <v>11.553124999999998</v>
      </c>
    </row>
    <row r="39" spans="2:8" x14ac:dyDescent="0.25">
      <c r="B39" s="333" t="s">
        <v>651</v>
      </c>
      <c r="C39" s="153" t="s">
        <v>630</v>
      </c>
      <c r="D39" s="212">
        <f>IFERROR('1-2021年分公司固定类费用编制表（填白底格）'!$L$5/'4-基础数据及单位成本（填白底格）'!D$20,"")</f>
        <v>3.911465984769133E-2</v>
      </c>
      <c r="E39" s="212">
        <f>IFERROR('1-2021年分公司固定类费用编制表（填白底格）'!$Z$5/'4-基础数据及单位成本（填白底格）'!E$20,"")</f>
        <v>3.440566408396234E-2</v>
      </c>
      <c r="F39" s="212">
        <f>IFERROR('1-2021年分公司固定类费用编制表（填白底格）'!$AB$5/'4-基础数据及单位成本（填白底格）'!F$20,"")</f>
        <v>3.381494558545417E-2</v>
      </c>
      <c r="G39" s="167">
        <f t="shared" si="5"/>
        <v>0.13686687611194848</v>
      </c>
      <c r="H39" s="185">
        <f t="shared" si="6"/>
        <v>0.15672697886927489</v>
      </c>
    </row>
    <row r="40" spans="2:8" x14ac:dyDescent="0.25">
      <c r="B40" s="329"/>
      <c r="C40" s="153" t="s">
        <v>631</v>
      </c>
      <c r="D40" s="212">
        <f>IFERROR('1-2021年分公司固定类费用编制表（填白底格）'!$L$6/'4-基础数据及单位成本（填白底格）'!D$20,"")</f>
        <v>3.1079180733941825E-2</v>
      </c>
      <c r="E40" s="212">
        <f>IFERROR('1-2021年分公司固定类费用编制表（填白底格）'!$Z$6/'4-基础数据及单位成本（填白底格）'!E$20,"")</f>
        <v>2.6314117428586668E-2</v>
      </c>
      <c r="F40" s="212">
        <f>IFERROR('1-2021年分公司固定类费用编制表（填白底格）'!$AB$6/'4-基础数据及单位成本（填白底格）'!F$20,"")</f>
        <v>2.6129780944609153E-2</v>
      </c>
      <c r="G40" s="167">
        <f t="shared" si="5"/>
        <v>0.1810839112612066</v>
      </c>
      <c r="H40" s="185">
        <f t="shared" si="6"/>
        <v>0.18941604599841799</v>
      </c>
    </row>
    <row r="41" spans="2:8" x14ac:dyDescent="0.25">
      <c r="B41" s="329"/>
      <c r="C41" s="153" t="s">
        <v>632</v>
      </c>
      <c r="D41" s="212">
        <f>IFERROR(('1-2021年分公司固定类费用编制表（填白底格）'!$L$5-'1-2021年分公司固定类费用编制表（填白底格）'!L6)/'4-基础数据及单位成本（填白底格）'!D$20,"")</f>
        <v>8.0354791137495097E-3</v>
      </c>
      <c r="E41" s="212">
        <f>IFERROR(('1-2021年分公司固定类费用编制表（填白底格）'!$Z$5-'1-2021年分公司固定类费用编制表（填白底格）'!Z6)/'4-基础数据及单位成本（填白底格）'!E$20,"")</f>
        <v>8.0915466553756702E-3</v>
      </c>
      <c r="F41" s="212">
        <f>IFERROR(('1-2021年分公司固定类费用编制表（填白底格）'!$AB$5-'1-2021年分公司固定类费用编制表（填白底格）'!AA6)/'4-基础数据及单位成本（填白底格）'!F$20,"")</f>
        <v>3.381494558545417E-2</v>
      </c>
      <c r="G41" s="167">
        <f t="shared" si="5"/>
        <v>-6.9291501383004217E-3</v>
      </c>
      <c r="H41" s="185">
        <f t="shared" si="6"/>
        <v>-0.76236900652574024</v>
      </c>
    </row>
    <row r="42" spans="2:8" x14ac:dyDescent="0.25">
      <c r="B42" s="329"/>
      <c r="C42" s="153" t="s">
        <v>633</v>
      </c>
      <c r="D42" s="212">
        <f>IFERROR('1-2021年分公司固定类费用编制表（填白底格）'!$L$7/'4-基础数据及单位成本（填白底格）'!D$20,"")</f>
        <v>2.1361414139948038E-2</v>
      </c>
      <c r="E42" s="212">
        <f>IFERROR('1-2021年分公司固定类费用编制表（填白底格）'!$Z$7/'4-基础数据及单位成本（填白底格）'!E$20,"")</f>
        <v>1.9069457632091325E-2</v>
      </c>
      <c r="F42" s="212">
        <f>IFERROR('1-2021年分公司固定类费用编制表（填白底格）'!$AB$7/'4-基础数据及单位成本（填白底格）'!F$20,"")</f>
        <v>1.9724109483705676E-2</v>
      </c>
      <c r="G42" s="167">
        <f t="shared" si="5"/>
        <v>0.12018991583691707</v>
      </c>
      <c r="H42" s="185">
        <f t="shared" si="6"/>
        <v>8.3010320825635198E-2</v>
      </c>
    </row>
    <row r="43" spans="2:8" x14ac:dyDescent="0.25">
      <c r="B43" s="329"/>
      <c r="C43" s="243" t="s">
        <v>634</v>
      </c>
      <c r="D43" s="212">
        <f>IFERROR(('1-2021年分公司固定类费用编制表（填白底格）'!L6-'1-2021年分公司固定类费用编制表（填白底格）'!L7)/'4-基础数据及单位成本（填白底格）'!D$20,"")</f>
        <v>9.7177665939937874E-3</v>
      </c>
      <c r="E43" s="212">
        <f>IFERROR(('1-2021年分公司固定类费用编制表（填白底格）'!Z6-'1-2021年分公司固定类费用编制表（填白底格）'!Z7)/'4-基础数据及单位成本（填白底格）'!E$20,"")</f>
        <v>7.244659796495345E-3</v>
      </c>
      <c r="F43" s="212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5"/>
        <v>0.34136962493322676</v>
      </c>
      <c r="H43" s="185" t="str">
        <f t="shared" si="6"/>
        <v>-</v>
      </c>
    </row>
    <row r="44" spans="2:8" x14ac:dyDescent="0.25">
      <c r="B44" s="329"/>
      <c r="C44" s="243" t="s">
        <v>635</v>
      </c>
      <c r="D44" s="212">
        <f>IFERROR('1-2021年分公司固定类费用编制表（填白底格）'!L42/'4-基础数据及单位成本（填白底格）'!D$20,"")</f>
        <v>2.385738950897717E-3</v>
      </c>
      <c r="E44" s="212">
        <f>IFERROR('1-2021年分公司固定类费用编制表（填白底格）'!Z42/'4-基础数据及单位成本（填白底格）'!E$20,"")</f>
        <v>2.0710499959992533E-3</v>
      </c>
      <c r="F44" s="212">
        <f>IFERROR('1-2021年分公司固定类费用编制表（填白底格）'!AA42/'4-基础数据及单位成本（填白底格）'!F$20,"")</f>
        <v>0</v>
      </c>
      <c r="G44" s="167">
        <f t="shared" si="5"/>
        <v>0.1519465756531051</v>
      </c>
      <c r="H44" s="185" t="str">
        <f t="shared" si="6"/>
        <v>-</v>
      </c>
    </row>
    <row r="45" spans="2:8" ht="15.6" thickBot="1" x14ac:dyDescent="0.3">
      <c r="B45" s="334"/>
      <c r="C45" s="244" t="s">
        <v>636</v>
      </c>
      <c r="D45" s="213">
        <f>IFERROR('1-2021年分公司固定类费用编制表（填白底格）'!L113/'4-基础数据及单位成本（填白底格）'!D$20,"")</f>
        <v>9.7439219414488293E-4</v>
      </c>
      <c r="E45" s="213">
        <f>IFERROR('1-2021年分公司固定类费用编制表（填白底格）'!Z113/'4-基础数据及单位成本（填白底格）'!E$20,"")</f>
        <v>1.6460432480729734E-3</v>
      </c>
      <c r="F45" s="213">
        <f>IFERROR('1-2021年分公司固定类费用编制表（填白底格）'!AA113/'4-基础数据及单位成本（填白底格）'!F$20,"")</f>
        <v>0</v>
      </c>
      <c r="G45" s="186">
        <f t="shared" si="5"/>
        <v>-0.40803973693546258</v>
      </c>
      <c r="H45" s="187" t="str">
        <f t="shared" si="6"/>
        <v>-</v>
      </c>
    </row>
    <row r="47" spans="2:8" x14ac:dyDescent="0.25">
      <c r="E47" s="245" t="s">
        <v>693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8671875" defaultRowHeight="12" x14ac:dyDescent="0.25"/>
  <cols>
    <col min="1" max="1" width="6" style="49" customWidth="1"/>
    <col min="2" max="2" width="14.6640625" style="49" bestFit="1" customWidth="1"/>
    <col min="3" max="3" width="51.21875" style="49" bestFit="1" customWidth="1"/>
    <col min="4" max="4" width="20.33203125" style="54" bestFit="1" customWidth="1"/>
    <col min="5" max="6" width="18.77734375" style="55" customWidth="1"/>
    <col min="7" max="8" width="18.77734375" style="56" customWidth="1"/>
    <col min="9" max="16384" width="8.88671875" style="49"/>
  </cols>
  <sheetData>
    <row r="1" spans="1:9" x14ac:dyDescent="0.25">
      <c r="A1" s="48"/>
      <c r="D1" s="69"/>
      <c r="E1" s="74"/>
    </row>
    <row r="2" spans="1:9" ht="15.6" x14ac:dyDescent="0.25">
      <c r="B2" s="340" t="s">
        <v>336</v>
      </c>
      <c r="C2" s="340"/>
      <c r="D2" s="340"/>
      <c r="E2" s="340"/>
      <c r="F2" s="340"/>
      <c r="G2" s="340"/>
      <c r="H2" s="340"/>
    </row>
    <row r="3" spans="1:9" x14ac:dyDescent="0.25">
      <c r="C3" s="70" t="s">
        <v>498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25">
      <c r="B4" s="341" t="s">
        <v>274</v>
      </c>
      <c r="C4" s="341" t="s">
        <v>275</v>
      </c>
      <c r="D4" s="73" t="s">
        <v>502</v>
      </c>
      <c r="E4" s="72" t="s">
        <v>271</v>
      </c>
      <c r="F4" s="72" t="s">
        <v>276</v>
      </c>
      <c r="G4" s="51" t="s">
        <v>500</v>
      </c>
      <c r="H4" s="52" t="s">
        <v>501</v>
      </c>
    </row>
    <row r="5" spans="1:9" x14ac:dyDescent="0.25">
      <c r="B5" s="341"/>
      <c r="C5" s="341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25">
      <c r="B6" s="341" t="s">
        <v>499</v>
      </c>
      <c r="C6" s="341"/>
      <c r="D6" s="58">
        <f>D7+D19+D42+D55+D59</f>
        <v>2493.2178361779424</v>
      </c>
      <c r="E6" s="59">
        <f>E7+E19+E42+E55+E59</f>
        <v>5161.6885244999994</v>
      </c>
      <c r="F6" s="59">
        <f>F7+F19+F42+F55+F59</f>
        <v>2155.6536929999997</v>
      </c>
      <c r="G6" s="60">
        <f>IFERROR(D6/E6,"-")</f>
        <v>0.48302368969841214</v>
      </c>
      <c r="H6" s="60">
        <f>IFERROR(D6/F6-1,"-")</f>
        <v>0.15659479269518406</v>
      </c>
    </row>
    <row r="7" spans="1:9" x14ac:dyDescent="0.25">
      <c r="B7" s="341" t="s">
        <v>277</v>
      </c>
      <c r="C7" s="61" t="s">
        <v>278</v>
      </c>
      <c r="D7" s="62">
        <f>D8+SUM(D12:D18)</f>
        <v>2066.8125191779427</v>
      </c>
      <c r="E7" s="63">
        <f>E8+SUM(E12:E18)</f>
        <v>3989.2790894999998</v>
      </c>
      <c r="F7" s="63">
        <f>F8+SUM(F12:F18)</f>
        <v>991.65424799999994</v>
      </c>
      <c r="G7" s="60">
        <f t="shared" ref="G7:G67" si="0">IFERROR(D7/E7,"-")</f>
        <v>0.51809173357108707</v>
      </c>
      <c r="H7" s="60">
        <f t="shared" ref="H7:H67" si="1">IFERROR(D7/F7-1,"-")</f>
        <v>1.0842067921822109</v>
      </c>
    </row>
    <row r="8" spans="1:9" x14ac:dyDescent="0.25">
      <c r="B8" s="341"/>
      <c r="C8" s="64" t="s">
        <v>279</v>
      </c>
      <c r="D8" s="65">
        <f>SUM(D9:D11)</f>
        <v>1400.18</v>
      </c>
      <c r="E8" s="53">
        <f>SUM(E9:E11)</f>
        <v>2859.8847000000001</v>
      </c>
      <c r="F8" s="53">
        <f>SUM(F9:F11)</f>
        <v>0</v>
      </c>
      <c r="G8" s="60">
        <f t="shared" si="0"/>
        <v>0.48959316436778028</v>
      </c>
      <c r="H8" s="60" t="str">
        <f t="shared" si="1"/>
        <v>-</v>
      </c>
    </row>
    <row r="9" spans="1:9" x14ac:dyDescent="0.25">
      <c r="B9" s="341"/>
      <c r="C9" s="64" t="s">
        <v>233</v>
      </c>
      <c r="D9" s="66">
        <f>SUMIF('1-2021年分公司固定类费用编制表（填白底格）'!G:G,C9,'1-2021年分公司固定类费用编制表（填白底格）'!N:N)</f>
        <v>1399.38</v>
      </c>
      <c r="E9" s="67">
        <f>SUMIF('1-2021年分公司固定类费用编制表（填白底格）'!G:G,C9,'1-2021年分公司固定类费用编制表（填白底格）'!Y:Y)</f>
        <v>2845.8847000000001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0.49172055354175104</v>
      </c>
      <c r="H9" s="60" t="str">
        <f t="shared" si="1"/>
        <v>-</v>
      </c>
    </row>
    <row r="10" spans="1:9" x14ac:dyDescent="0.25">
      <c r="B10" s="341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0</v>
      </c>
      <c r="F10" s="67">
        <f>SUMIF('1-2021年分公司固定类费用编制表（填白底格）'!G:G,C10,'1-2021年分公司固定类费用编制表（填白底格）'!AB:AB)</f>
        <v>0</v>
      </c>
      <c r="G10" s="60" t="str">
        <f t="shared" si="0"/>
        <v>-</v>
      </c>
      <c r="H10" s="60" t="str">
        <f t="shared" si="1"/>
        <v>-</v>
      </c>
    </row>
    <row r="11" spans="1:9" x14ac:dyDescent="0.25">
      <c r="B11" s="341"/>
      <c r="C11" s="64" t="s">
        <v>281</v>
      </c>
      <c r="D11" s="66">
        <f>SUMIF('1-2021年分公司固定类费用编制表（填白底格）'!G:G,C11,'1-2021年分公司固定类费用编制表（填白底格）'!N:N)</f>
        <v>0.8</v>
      </c>
      <c r="E11" s="67">
        <f>SUMIF('1-2021年分公司固定类费用编制表（填白底格）'!G:G,C11,'1-2021年分公司固定类费用编制表（填白底格）'!Y:Y)</f>
        <v>14</v>
      </c>
      <c r="F11" s="67">
        <f>SUMIF('1-2021年分公司固定类费用编制表（填白底格）'!G:G,C11,'1-2021年分公司固定类费用编制表（填白底格）'!AB:AB)</f>
        <v>0</v>
      </c>
      <c r="G11" s="60">
        <f t="shared" si="0"/>
        <v>5.7142857142857148E-2</v>
      </c>
      <c r="H11" s="60" t="str">
        <f t="shared" si="1"/>
        <v>-</v>
      </c>
    </row>
    <row r="12" spans="1:9" x14ac:dyDescent="0.25">
      <c r="B12" s="341"/>
      <c r="C12" s="64" t="s">
        <v>282</v>
      </c>
      <c r="D12" s="66">
        <f>SUMIF('1-2021年分公司固定类费用编制表（填白底格）'!G:G,C12,'1-2021年分公司固定类费用编制表（填白底格）'!N:N)</f>
        <v>377.91081917794281</v>
      </c>
      <c r="E12" s="67">
        <f>SUMIF('1-2021年分公司固定类费用编制表（填白底格）'!G:G,C12,'1-2021年分公司固定类费用编制表（填白底格）'!Y:Y)</f>
        <v>516.88000000000011</v>
      </c>
      <c r="F12" s="67">
        <f>SUMIF('1-2021年分公司固定类费用编制表（填白底格）'!G:G,C12,'1-2021年分公司固定类费用编制表（填白底格）'!AB:AB)</f>
        <v>515.41275199999995</v>
      </c>
      <c r="G12" s="60">
        <f t="shared" si="0"/>
        <v>0.73113840577685874</v>
      </c>
      <c r="H12" s="60">
        <f t="shared" si="1"/>
        <v>-0.26678023057927203</v>
      </c>
    </row>
    <row r="13" spans="1:9" x14ac:dyDescent="0.25">
      <c r="B13" s="341"/>
      <c r="C13" s="64" t="s">
        <v>283</v>
      </c>
      <c r="D13" s="66">
        <f>SUMIF('1-2021年分公司固定类费用编制表（填白底格）'!G:G,C13,'1-2021年分公司固定类费用编制表（填白底格）'!N:N)</f>
        <v>27.06</v>
      </c>
      <c r="E13" s="67">
        <f>SUMIF('1-2021年分公司固定类费用编制表（填白底格）'!G:G,C13,'1-2021年分公司固定类费用编制表（填白底格）'!Y:Y)</f>
        <v>57.197693999999998</v>
      </c>
      <c r="F13" s="67">
        <f>SUMIF('1-2021年分公司固定类费用编制表（填白底格）'!G:G,C13,'1-2021年分公司固定类费用编制表（填白底格）'!AB:AB)</f>
        <v>61.069248999999999</v>
      </c>
      <c r="G13" s="60">
        <f t="shared" si="0"/>
        <v>0.47309599579311712</v>
      </c>
      <c r="H13" s="60">
        <f t="shared" si="1"/>
        <v>-0.55689646682899285</v>
      </c>
    </row>
    <row r="14" spans="1:9" x14ac:dyDescent="0.25">
      <c r="B14" s="341"/>
      <c r="C14" s="64" t="s">
        <v>284</v>
      </c>
      <c r="D14" s="68">
        <f>D8*1.5%</f>
        <v>21.002700000000001</v>
      </c>
      <c r="E14" s="68">
        <f>E8*1.5%</f>
        <v>42.898270500000002</v>
      </c>
      <c r="F14" s="68">
        <f>F8*1.5%</f>
        <v>0</v>
      </c>
      <c r="G14" s="60">
        <f t="shared" si="0"/>
        <v>0.48959316436778028</v>
      </c>
      <c r="H14" s="60" t="str">
        <f t="shared" si="1"/>
        <v>-</v>
      </c>
    </row>
    <row r="15" spans="1:9" x14ac:dyDescent="0.25">
      <c r="B15" s="341"/>
      <c r="C15" s="64" t="s">
        <v>285</v>
      </c>
      <c r="D15" s="66">
        <f>SUMIF('1-2021年分公司固定类费用编制表（填白底格）'!G:G,C15,'1-2021年分公司固定类费用编制表（填白底格）'!N:N)</f>
        <v>72.75</v>
      </c>
      <c r="E15" s="67">
        <f>SUMIF('1-2021年分公司固定类费用编制表（填白底格）'!G:G,C15,'1-2021年分公司固定类费用编制表（填白底格）'!Y:Y)</f>
        <v>213.64642499999999</v>
      </c>
      <c r="F15" s="67">
        <f>SUMIF('1-2021年分公司固定类费用编制表（填白底格）'!G:G,C15,'1-2021年分公司固定类费用编制表（填白底格）'!AB:AB)</f>
        <v>125.18858</v>
      </c>
      <c r="G15" s="60">
        <f t="shared" si="0"/>
        <v>0.34051587804476485</v>
      </c>
      <c r="H15" s="60">
        <f t="shared" si="1"/>
        <v>-0.41887670584649173</v>
      </c>
    </row>
    <row r="16" spans="1:9" x14ac:dyDescent="0.25">
      <c r="B16" s="341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25">
      <c r="B17" s="341"/>
      <c r="C17" s="64" t="s">
        <v>287</v>
      </c>
      <c r="D17" s="66">
        <f>SUMIF('1-2021年分公司固定类费用编制表（填白底格）'!G:G,C17,'1-2021年分公司固定类费用编制表（填白底格）'!N:N)</f>
        <v>163.90899999999999</v>
      </c>
      <c r="E17" s="67">
        <f>SUMIF('1-2021年分公司固定类费用编制表（填白底格）'!G:G,C17,'1-2021年分公司固定类费用编制表（填白底格）'!Y:Y)</f>
        <v>297.77199999999999</v>
      </c>
      <c r="F17" s="67">
        <f>SUMIF('1-2021年分公司固定类费用编制表（填白底格）'!G:G,C17,'1-2021年分公司固定类费用编制表（填白底格）'!AB:AB)</f>
        <v>259.957671</v>
      </c>
      <c r="G17" s="60">
        <f t="shared" si="0"/>
        <v>0.55045135204115903</v>
      </c>
      <c r="H17" s="60">
        <f t="shared" si="1"/>
        <v>-0.36947811784327</v>
      </c>
    </row>
    <row r="18" spans="2:8" x14ac:dyDescent="0.25">
      <c r="B18" s="341"/>
      <c r="C18" s="64" t="s">
        <v>288</v>
      </c>
      <c r="D18" s="66">
        <f>SUMIF('1-2021年分公司固定类费用编制表（填白底格）'!G:G,C18,'1-2021年分公司固定类费用编制表（填白底格）'!N:N)</f>
        <v>4</v>
      </c>
      <c r="E18" s="67">
        <f>SUMIF('1-2021年分公司固定类费用编制表（填白底格）'!G:G,C18,'1-2021年分公司固定类费用编制表（填白底格）'!Y:Y)</f>
        <v>1</v>
      </c>
      <c r="F18" s="67">
        <f>SUMIF('1-2021年分公司固定类费用编制表（填白底格）'!G:G,C18,'1-2021年分公司固定类费用编制表（填白底格）'!AB:AB)</f>
        <v>30.025995999999999</v>
      </c>
      <c r="G18" s="60">
        <f t="shared" si="0"/>
        <v>4</v>
      </c>
      <c r="H18" s="60">
        <f t="shared" si="1"/>
        <v>-0.86678210441378867</v>
      </c>
    </row>
    <row r="19" spans="2:8" x14ac:dyDescent="0.25">
      <c r="B19" s="337" t="s">
        <v>273</v>
      </c>
      <c r="C19" s="61" t="s">
        <v>278</v>
      </c>
      <c r="D19" s="62">
        <f>D20+D28+D34+D39</f>
        <v>213.323317</v>
      </c>
      <c r="E19" s="63">
        <f>E20+E28+E34+E39</f>
        <v>628.50903700000003</v>
      </c>
      <c r="F19" s="63">
        <f>F20+F28+F34+F39</f>
        <v>674.20627200000001</v>
      </c>
      <c r="G19" s="60">
        <f t="shared" si="0"/>
        <v>0.33941169409152028</v>
      </c>
      <c r="H19" s="60">
        <f t="shared" si="1"/>
        <v>-0.68359339587988877</v>
      </c>
    </row>
    <row r="20" spans="2:8" x14ac:dyDescent="0.25">
      <c r="B20" s="338"/>
      <c r="C20" s="61" t="s">
        <v>289</v>
      </c>
      <c r="D20" s="62">
        <f>SUM(D21:D27)</f>
        <v>143.85131699999999</v>
      </c>
      <c r="E20" s="63">
        <f>SUM(E21:E27)</f>
        <v>310.59951000000001</v>
      </c>
      <c r="F20" s="63">
        <f>SUM(F21:F27)</f>
        <v>322.51501399999995</v>
      </c>
      <c r="G20" s="60">
        <f t="shared" si="0"/>
        <v>0.4631408368931425</v>
      </c>
      <c r="H20" s="60">
        <f t="shared" si="1"/>
        <v>-0.55397016958720557</v>
      </c>
    </row>
    <row r="21" spans="2:8" x14ac:dyDescent="0.25">
      <c r="B21" s="338"/>
      <c r="C21" s="64" t="s">
        <v>146</v>
      </c>
      <c r="D21" s="66">
        <f>SUMIF('1-2021年分公司固定类费用编制表（填白底格）'!G:G,C21,'1-2021年分公司固定类费用编制表（填白底格）'!N:N)</f>
        <v>52.559999999999995</v>
      </c>
      <c r="E21" s="67">
        <f>SUMIF('1-2021年分公司固定类费用编制表（填白底格）'!G:G,C21,'1-2021年分公司固定类费用编制表（填白底格）'!Y:Y)</f>
        <v>75.959999999999994</v>
      </c>
      <c r="F21" s="67">
        <f>SUMIF('1-2021年分公司固定类费用编制表（填白底格）'!G:G,C21,'1-2021年分公司固定类费用编制表（填白底格）'!AB:AB)</f>
        <v>75.985814000000005</v>
      </c>
      <c r="G21" s="60">
        <f t="shared" si="0"/>
        <v>0.69194312796208535</v>
      </c>
      <c r="H21" s="60">
        <f t="shared" si="1"/>
        <v>-0.3082919398613011</v>
      </c>
    </row>
    <row r="22" spans="2:8" x14ac:dyDescent="0.25">
      <c r="B22" s="338"/>
      <c r="C22" s="64" t="s">
        <v>290</v>
      </c>
      <c r="D22" s="66">
        <f>SUMIF('1-2021年分公司固定类费用编制表（填白底格）'!G:G,C22,'1-2021年分公司固定类费用编制表（填白底格）'!N:N)</f>
        <v>12.7</v>
      </c>
      <c r="E22" s="67">
        <f>SUMIF('1-2021年分公司固定类费用编制表（填白底格）'!G:G,C22,'1-2021年分公司固定类费用编制表（填白底格）'!Y:Y)</f>
        <v>84.938310000000016</v>
      </c>
      <c r="F22" s="67">
        <f>SUMIF('1-2021年分公司固定类费用编制表（填白底格）'!G:G,C22,'1-2021年分公司固定类费用编制表（填白底格）'!AB:AB)</f>
        <v>99.513120000000001</v>
      </c>
      <c r="G22" s="60">
        <f t="shared" si="0"/>
        <v>0.14952028124882633</v>
      </c>
      <c r="H22" s="60">
        <f t="shared" si="1"/>
        <v>-0.87237863710835317</v>
      </c>
    </row>
    <row r="23" spans="2:8" x14ac:dyDescent="0.25">
      <c r="B23" s="338"/>
      <c r="C23" s="64" t="s">
        <v>291</v>
      </c>
      <c r="D23" s="66">
        <f>SUMIF('1-2021年分公司固定类费用编制表（填白底格）'!G:G,C23,'1-2021年分公司固定类费用编制表（填白底格）'!N:N)</f>
        <v>18.883316999999998</v>
      </c>
      <c r="E23" s="67">
        <f>SUMIF('1-2021年分公司固定类费用编制表（填白底格）'!G:G,C23,'1-2021年分公司固定类费用编制表（填白底格）'!Y:Y)</f>
        <v>35.3812</v>
      </c>
      <c r="F23" s="67">
        <f>SUMIF('1-2021年分公司固定类费用编制表（填白底格）'!G:G,C23,'1-2021年分公司固定类费用编制表（填白底格）'!AB:AB)</f>
        <v>35.595120000000001</v>
      </c>
      <c r="G23" s="60">
        <f t="shared" si="0"/>
        <v>0.53371047335873278</v>
      </c>
      <c r="H23" s="60">
        <f t="shared" si="1"/>
        <v>-0.46949702655869685</v>
      </c>
    </row>
    <row r="24" spans="2:8" x14ac:dyDescent="0.25">
      <c r="B24" s="338"/>
      <c r="C24" s="64" t="s">
        <v>292</v>
      </c>
      <c r="D24" s="66">
        <f>SUMIF('1-2021年分公司固定类费用编制表（填白底格）'!G:G,C24,'1-2021年分公司固定类费用编制表（填白底格）'!N:N)</f>
        <v>3.1879999999999997</v>
      </c>
      <c r="E24" s="67">
        <f>SUMIF('1-2021年分公司固定类费用编制表（填白底格）'!G:G,C24,'1-2021年分公司固定类费用编制表（填白底格）'!Y:Y)</f>
        <v>5.0599999999999996</v>
      </c>
      <c r="F24" s="67">
        <f>SUMIF('1-2021年分公司固定类费用编制表（填白底格）'!G:G,C24,'1-2021年分公司固定类费用编制表（填白底格）'!AB:AB)</f>
        <v>0.96719999999999995</v>
      </c>
      <c r="G24" s="60">
        <f t="shared" si="0"/>
        <v>0.63003952569169963</v>
      </c>
      <c r="H24" s="60">
        <f t="shared" si="1"/>
        <v>2.2961124896608767</v>
      </c>
    </row>
    <row r="25" spans="2:8" x14ac:dyDescent="0.25">
      <c r="B25" s="338"/>
      <c r="C25" s="64" t="s">
        <v>293</v>
      </c>
      <c r="D25" s="66">
        <f>SUMIF('1-2021年分公司固定类费用编制表（填白底格）'!G:G,C25,'1-2021年分公司固定类费用编制表（填白底格）'!N:N)</f>
        <v>27.96</v>
      </c>
      <c r="E25" s="67">
        <f>SUMIF('1-2021年分公司固定类费用编制表（填白底格）'!G:G,C25,'1-2021年分公司固定类费用编制表（填白底格）'!Y:Y)</f>
        <v>55.800000000000004</v>
      </c>
      <c r="F25" s="67">
        <f>SUMIF('1-2021年分公司固定类费用编制表（填白底格）'!G:G,C25,'1-2021年分公司固定类费用编制表（填白底格）'!AB:AB)</f>
        <v>48.040216000000001</v>
      </c>
      <c r="G25" s="60">
        <f t="shared" si="0"/>
        <v>0.50107526881720432</v>
      </c>
      <c r="H25" s="60">
        <f t="shared" si="1"/>
        <v>-0.41798762936453071</v>
      </c>
    </row>
    <row r="26" spans="2:8" x14ac:dyDescent="0.25">
      <c r="B26" s="338"/>
      <c r="C26" s="64" t="s">
        <v>294</v>
      </c>
      <c r="D26" s="66">
        <f>SUMIF('1-2021年分公司固定类费用编制表（填白底格）'!G:G,C26,'1-2021年分公司固定类费用编制表（填白底格）'!N:N)</f>
        <v>7.68</v>
      </c>
      <c r="E26" s="67">
        <f>SUMIF('1-2021年分公司固定类费用编制表（填白底格）'!G:G,C26,'1-2021年分公司固定类费用编制表（填白底格）'!Y:Y)</f>
        <v>21.240000000000002</v>
      </c>
      <c r="F26" s="67">
        <f>SUMIF('1-2021年分公司固定类费用编制表（填白底格）'!G:G,C26,'1-2021年分公司固定类费用编制表（填白底格）'!AB:AB)</f>
        <v>26.946224000000001</v>
      </c>
      <c r="G26" s="60">
        <f t="shared" si="0"/>
        <v>0.36158192090395475</v>
      </c>
      <c r="H26" s="60">
        <f t="shared" si="1"/>
        <v>-0.71498789589220368</v>
      </c>
    </row>
    <row r="27" spans="2:8" x14ac:dyDescent="0.25">
      <c r="B27" s="338"/>
      <c r="C27" s="64" t="s">
        <v>295</v>
      </c>
      <c r="D27" s="66">
        <f>SUMIF('1-2021年分公司固定类费用编制表（填白底格）'!G:G,C27,'1-2021年分公司固定类费用编制表（填白底格）'!N:N)</f>
        <v>20.880000000000003</v>
      </c>
      <c r="E27" s="67">
        <f>SUMIF('1-2021年分公司固定类费用编制表（填白底格）'!G:G,C27,'1-2021年分公司固定类费用编制表（填白底格）'!Y:Y)</f>
        <v>32.22</v>
      </c>
      <c r="F27" s="67">
        <f>SUMIF('1-2021年分公司固定类费用编制表（填白底格）'!G:G,C27,'1-2021年分公司固定类费用编制表（填白底格）'!AB:AB)</f>
        <v>35.467320000000001</v>
      </c>
      <c r="G27" s="60">
        <f t="shared" si="0"/>
        <v>0.64804469273743026</v>
      </c>
      <c r="H27" s="60">
        <f t="shared" si="1"/>
        <v>-0.41128904016429768</v>
      </c>
    </row>
    <row r="28" spans="2:8" x14ac:dyDescent="0.25">
      <c r="B28" s="338"/>
      <c r="C28" s="61" t="s">
        <v>296</v>
      </c>
      <c r="D28" s="62">
        <f>SUM(D29:D33)</f>
        <v>18.538</v>
      </c>
      <c r="E28" s="63">
        <f>SUM(E29:E33)</f>
        <v>208.38228199999998</v>
      </c>
      <c r="F28" s="63">
        <f>SUM(F29:F33)</f>
        <v>215.557456</v>
      </c>
      <c r="G28" s="60">
        <f t="shared" si="0"/>
        <v>8.8961498175742226E-2</v>
      </c>
      <c r="H28" s="60">
        <f t="shared" si="1"/>
        <v>-0.91399972729312595</v>
      </c>
    </row>
    <row r="29" spans="2:8" x14ac:dyDescent="0.25">
      <c r="B29" s="338"/>
      <c r="C29" s="64" t="s">
        <v>297</v>
      </c>
      <c r="D29" s="66">
        <f>SUMIF('1-2021年分公司固定类费用编制表（填白底格）'!G:G,C29,'1-2021年分公司固定类费用编制表（填白底格）'!N:N)</f>
        <v>6.4</v>
      </c>
      <c r="E29" s="67">
        <f>SUMIF('1-2021年分公司固定类费用编制表（填白底格）'!G:G,C29,'1-2021年分公司固定类费用编制表（填白底格）'!Y:Y)</f>
        <v>37.1</v>
      </c>
      <c r="F29" s="67">
        <f>SUMIF('1-2021年分公司固定类费用编制表（填白底格）'!G:G,C29,'1-2021年分公司固定类费用编制表（填白底格）'!AB:AB)</f>
        <v>40.521146000000002</v>
      </c>
      <c r="G29" s="60">
        <f t="shared" si="0"/>
        <v>0.1725067385444744</v>
      </c>
      <c r="H29" s="60">
        <f t="shared" si="1"/>
        <v>-0.84205777398299642</v>
      </c>
    </row>
    <row r="30" spans="2:8" x14ac:dyDescent="0.25">
      <c r="B30" s="338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25">
      <c r="B31" s="338"/>
      <c r="C31" s="64" t="s">
        <v>298</v>
      </c>
      <c r="D31" s="66">
        <f>SUMIF('1-2021年分公司固定类费用编制表（填白底格）'!G:G,C31,'1-2021年分公司固定类费用编制表（填白底格）'!N:N)</f>
        <v>6</v>
      </c>
      <c r="E31" s="67">
        <f>SUMIF('1-2021年分公司固定类费用编制表（填白底格）'!G:G,C31,'1-2021年分公司固定类费用编制表（填白底格）'!Y:Y)</f>
        <v>107.62428199999999</v>
      </c>
      <c r="F31" s="67">
        <f>SUMIF('1-2021年分公司固定类费用编制表（填白底格）'!G:G,C31,'1-2021年分公司固定类费用编制表（填白底格）'!AB:AB)</f>
        <v>101.758334</v>
      </c>
      <c r="G31" s="60">
        <f t="shared" si="0"/>
        <v>5.5749500842198423E-2</v>
      </c>
      <c r="H31" s="60">
        <f t="shared" si="1"/>
        <v>-0.94103677051159274</v>
      </c>
    </row>
    <row r="32" spans="2:8" x14ac:dyDescent="0.25">
      <c r="B32" s="338"/>
      <c r="C32" s="64" t="s">
        <v>299</v>
      </c>
      <c r="D32" s="66">
        <f>SUMIF('1-2021年分公司固定类费用编制表（填白底格）'!G:G,C32,'1-2021年分公司固定类费用编制表（填白底格）'!N:N)</f>
        <v>2.0999999999999996</v>
      </c>
      <c r="E32" s="67">
        <f>SUMIF('1-2021年分公司固定类费用编制表（填白底格）'!G:G,C32,'1-2021年分公司固定类费用编制表（填白底格）'!Y:Y)</f>
        <v>28.5</v>
      </c>
      <c r="F32" s="67">
        <f>SUMIF('1-2021年分公司固定类费用编制表（填白底格）'!G:G,C32,'1-2021年分公司固定类费用编制表（填白底格）'!AB:AB)</f>
        <v>41.767675999999994</v>
      </c>
      <c r="G32" s="60">
        <f t="shared" si="0"/>
        <v>7.3684210526315783E-2</v>
      </c>
      <c r="H32" s="60">
        <f t="shared" si="1"/>
        <v>-0.94972188541205882</v>
      </c>
    </row>
    <row r="33" spans="2:8" x14ac:dyDescent="0.25">
      <c r="B33" s="338"/>
      <c r="C33" s="64" t="s">
        <v>300</v>
      </c>
      <c r="D33" s="66">
        <f>SUMIF('1-2021年分公司固定类费用编制表（填白底格）'!G:G,C33,'1-2021年分公司固定类费用编制表（填白底格）'!N:N)</f>
        <v>4.0380000000000003</v>
      </c>
      <c r="E33" s="67">
        <f>SUMIF('1-2021年分公司固定类费用编制表（填白底格）'!G:G,C33,'1-2021年分公司固定类费用编制表（填白底格）'!Y:Y)</f>
        <v>35.157999999999994</v>
      </c>
      <c r="F33" s="67">
        <f>SUMIF('1-2021年分公司固定类费用编制表（填白底格）'!G:G,C33,'1-2021年分公司固定类费用编制表（填白底格）'!AB:AB)</f>
        <v>31.510299999999997</v>
      </c>
      <c r="G33" s="60">
        <f t="shared" si="0"/>
        <v>0.11485294954206726</v>
      </c>
      <c r="H33" s="60">
        <f t="shared" si="1"/>
        <v>-0.87185142635900004</v>
      </c>
    </row>
    <row r="34" spans="2:8" x14ac:dyDescent="0.25">
      <c r="B34" s="338"/>
      <c r="C34" s="61" t="s">
        <v>301</v>
      </c>
      <c r="D34" s="62">
        <f>SUM(D35:D38)</f>
        <v>32.314</v>
      </c>
      <c r="E34" s="63">
        <f>SUM(E35:E38)</f>
        <v>60.520347000000001</v>
      </c>
      <c r="F34" s="63">
        <f>SUM(F35:F38)</f>
        <v>87.108282000000003</v>
      </c>
      <c r="G34" s="60">
        <f t="shared" si="0"/>
        <v>0.53393613225647896</v>
      </c>
      <c r="H34" s="60">
        <f t="shared" si="1"/>
        <v>-0.62903642158847761</v>
      </c>
    </row>
    <row r="35" spans="2:8" x14ac:dyDescent="0.25">
      <c r="B35" s="338"/>
      <c r="C35" s="64" t="s">
        <v>302</v>
      </c>
      <c r="D35" s="66">
        <f>SUMIF('1-2021年分公司固定类费用编制表（填白底格）'!G:G,C35,'1-2021年分公司固定类费用编制表（填白底格）'!N:N)</f>
        <v>20.190000000000001</v>
      </c>
      <c r="E35" s="67">
        <f>SUMIF('1-2021年分公司固定类费用编制表（填白底格）'!G:G,C35,'1-2021年分公司固定类费用编制表（填白底格）'!Y:Y)</f>
        <v>24.010346999999999</v>
      </c>
      <c r="F35" s="67">
        <f>SUMIF('1-2021年分公司固定类费用编制表（填白底格）'!G:G,C35,'1-2021年分公司固定类费用编制表（填白底格）'!AB:AB)</f>
        <v>40.817951999999998</v>
      </c>
      <c r="G35" s="60">
        <f t="shared" si="0"/>
        <v>0.84088747238846662</v>
      </c>
      <c r="H35" s="60">
        <f t="shared" si="1"/>
        <v>-0.50536469835625253</v>
      </c>
    </row>
    <row r="36" spans="2:8" x14ac:dyDescent="0.25">
      <c r="B36" s="338"/>
      <c r="C36" s="64" t="s">
        <v>303</v>
      </c>
      <c r="D36" s="66">
        <f>SUMIF('1-2021年分公司固定类费用编制表（填白底格）'!G:G,C36,'1-2021年分公司固定类费用编制表（填白底格）'!N:N)</f>
        <v>3.484</v>
      </c>
      <c r="E36" s="67">
        <f>SUMIF('1-2021年分公司固定类费用编制表（填白底格）'!G:G,C36,'1-2021年分公司固定类费用编制表（填白底格）'!Y:Y)</f>
        <v>22.53</v>
      </c>
      <c r="F36" s="67">
        <f>SUMIF('1-2021年分公司固定类费用编制表（填白底格）'!G:G,C36,'1-2021年分公司固定类费用编制表（填白底格）'!AB:AB)</f>
        <v>33.15</v>
      </c>
      <c r="G36" s="60">
        <f t="shared" si="0"/>
        <v>0.15463826009764758</v>
      </c>
      <c r="H36" s="60">
        <f t="shared" si="1"/>
        <v>-0.89490196078431372</v>
      </c>
    </row>
    <row r="37" spans="2:8" x14ac:dyDescent="0.25">
      <c r="B37" s="338"/>
      <c r="C37" s="64" t="s">
        <v>304</v>
      </c>
      <c r="D37" s="66">
        <f>SUMIF('1-2021年分公司固定类费用编制表（填白底格）'!G:G,C37,'1-2021年分公司固定类费用编制表（填白底格）'!N:N)</f>
        <v>8.64</v>
      </c>
      <c r="E37" s="67">
        <f>SUMIF('1-2021年分公司固定类费用编制表（填白底格）'!G:G,C37,'1-2021年分公司固定类费用编制表（填白底格）'!Y:Y)</f>
        <v>13.98</v>
      </c>
      <c r="F37" s="67">
        <f>SUMIF('1-2021年分公司固定类费用编制表（填白底格）'!G:G,C37,'1-2021年分公司固定类费用编制表（填白底格）'!AB:AB)</f>
        <v>13.140329999999999</v>
      </c>
      <c r="G37" s="60">
        <f t="shared" si="0"/>
        <v>0.61802575107296143</v>
      </c>
      <c r="H37" s="60">
        <f t="shared" si="1"/>
        <v>-0.34248226642709878</v>
      </c>
    </row>
    <row r="38" spans="2:8" x14ac:dyDescent="0.25">
      <c r="B38" s="338"/>
      <c r="C38" s="64" t="s">
        <v>305</v>
      </c>
      <c r="D38" s="66">
        <f>SUMIF('1-2021年分公司固定类费用编制表（填白底格）'!G:G,C38,'1-2021年分公司固定类费用编制表（填白底格）'!N:N)</f>
        <v>0</v>
      </c>
      <c r="E38" s="67">
        <f>SUMIF('1-2021年分公司固定类费用编制表（填白底格）'!G:G,C38,'1-2021年分公司固定类费用编制表（填白底格）'!Y:Y)</f>
        <v>0</v>
      </c>
      <c r="F38" s="67">
        <f>SUMIF('1-2021年分公司固定类费用编制表（填白底格）'!G:G,C38,'1-2021年分公司固定类费用编制表（填白底格）'!AB:AB)</f>
        <v>0</v>
      </c>
      <c r="G38" s="60" t="str">
        <f t="shared" si="0"/>
        <v>-</v>
      </c>
      <c r="H38" s="60" t="str">
        <f t="shared" si="1"/>
        <v>-</v>
      </c>
    </row>
    <row r="39" spans="2:8" x14ac:dyDescent="0.25">
      <c r="B39" s="338"/>
      <c r="C39" s="61" t="s">
        <v>306</v>
      </c>
      <c r="D39" s="62">
        <f>SUM(D40:D41)</f>
        <v>18.619999999999997</v>
      </c>
      <c r="E39" s="63">
        <f>SUM(E40:E41)</f>
        <v>49.006898</v>
      </c>
      <c r="F39" s="63">
        <f>SUM(F40:F41)</f>
        <v>49.02552</v>
      </c>
      <c r="G39" s="60">
        <f t="shared" si="0"/>
        <v>0.37994651283580522</v>
      </c>
      <c r="H39" s="60">
        <f t="shared" si="1"/>
        <v>-0.62019780718287132</v>
      </c>
    </row>
    <row r="40" spans="2:8" x14ac:dyDescent="0.25">
      <c r="B40" s="338"/>
      <c r="C40" s="64" t="s">
        <v>307</v>
      </c>
      <c r="D40" s="66">
        <f>SUMIF('1-2021年分公司固定类费用编制表（填白底格）'!G:G,C40,'1-2021年分公司固定类费用编制表（填白底格）'!N:N)</f>
        <v>10.7</v>
      </c>
      <c r="E40" s="67">
        <f>SUMIF('1-2021年分公司固定类费用编制表（填白底格）'!G:G,C40,'1-2021年分公司固定类费用编制表（填白底格）'!Y:Y)</f>
        <v>33.36</v>
      </c>
      <c r="F40" s="67">
        <f>SUMIF('1-2021年分公司固定类费用编制表（填白底格）'!G:G,C40,'1-2021年分公司固定类费用编制表（填白底格）'!AB:AB)</f>
        <v>44.442320000000002</v>
      </c>
      <c r="G40" s="60">
        <f t="shared" si="0"/>
        <v>0.32074340527577938</v>
      </c>
      <c r="H40" s="60">
        <f t="shared" si="1"/>
        <v>-0.75923849159989854</v>
      </c>
    </row>
    <row r="41" spans="2:8" x14ac:dyDescent="0.25">
      <c r="B41" s="339"/>
      <c r="C41" s="64" t="s">
        <v>308</v>
      </c>
      <c r="D41" s="66">
        <f>SUMIF('1-2021年分公司固定类费用编制表（填白底格）'!G:G,C41,'1-2021年分公司固定类费用编制表（填白底格）'!N:N)</f>
        <v>7.92</v>
      </c>
      <c r="E41" s="67">
        <f>SUMIF('1-2021年分公司固定类费用编制表（填白底格）'!G:G,C41,'1-2021年分公司固定类费用编制表（填白底格）'!Y:Y)</f>
        <v>15.646898</v>
      </c>
      <c r="F41" s="67">
        <f>SUMIF('1-2021年分公司固定类费用编制表（填白底格）'!G:G,C41,'1-2021年分公司固定类费用编制表（填白底格）'!AB:AB)</f>
        <v>4.5832000000000006</v>
      </c>
      <c r="G41" s="60">
        <f t="shared" si="0"/>
        <v>0.50617061605437708</v>
      </c>
      <c r="H41" s="60">
        <f t="shared" si="1"/>
        <v>0.72805027055332494</v>
      </c>
    </row>
    <row r="42" spans="2:8" x14ac:dyDescent="0.25">
      <c r="B42" s="337" t="s">
        <v>309</v>
      </c>
      <c r="C42" s="61" t="s">
        <v>278</v>
      </c>
      <c r="D42" s="62">
        <f>SUM(D43:D54)-D47-D48</f>
        <v>141.54999999999995</v>
      </c>
      <c r="E42" s="63">
        <f>SUM(E43:E54)-E47-E48</f>
        <v>339.86039800000003</v>
      </c>
      <c r="F42" s="63">
        <f>SUM(F43:F54)-F47-F48</f>
        <v>293.23910000000001</v>
      </c>
      <c r="G42" s="60">
        <f t="shared" si="0"/>
        <v>0.41649453961976451</v>
      </c>
      <c r="H42" s="60">
        <f t="shared" si="1"/>
        <v>-0.51728811062371993</v>
      </c>
    </row>
    <row r="43" spans="2:8" x14ac:dyDescent="0.25">
      <c r="B43" s="338"/>
      <c r="C43" s="64" t="s">
        <v>310</v>
      </c>
      <c r="D43" s="66">
        <f>SUMIF('1-2021年分公司固定类费用编制表（填白底格）'!G:G,C43,'1-2021年分公司固定类费用编制表（填白底格）'!N:N)</f>
        <v>13.81</v>
      </c>
      <c r="E43" s="67">
        <f>SUMIF('1-2021年分公司固定类费用编制表（填白底格）'!G:G,C43,'1-2021年分公司固定类费用编制表（填白底格）'!Y:Y)</f>
        <v>15.305</v>
      </c>
      <c r="F43" s="67">
        <f>SUMIF('1-2021年分公司固定类费用编制表（填白底格）'!G:G,C43,'1-2021年分公司固定类费用编制表（填白底格）'!AB:AB)</f>
        <v>16.997199999999999</v>
      </c>
      <c r="G43" s="60">
        <f t="shared" si="0"/>
        <v>0.90231950343025158</v>
      </c>
      <c r="H43" s="60">
        <f t="shared" si="1"/>
        <v>-0.18751323747440751</v>
      </c>
    </row>
    <row r="44" spans="2:8" x14ac:dyDescent="0.25">
      <c r="B44" s="338"/>
      <c r="C44" s="64" t="s">
        <v>311</v>
      </c>
      <c r="D44" s="66">
        <f>SUMIF('1-2021年分公司固定类费用编制表（填白底格）'!G:G,C44,'1-2021年分公司固定类费用编制表（填白底格）'!N:N)</f>
        <v>26.799999999999997</v>
      </c>
      <c r="E44" s="67">
        <f>SUMIF('1-2021年分公司固定类费用编制表（填白底格）'!G:G,C44,'1-2021年分公司固定类费用编制表（填白底格）'!Y:Y)</f>
        <v>44.8</v>
      </c>
      <c r="F44" s="67">
        <f>SUMIF('1-2021年分公司固定类费用编制表（填白底格）'!G:G,C44,'1-2021年分公司固定类费用编制表（填白底格）'!AB:AB)</f>
        <v>22.856009</v>
      </c>
      <c r="G44" s="60">
        <f t="shared" si="0"/>
        <v>0.5982142857142857</v>
      </c>
      <c r="H44" s="60">
        <f t="shared" si="1"/>
        <v>0.17255816621353248</v>
      </c>
    </row>
    <row r="45" spans="2:8" x14ac:dyDescent="0.25">
      <c r="B45" s="338"/>
      <c r="C45" s="64" t="s">
        <v>312</v>
      </c>
      <c r="D45" s="66">
        <f>SUMIF('1-2021年分公司固定类费用编制表（填白底格）'!G:G,C45,'1-2021年分公司固定类费用编制表（填白底格）'!N:N)</f>
        <v>55.8</v>
      </c>
      <c r="E45" s="67">
        <f>SUMIF('1-2021年分公司固定类费用编制表（填白底格）'!G:G,C45,'1-2021年分公司固定类费用编制表（填白底格）'!Y:Y)</f>
        <v>69.595398000000003</v>
      </c>
      <c r="F45" s="67">
        <f>SUMIF('1-2021年分公司固定类费用编制表（填白底格）'!G:G,C45,'1-2021年分公司固定类费用编制表（填白底格）'!AB:AB)</f>
        <v>72.300776999999997</v>
      </c>
      <c r="G45" s="60">
        <f t="shared" si="0"/>
        <v>0.80177715198927368</v>
      </c>
      <c r="H45" s="60">
        <f t="shared" si="1"/>
        <v>-0.22822406182439781</v>
      </c>
    </row>
    <row r="46" spans="2:8" x14ac:dyDescent="0.25">
      <c r="B46" s="338"/>
      <c r="C46" s="64" t="s">
        <v>313</v>
      </c>
      <c r="D46" s="66">
        <f>SUMIF('1-2021年分公司固定类费用编制表（填白底格）'!G:G,C46,'1-2021年分公司固定类费用编制表（填白底格）'!N:N)</f>
        <v>9.99</v>
      </c>
      <c r="E46" s="67">
        <f>SUMIF('1-2021年分公司固定类费用编制表（填白底格）'!G:G,C46,'1-2021年分公司固定类费用编制表（填白底格）'!Y:Y)</f>
        <v>30.080000000000002</v>
      </c>
      <c r="F46" s="67">
        <f>SUMIF('1-2021年分公司固定类费用编制表（填白底格）'!G:G,C46,'1-2021年分公司固定类费用编制表（填白底格）'!AB:AB)</f>
        <v>24.008991999999999</v>
      </c>
      <c r="G46" s="60">
        <f t="shared" si="0"/>
        <v>0.33211436170212766</v>
      </c>
      <c r="H46" s="60">
        <f t="shared" si="1"/>
        <v>-0.58390589659074399</v>
      </c>
    </row>
    <row r="47" spans="2:8" x14ac:dyDescent="0.25">
      <c r="B47" s="338"/>
      <c r="C47" s="64" t="s">
        <v>314</v>
      </c>
      <c r="D47" s="66">
        <f>SUMIF('1-2021年分公司固定类费用编制表（填白底格）'!G:G,C47,'1-2021年分公司固定类费用编制表（填白底格）'!N:N)</f>
        <v>16.490000000000002</v>
      </c>
      <c r="E47" s="67">
        <f>SUMIF('1-2021年分公司固定类费用编制表（填白底格）'!G:G,C47,'1-2021年分公司固定类费用编制表（填白底格）'!Y:Y)</f>
        <v>43.4</v>
      </c>
      <c r="F47" s="67">
        <f>SUMIF('1-2021年分公司固定类费用编制表（填白底格）'!G:G,C47,'1-2021年分公司固定类费用编制表（填白底格）'!AB:AB)</f>
        <v>27.896094000000002</v>
      </c>
      <c r="G47" s="60">
        <f t="shared" si="0"/>
        <v>0.37995391705069131</v>
      </c>
      <c r="H47" s="60">
        <f t="shared" si="1"/>
        <v>-0.40887781637099441</v>
      </c>
    </row>
    <row r="48" spans="2:8" x14ac:dyDescent="0.25">
      <c r="B48" s="338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25">
      <c r="B49" s="338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25">
      <c r="B50" s="338"/>
      <c r="C50" s="64" t="s">
        <v>317</v>
      </c>
      <c r="D50" s="66">
        <f>SUMIF('1-2021年分公司固定类费用编制表（填白底格）'!G:G,C50,'1-2021年分公司固定类费用编制表（填白底格）'!N:N)</f>
        <v>10.64</v>
      </c>
      <c r="E50" s="67">
        <f>SUMIF('1-2021年分公司固定类费用编制表（填白底格）'!G:G,C50,'1-2021年分公司固定类费用编制表（填白底格）'!Y:Y)</f>
        <v>20.799999999999997</v>
      </c>
      <c r="F50" s="67">
        <f>SUMIF('1-2021年分公司固定类费用编制表（填白底格）'!G:G,C50,'1-2021年分公司固定类费用编制表（填白底格）'!AB:AB)</f>
        <v>14.298522999999999</v>
      </c>
      <c r="G50" s="60">
        <f t="shared" si="0"/>
        <v>0.51153846153846161</v>
      </c>
      <c r="H50" s="60">
        <f t="shared" si="1"/>
        <v>-0.2558671969125762</v>
      </c>
    </row>
    <row r="51" spans="2:8" x14ac:dyDescent="0.25">
      <c r="B51" s="338"/>
      <c r="C51" s="64" t="s">
        <v>318</v>
      </c>
      <c r="D51" s="66">
        <f>SUMIF('1-2021年分公司固定类费用编制表（填白底格）'!G:G,C51,'1-2021年分公司固定类费用编制表（填白底格）'!N:N)</f>
        <v>7.8000000000000007</v>
      </c>
      <c r="E51" s="67">
        <f>SUMIF('1-2021年分公司固定类费用编制表（填白底格）'!G:G,C51,'1-2021年分公司固定类费用编制表（填白底格）'!Y:Y)</f>
        <v>113.39999999999999</v>
      </c>
      <c r="F51" s="67">
        <f>SUMIF('1-2021年分公司固定类费用编制表（填白底格）'!G:G,C51,'1-2021年分公司固定类费用编制表（填白底格）'!AB:AB)</f>
        <v>101.6995</v>
      </c>
      <c r="G51" s="60">
        <f t="shared" si="0"/>
        <v>6.8783068783068793E-2</v>
      </c>
      <c r="H51" s="60">
        <f t="shared" si="1"/>
        <v>-0.92330345773578038</v>
      </c>
    </row>
    <row r="52" spans="2:8" x14ac:dyDescent="0.25">
      <c r="B52" s="338"/>
      <c r="C52" s="64" t="s">
        <v>319</v>
      </c>
      <c r="D52" s="66">
        <f>SUMIF('1-2021年分公司固定类费用编制表（填白底格）'!G:G,C52,'1-2021年分公司固定类费用编制表（填白底格）'!N:N)</f>
        <v>2.7600000000000002</v>
      </c>
      <c r="E52" s="67">
        <f>SUMIF('1-2021年分公司固定类费用编制表（填白底格）'!G:G,C52,'1-2021年分公司固定类费用编制表（填白底格）'!Y:Y)</f>
        <v>2.7600000000000002</v>
      </c>
      <c r="F52" s="67">
        <f>SUMIF('1-2021年分公司固定类费用编制表（填白底格）'!G:G,C52,'1-2021年分公司固定类费用编制表（填白底格）'!AB:AB)</f>
        <v>1.3652599999999999</v>
      </c>
      <c r="G52" s="60">
        <f t="shared" si="0"/>
        <v>1</v>
      </c>
      <c r="H52" s="60">
        <f t="shared" si="1"/>
        <v>1.0215929566529454</v>
      </c>
    </row>
    <row r="53" spans="2:8" x14ac:dyDescent="0.25">
      <c r="B53" s="338"/>
      <c r="C53" s="64" t="s">
        <v>320</v>
      </c>
      <c r="D53" s="66">
        <f>SUMIF('1-2021年分公司固定类费用编制表（填白底格）'!G:G,C53,'1-2021年分公司固定类费用编制表（填白底格）'!N:N)</f>
        <v>12.95</v>
      </c>
      <c r="E53" s="67">
        <f>SUMIF('1-2021年分公司固定类费用编制表（填白底格）'!G:G,C53,'1-2021年分公司固定类费用编制表（填白底格）'!Y:Y)</f>
        <v>42.12</v>
      </c>
      <c r="F53" s="67">
        <f>SUMIF('1-2021年分公司固定类费用编制表（填白底格）'!G:G,C53,'1-2021年分公司固定类费用编制表（填白底格）'!AB:AB)</f>
        <v>29.982838999999998</v>
      </c>
      <c r="G53" s="60">
        <f t="shared" si="0"/>
        <v>0.30745489078822413</v>
      </c>
      <c r="H53" s="60">
        <f t="shared" si="1"/>
        <v>-0.5680862642793767</v>
      </c>
    </row>
    <row r="54" spans="2:8" x14ac:dyDescent="0.25">
      <c r="B54" s="339"/>
      <c r="C54" s="64" t="s">
        <v>321</v>
      </c>
      <c r="D54" s="66">
        <f>SUMIF('1-2021年分公司固定类费用编制表（填白底格）'!G:G,C54,'1-2021年分公司固定类费用编制表（填白底格）'!N:N)</f>
        <v>1</v>
      </c>
      <c r="E54" s="67">
        <f>SUMIF('1-2021年分公司固定类费用编制表（填白底格）'!G:G,C54,'1-2021年分公司固定类费用编制表（填白底格）'!Y:Y)</f>
        <v>1</v>
      </c>
      <c r="F54" s="67">
        <f>SUMIF('1-2021年分公司固定类费用编制表（填白底格）'!G:G,C54,'1-2021年分公司固定类费用编制表（填白底格）'!AB:AB)</f>
        <v>9.73</v>
      </c>
      <c r="G54" s="60">
        <f t="shared" si="0"/>
        <v>1</v>
      </c>
      <c r="H54" s="60">
        <f t="shared" si="1"/>
        <v>-0.89722507708119215</v>
      </c>
    </row>
    <row r="55" spans="2:8" x14ac:dyDescent="0.25">
      <c r="B55" s="337" t="s">
        <v>322</v>
      </c>
      <c r="C55" s="61" t="s">
        <v>278</v>
      </c>
      <c r="D55" s="62">
        <f>SUM(D56:D58)</f>
        <v>60.132000000000005</v>
      </c>
      <c r="E55" s="63">
        <f>SUM(E56:E58)</f>
        <v>155.28</v>
      </c>
      <c r="F55" s="63">
        <f>SUM(F56:F58)</f>
        <v>155.062817</v>
      </c>
      <c r="G55" s="60">
        <f t="shared" si="0"/>
        <v>0.38724884080370947</v>
      </c>
      <c r="H55" s="60">
        <f t="shared" si="1"/>
        <v>-0.61220877342890012</v>
      </c>
    </row>
    <row r="56" spans="2:8" x14ac:dyDescent="0.25">
      <c r="B56" s="338"/>
      <c r="C56" s="64" t="s">
        <v>323</v>
      </c>
      <c r="D56" s="66">
        <f>SUMIF('1-2021年分公司固定类费用编制表（填白底格）'!G:G,C56,'1-2021年分公司固定类费用编制表（填白底格）'!N:N)</f>
        <v>25.62</v>
      </c>
      <c r="E56" s="67">
        <f>SUMIF('1-2021年分公司固定类费用编制表（填白底格）'!G:G,C56,'1-2021年分公司固定类费用编制表（填白底格）'!Y:Y)</f>
        <v>80.240000000000009</v>
      </c>
      <c r="F56" s="67">
        <f>SUMIF('1-2021年分公司固定类费用编制表（填白底格）'!G:G,C56,'1-2021年分公司固定类费用编制表（填白底格）'!AB:AB)</f>
        <v>88.168437999999995</v>
      </c>
      <c r="G56" s="60">
        <f t="shared" si="0"/>
        <v>0.31929212362911263</v>
      </c>
      <c r="H56" s="60">
        <f t="shared" si="1"/>
        <v>-0.70941982662775538</v>
      </c>
    </row>
    <row r="57" spans="2:8" x14ac:dyDescent="0.25">
      <c r="B57" s="338"/>
      <c r="C57" s="64" t="s">
        <v>324</v>
      </c>
      <c r="D57" s="66">
        <f>SUMIF('1-2021年分公司固定类费用编制表（填白底格）'!G:G,C57,'1-2021年分公司固定类费用编制表（填白底格）'!N:N)</f>
        <v>7.76</v>
      </c>
      <c r="E57" s="67">
        <f>SUMIF('1-2021年分公司固定类费用编制表（填白底格）'!G:G,C57,'1-2021年分公司固定类费用编制表（填白底格）'!Y:Y)</f>
        <v>9.86</v>
      </c>
      <c r="F57" s="67">
        <f>SUMIF('1-2021年分公司固定类费用编制表（填白底格）'!G:G,C57,'1-2021年分公司固定类费用编制表（填白底格）'!AB:AB)</f>
        <v>9.2482199999999999</v>
      </c>
      <c r="G57" s="60">
        <f t="shared" si="0"/>
        <v>0.78701825557809335</v>
      </c>
      <c r="H57" s="60">
        <f t="shared" si="1"/>
        <v>-0.16091961480155104</v>
      </c>
    </row>
    <row r="58" spans="2:8" x14ac:dyDescent="0.25">
      <c r="B58" s="339"/>
      <c r="C58" s="64" t="s">
        <v>325</v>
      </c>
      <c r="D58" s="66">
        <f>SUMIF('1-2021年分公司固定类费用编制表（填白底格）'!G:G,C58,'1-2021年分公司固定类费用编制表（填白底格）'!N:N)</f>
        <v>26.751999999999999</v>
      </c>
      <c r="E58" s="67">
        <f>SUMIF('1-2021年分公司固定类费用编制表（填白底格）'!G:G,C58,'1-2021年分公司固定类费用编制表（填白底格）'!Y:Y)</f>
        <v>65.179999999999993</v>
      </c>
      <c r="F58" s="67">
        <f>SUMIF('1-2021年分公司固定类费用编制表（填白底格）'!G:G,C58,'1-2021年分公司固定类费用编制表（填白底格）'!AB:AB)</f>
        <v>57.646158999999997</v>
      </c>
      <c r="G58" s="60">
        <f t="shared" si="0"/>
        <v>0.41043264805154961</v>
      </c>
      <c r="H58" s="60">
        <f t="shared" si="1"/>
        <v>-0.53592745008388154</v>
      </c>
    </row>
    <row r="59" spans="2:8" x14ac:dyDescent="0.25">
      <c r="B59" s="337" t="s">
        <v>326</v>
      </c>
      <c r="C59" s="61" t="s">
        <v>278</v>
      </c>
      <c r="D59" s="62">
        <f>SUM(D60:D67)</f>
        <v>11.4</v>
      </c>
      <c r="E59" s="63">
        <f>SUM(E60:E67)</f>
        <v>48.760000000000005</v>
      </c>
      <c r="F59" s="63">
        <f>SUM(F60:F67)</f>
        <v>41.491256</v>
      </c>
      <c r="G59" s="60">
        <f t="shared" si="0"/>
        <v>0.23379819524200163</v>
      </c>
      <c r="H59" s="60">
        <f t="shared" si="1"/>
        <v>-0.7252433139165515</v>
      </c>
    </row>
    <row r="60" spans="2:8" x14ac:dyDescent="0.25">
      <c r="B60" s="338"/>
      <c r="C60" s="64" t="s">
        <v>327</v>
      </c>
      <c r="D60" s="66">
        <f>SUMIF('1-2021年分公司固定类费用编制表（填白底格）'!G:G,C60,'1-2021年分公司固定类费用编制表（填白底格）'!N:N)</f>
        <v>7.2</v>
      </c>
      <c r="E60" s="67">
        <f>SUMIF('1-2021年分公司固定类费用编制表（填白底格）'!G:G,C60,'1-2021年分公司固定类费用编制表（填白底格）'!Y:Y)</f>
        <v>11.2</v>
      </c>
      <c r="F60" s="67">
        <f>SUMIF('1-2021年分公司固定类费用编制表（填白底格）'!G:G,C60,'1-2021年分公司固定类费用编制表（填白底格）'!AB:AB)</f>
        <v>12.4</v>
      </c>
      <c r="G60" s="60">
        <f t="shared" si="0"/>
        <v>0.6428571428571429</v>
      </c>
      <c r="H60" s="60">
        <f t="shared" si="1"/>
        <v>-0.41935483870967738</v>
      </c>
    </row>
    <row r="61" spans="2:8" x14ac:dyDescent="0.25">
      <c r="B61" s="338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25">
      <c r="B62" s="338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25">
      <c r="B63" s="338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25">
      <c r="B64" s="338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25">
      <c r="B65" s="338"/>
      <c r="C65" s="64" t="s">
        <v>332</v>
      </c>
      <c r="D65" s="66">
        <f>SUMIF('1-2021年分公司固定类费用编制表（填白底格）'!G:G,C65,'1-2021年分公司固定类费用编制表（填白底格）'!N:N)</f>
        <v>4.2</v>
      </c>
      <c r="E65" s="67">
        <f>SUMIF('1-2021年分公司固定类费用编制表（填白底格）'!G:G,C65,'1-2021年分公司固定类费用编制表（填白底格）'!Y:Y)</f>
        <v>37.56</v>
      </c>
      <c r="F65" s="67">
        <f>SUMIF('1-2021年分公司固定类费用编制表（填白底格）'!G:G,C65,'1-2021年分公司固定类费用编制表（填白底格）'!AB:AB)</f>
        <v>29.091256000000001</v>
      </c>
      <c r="G65" s="60">
        <f t="shared" si="0"/>
        <v>0.11182108626198083</v>
      </c>
      <c r="H65" s="60">
        <f t="shared" si="1"/>
        <v>-0.85562672165134435</v>
      </c>
    </row>
    <row r="66" spans="2:8" x14ac:dyDescent="0.25">
      <c r="B66" s="338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25">
      <c r="B67" s="339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F2" sqref="F2"/>
    </sheetView>
  </sheetViews>
  <sheetFormatPr defaultColWidth="8.88671875" defaultRowHeight="15.6" x14ac:dyDescent="0.35"/>
  <cols>
    <col min="1" max="1" width="5" style="221" customWidth="1"/>
    <col min="2" max="2" width="32.77734375" style="221" customWidth="1"/>
    <col min="3" max="3" width="15.109375" style="221" customWidth="1"/>
    <col min="4" max="4" width="22.77734375" style="221" customWidth="1"/>
    <col min="5" max="5" width="6.77734375" style="221" customWidth="1"/>
    <col min="6" max="6" width="8.88671875" style="221"/>
    <col min="7" max="7" width="13.88671875" style="221" bestFit="1" customWidth="1"/>
    <col min="8" max="8" width="25.21875" style="221" customWidth="1"/>
    <col min="9" max="9" width="30.88671875" style="221" bestFit="1" customWidth="1"/>
    <col min="10" max="10" width="19.21875" style="221" bestFit="1" customWidth="1"/>
    <col min="11" max="16384" width="8.88671875" style="221"/>
  </cols>
  <sheetData>
    <row r="1" spans="2:11" ht="16.2" x14ac:dyDescent="0.4">
      <c r="B1" s="219" t="s">
        <v>716</v>
      </c>
      <c r="C1" s="220"/>
      <c r="F1" s="222" t="s">
        <v>717</v>
      </c>
    </row>
    <row r="2" spans="2:11" ht="16.2" x14ac:dyDescent="0.4">
      <c r="B2" s="219" t="s">
        <v>474</v>
      </c>
      <c r="C2" s="220"/>
      <c r="F2" s="189" t="s">
        <v>524</v>
      </c>
      <c r="G2" s="189" t="s">
        <v>522</v>
      </c>
      <c r="H2" s="189" t="s">
        <v>542</v>
      </c>
      <c r="I2" s="189" t="s">
        <v>543</v>
      </c>
      <c r="J2" s="189" t="s">
        <v>544</v>
      </c>
      <c r="K2" s="236"/>
    </row>
    <row r="3" spans="2:11" ht="16.2" x14ac:dyDescent="0.4">
      <c r="B3" s="190" t="s">
        <v>674</v>
      </c>
      <c r="C3" s="214">
        <v>7.12</v>
      </c>
      <c r="D3" s="223" t="str">
        <f>IF(C3&gt;C4,"超上限，请核减","")</f>
        <v/>
      </c>
      <c r="F3" s="191">
        <v>0</v>
      </c>
      <c r="G3" s="192" t="s">
        <v>545</v>
      </c>
      <c r="H3" s="192" t="s">
        <v>515</v>
      </c>
      <c r="I3" s="191"/>
      <c r="J3" s="193">
        <f>SUM(J4:J23)</f>
        <v>7.12</v>
      </c>
      <c r="K3" s="221" t="str">
        <f>IF(J3&lt;&gt;C3,"与C3不一致，请修改","")</f>
        <v/>
      </c>
    </row>
    <row r="4" spans="2:11" ht="16.2" x14ac:dyDescent="0.4">
      <c r="B4" s="190" t="s">
        <v>533</v>
      </c>
      <c r="C4" s="194">
        <f>C5+C6</f>
        <v>25</v>
      </c>
      <c r="F4" s="191">
        <v>1</v>
      </c>
      <c r="G4" s="216" t="s">
        <v>697</v>
      </c>
      <c r="H4" s="216" t="s">
        <v>698</v>
      </c>
      <c r="I4" s="215"/>
      <c r="J4" s="215">
        <v>2.02</v>
      </c>
    </row>
    <row r="5" spans="2:11" x14ac:dyDescent="0.35">
      <c r="B5" s="195" t="s">
        <v>534</v>
      </c>
      <c r="C5" s="196">
        <f>IF(C7=0,0,IF(AND(C7&gt;0,C7&lt;=500000),25,
IF(AND(C7&gt;500000,C7&lt;=1000000),50,
IF(AND(C7&gt;1000000,C7&lt;=1500000),75,
IF(AND(C7&gt;1500000,C7&lt;=2000000),100,
IF(AND(C7&gt;2000000,C7&lt;=3000000),150,200))))))</f>
        <v>25</v>
      </c>
      <c r="F5" s="191">
        <v>2</v>
      </c>
      <c r="G5" s="216" t="s">
        <v>697</v>
      </c>
      <c r="H5" s="216" t="s">
        <v>699</v>
      </c>
      <c r="I5" s="215"/>
      <c r="J5" s="215">
        <v>0.1</v>
      </c>
    </row>
    <row r="6" spans="2:11" x14ac:dyDescent="0.35">
      <c r="B6" s="195" t="s">
        <v>535</v>
      </c>
      <c r="C6" s="197">
        <f>MAX(C10*C13,0)</f>
        <v>0</v>
      </c>
      <c r="F6" s="191">
        <v>3</v>
      </c>
      <c r="G6" s="216" t="s">
        <v>697</v>
      </c>
      <c r="H6" s="216" t="s">
        <v>700</v>
      </c>
      <c r="I6" s="215"/>
      <c r="J6" s="215">
        <v>5</v>
      </c>
    </row>
    <row r="7" spans="2:11" ht="16.2" x14ac:dyDescent="0.4">
      <c r="B7" s="190" t="s">
        <v>538</v>
      </c>
      <c r="C7" s="194">
        <f>C8+C9</f>
        <v>155968.87</v>
      </c>
      <c r="F7" s="191">
        <v>4</v>
      </c>
      <c r="G7" s="216"/>
      <c r="H7" s="216"/>
      <c r="I7" s="215"/>
      <c r="J7" s="215"/>
    </row>
    <row r="8" spans="2:11" x14ac:dyDescent="0.35">
      <c r="B8" s="195" t="s">
        <v>675</v>
      </c>
      <c r="C8" s="217">
        <v>69649.19</v>
      </c>
      <c r="F8" s="191">
        <v>5</v>
      </c>
      <c r="G8" s="216"/>
      <c r="H8" s="216"/>
      <c r="I8" s="215"/>
      <c r="J8" s="215"/>
    </row>
    <row r="9" spans="2:11" x14ac:dyDescent="0.35">
      <c r="B9" s="195" t="s">
        <v>676</v>
      </c>
      <c r="C9" s="217">
        <v>86319.679999999993</v>
      </c>
      <c r="F9" s="191">
        <v>6</v>
      </c>
      <c r="G9" s="216"/>
      <c r="H9" s="216"/>
      <c r="I9" s="215"/>
      <c r="J9" s="215"/>
    </row>
    <row r="10" spans="2:11" ht="16.2" x14ac:dyDescent="0.4">
      <c r="B10" s="190" t="s">
        <v>539</v>
      </c>
      <c r="C10" s="194">
        <f>C11+C12</f>
        <v>14555.47</v>
      </c>
      <c r="F10" s="191">
        <v>7</v>
      </c>
      <c r="G10" s="216"/>
      <c r="H10" s="216"/>
      <c r="I10" s="215"/>
      <c r="J10" s="215"/>
    </row>
    <row r="11" spans="2:11" x14ac:dyDescent="0.35">
      <c r="B11" s="195" t="s">
        <v>677</v>
      </c>
      <c r="C11" s="217">
        <v>1590.26</v>
      </c>
      <c r="F11" s="191">
        <v>8</v>
      </c>
      <c r="G11" s="216"/>
      <c r="H11" s="216"/>
      <c r="I11" s="215"/>
      <c r="J11" s="215"/>
    </row>
    <row r="12" spans="2:11" x14ac:dyDescent="0.35">
      <c r="B12" s="195" t="s">
        <v>678</v>
      </c>
      <c r="C12" s="217">
        <v>12965.21</v>
      </c>
      <c r="F12" s="191">
        <v>9</v>
      </c>
      <c r="G12" s="216"/>
      <c r="H12" s="216"/>
      <c r="I12" s="215"/>
      <c r="J12" s="215"/>
    </row>
    <row r="13" spans="2:11" ht="62.4" x14ac:dyDescent="0.35">
      <c r="B13" s="198" t="s">
        <v>540</v>
      </c>
      <c r="C13" s="218"/>
      <c r="D13" s="224" t="s">
        <v>680</v>
      </c>
      <c r="F13" s="191">
        <v>10</v>
      </c>
      <c r="G13" s="216"/>
      <c r="H13" s="216"/>
      <c r="I13" s="215"/>
      <c r="J13" s="215"/>
    </row>
    <row r="14" spans="2:11" x14ac:dyDescent="0.35">
      <c r="F14" s="191">
        <v>11</v>
      </c>
      <c r="G14" s="216"/>
      <c r="H14" s="216"/>
      <c r="I14" s="215"/>
      <c r="J14" s="215"/>
    </row>
    <row r="15" spans="2:11" x14ac:dyDescent="0.35">
      <c r="F15" s="191">
        <v>12</v>
      </c>
      <c r="G15" s="216"/>
      <c r="H15" s="216"/>
      <c r="I15" s="215"/>
      <c r="J15" s="215"/>
    </row>
    <row r="16" spans="2:11" x14ac:dyDescent="0.35">
      <c r="F16" s="191">
        <v>13</v>
      </c>
      <c r="G16" s="216"/>
      <c r="H16" s="216"/>
      <c r="I16" s="215"/>
      <c r="J16" s="215"/>
    </row>
    <row r="17" spans="2:10" x14ac:dyDescent="0.35">
      <c r="B17" s="225"/>
      <c r="C17" s="220"/>
      <c r="F17" s="191">
        <v>14</v>
      </c>
      <c r="G17" s="216"/>
      <c r="H17" s="216"/>
      <c r="I17" s="215"/>
      <c r="J17" s="215"/>
    </row>
    <row r="18" spans="2:10" x14ac:dyDescent="0.35">
      <c r="F18" s="191">
        <v>15</v>
      </c>
      <c r="G18" s="216"/>
      <c r="H18" s="216"/>
      <c r="I18" s="215"/>
      <c r="J18" s="215"/>
    </row>
    <row r="19" spans="2:10" x14ac:dyDescent="0.35">
      <c r="F19" s="191">
        <v>16</v>
      </c>
      <c r="G19" s="216"/>
      <c r="H19" s="216"/>
      <c r="I19" s="215"/>
      <c r="J19" s="215"/>
    </row>
    <row r="20" spans="2:10" x14ac:dyDescent="0.35">
      <c r="F20" s="191">
        <v>17</v>
      </c>
      <c r="G20" s="216"/>
      <c r="H20" s="216"/>
      <c r="I20" s="215"/>
      <c r="J20" s="215"/>
    </row>
    <row r="21" spans="2:10" x14ac:dyDescent="0.35">
      <c r="F21" s="191">
        <v>18</v>
      </c>
      <c r="G21" s="216"/>
      <c r="H21" s="216"/>
      <c r="I21" s="215"/>
      <c r="J21" s="215"/>
    </row>
    <row r="22" spans="2:10" x14ac:dyDescent="0.35">
      <c r="F22" s="191">
        <v>19</v>
      </c>
      <c r="G22" s="216"/>
      <c r="H22" s="216"/>
      <c r="I22" s="215"/>
      <c r="J22" s="215"/>
    </row>
    <row r="23" spans="2:10" x14ac:dyDescent="0.35">
      <c r="F23" s="191">
        <v>20</v>
      </c>
      <c r="G23" s="216"/>
      <c r="H23" s="216"/>
      <c r="I23" s="215"/>
      <c r="J23" s="215"/>
    </row>
    <row r="25" spans="2:10" x14ac:dyDescent="0.35">
      <c r="B25" s="226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4.4" x14ac:dyDescent="0.25"/>
  <cols>
    <col min="1" max="1" width="9" style="16"/>
    <col min="2" max="2" width="51.6640625" style="16" bestFit="1" customWidth="1"/>
    <col min="3" max="3" width="48.33203125" style="16" bestFit="1" customWidth="1"/>
    <col min="4" max="5" width="14.109375" style="16" bestFit="1" customWidth="1"/>
    <col min="6" max="7" width="14.109375" style="16" customWidth="1"/>
    <col min="8" max="8" width="14.109375" style="16" bestFit="1" customWidth="1"/>
    <col min="9" max="9" width="19.77734375" style="16" bestFit="1" customWidth="1"/>
    <col min="10" max="10" width="14.109375" style="16" bestFit="1" customWidth="1"/>
    <col min="11" max="11" width="9" style="16"/>
    <col min="12" max="12" width="51.6640625" style="16" bestFit="1" customWidth="1"/>
    <col min="13" max="13" width="33.88671875" style="16" bestFit="1" customWidth="1"/>
    <col min="14" max="20" width="20" style="16" customWidth="1"/>
    <col min="21" max="16384" width="9" style="16"/>
  </cols>
  <sheetData>
    <row r="1" spans="2:10" ht="12.75" customHeight="1" x14ac:dyDescent="0.25"/>
    <row r="2" spans="2:10" ht="12.75" customHeight="1" x14ac:dyDescent="0.25">
      <c r="B2" s="27" t="s">
        <v>231</v>
      </c>
      <c r="C2" s="27" t="s">
        <v>232</v>
      </c>
    </row>
    <row r="3" spans="2:10" ht="12.75" customHeight="1" x14ac:dyDescent="0.25"/>
    <row r="4" spans="2:10" s="17" customFormat="1" ht="12" customHeight="1" x14ac:dyDescent="0.25">
      <c r="B4" s="17" t="s">
        <v>229</v>
      </c>
    </row>
    <row r="5" spans="2:10" ht="12.75" customHeight="1" x14ac:dyDescent="0.25"/>
    <row r="6" spans="2:10" ht="12.75" customHeight="1" x14ac:dyDescent="0.2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2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2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2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2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2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2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2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2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2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2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2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2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2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2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2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2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2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2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2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2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2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2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2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2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2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2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2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2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2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2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2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2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2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2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2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2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2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2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2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2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2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2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2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2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2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2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2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2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2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2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2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2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2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2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2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2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2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2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2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2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2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2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2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2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2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2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2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2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2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2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2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2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2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2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2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2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2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2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2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2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2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2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2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2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2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2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2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2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2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2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2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2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2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2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2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2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2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2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2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2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2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2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2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2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2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2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2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2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2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2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2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2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2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2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2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2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2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2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2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2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25"/>
    <row r="128" spans="2:10" s="17" customFormat="1" ht="12.75" customHeight="1" x14ac:dyDescent="0.25">
      <c r="B128" s="17" t="s">
        <v>230</v>
      </c>
    </row>
    <row r="129" spans="2:10" ht="12.75" customHeight="1" x14ac:dyDescent="0.25"/>
    <row r="130" spans="2:10" ht="12.75" customHeight="1" x14ac:dyDescent="0.2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25">
      <c r="B131" s="343" t="s">
        <v>218</v>
      </c>
      <c r="C131" s="344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25">
      <c r="B132" s="345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25">
      <c r="B133" s="346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25">
      <c r="B134" s="346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25">
      <c r="B135" s="346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25">
      <c r="B136" s="346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25">
      <c r="B137" s="346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25">
      <c r="B138" s="346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25">
      <c r="B139" s="346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25">
      <c r="B140" s="346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25">
      <c r="B141" s="346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25">
      <c r="B142" s="346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25">
      <c r="B143" s="347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25">
      <c r="B144" s="342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25">
      <c r="B145" s="342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25">
      <c r="B146" s="342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25">
      <c r="B147" s="342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25">
      <c r="B148" s="342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25">
      <c r="B149" s="342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25">
      <c r="B150" s="342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25">
      <c r="B151" s="342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25">
      <c r="B152" s="342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25">
      <c r="B153" s="342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25">
      <c r="B154" s="342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25">
      <c r="B155" s="342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25">
      <c r="B156" s="342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25">
      <c r="B157" s="342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25">
      <c r="B158" s="342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25">
      <c r="B159" s="342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25">
      <c r="B160" s="342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25">
      <c r="B161" s="342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25">
      <c r="B162" s="342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25">
      <c r="B163" s="342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25">
      <c r="B164" s="342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25">
      <c r="B165" s="342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25">
      <c r="B166" s="345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25">
      <c r="B167" s="346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25">
      <c r="B168" s="346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25">
      <c r="B169" s="346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25">
      <c r="B170" s="346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25">
      <c r="B171" s="346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25">
      <c r="B172" s="346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25">
      <c r="B173" s="346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25">
      <c r="B174" s="346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25">
      <c r="B175" s="346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25">
      <c r="B176" s="347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25">
      <c r="B177" s="345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25">
      <c r="B178" s="346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25">
      <c r="B179" s="346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25">
      <c r="B180" s="346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25">
      <c r="B181" s="346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25">
      <c r="B182" s="346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25">
      <c r="B183" s="347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25">
      <c r="B184" s="342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25">
      <c r="B185" s="342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25">
      <c r="B186" s="342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25">
      <c r="B187" s="342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25">
      <c r="B188" s="342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25">
      <c r="B189" s="342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25">
      <c r="B190" s="342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25">
      <c r="B191" s="342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4.4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28" t="s">
        <v>479</v>
      </c>
      <c r="C1" s="28"/>
      <c r="D1" s="37"/>
      <c r="E1" s="37"/>
      <c r="F1" s="37"/>
    </row>
    <row r="2" spans="2:6" x14ac:dyDescent="0.25">
      <c r="B2" s="28" t="s">
        <v>480</v>
      </c>
      <c r="C2" s="28"/>
      <c r="D2" s="37"/>
      <c r="E2" s="37"/>
      <c r="F2" s="37"/>
    </row>
    <row r="3" spans="2:6" x14ac:dyDescent="0.25">
      <c r="B3" s="29"/>
      <c r="C3" s="29"/>
      <c r="D3" s="38"/>
      <c r="E3" s="38"/>
      <c r="F3" s="38"/>
    </row>
    <row r="4" spans="2:6" ht="43.2" x14ac:dyDescent="0.25">
      <c r="B4" s="29" t="s">
        <v>481</v>
      </c>
      <c r="C4" s="29"/>
      <c r="D4" s="38"/>
      <c r="E4" s="38"/>
      <c r="F4" s="38"/>
    </row>
    <row r="5" spans="2:6" x14ac:dyDescent="0.25">
      <c r="B5" s="29"/>
      <c r="C5" s="29"/>
      <c r="D5" s="38"/>
      <c r="E5" s="38"/>
      <c r="F5" s="38"/>
    </row>
    <row r="6" spans="2:6" x14ac:dyDescent="0.25">
      <c r="B6" s="28" t="s">
        <v>482</v>
      </c>
      <c r="C6" s="28"/>
      <c r="D6" s="37"/>
      <c r="E6" s="37" t="s">
        <v>483</v>
      </c>
      <c r="F6" s="37" t="s">
        <v>484</v>
      </c>
    </row>
    <row r="7" spans="2:6" ht="15" thickBot="1" x14ac:dyDescent="0.3">
      <c r="B7" s="29"/>
      <c r="C7" s="29"/>
      <c r="D7" s="38"/>
      <c r="E7" s="38"/>
      <c r="F7" s="38"/>
    </row>
    <row r="8" spans="2:6" ht="43.2" x14ac:dyDescent="0.25">
      <c r="B8" s="30" t="s">
        <v>485</v>
      </c>
      <c r="C8" s="31"/>
      <c r="D8" s="39"/>
      <c r="E8" s="39">
        <v>358</v>
      </c>
      <c r="F8" s="40"/>
    </row>
    <row r="9" spans="2:6" ht="57.6" x14ac:dyDescent="0.25">
      <c r="B9" s="32"/>
      <c r="C9" s="29"/>
      <c r="D9" s="38"/>
      <c r="E9" s="41" t="s">
        <v>486</v>
      </c>
      <c r="F9" s="42" t="s">
        <v>492</v>
      </c>
    </row>
    <row r="10" spans="2:6" ht="57.6" x14ac:dyDescent="0.25">
      <c r="B10" s="32"/>
      <c r="C10" s="29"/>
      <c r="D10" s="38"/>
      <c r="E10" s="41" t="s">
        <v>487</v>
      </c>
      <c r="F10" s="42"/>
    </row>
    <row r="11" spans="2:6" ht="57.6" x14ac:dyDescent="0.25">
      <c r="B11" s="32"/>
      <c r="C11" s="29"/>
      <c r="D11" s="38"/>
      <c r="E11" s="41" t="s">
        <v>488</v>
      </c>
      <c r="F11" s="42"/>
    </row>
    <row r="12" spans="2:6" ht="43.2" x14ac:dyDescent="0.25">
      <c r="B12" s="32"/>
      <c r="C12" s="29"/>
      <c r="D12" s="38"/>
      <c r="E12" s="41" t="s">
        <v>489</v>
      </c>
      <c r="F12" s="42"/>
    </row>
    <row r="13" spans="2:6" ht="57.6" x14ac:dyDescent="0.25">
      <c r="B13" s="32"/>
      <c r="C13" s="29"/>
      <c r="D13" s="38"/>
      <c r="E13" s="41" t="s">
        <v>490</v>
      </c>
      <c r="F13" s="42"/>
    </row>
    <row r="14" spans="2:6" ht="57.6" x14ac:dyDescent="0.25">
      <c r="B14" s="32"/>
      <c r="C14" s="29"/>
      <c r="D14" s="38"/>
      <c r="E14" s="41" t="s">
        <v>491</v>
      </c>
      <c r="F14" s="42"/>
    </row>
    <row r="15" spans="2:6" ht="100.8" x14ac:dyDescent="0.25">
      <c r="B15" s="32"/>
      <c r="C15" s="29"/>
      <c r="D15" s="38"/>
      <c r="E15" s="41" t="s">
        <v>493</v>
      </c>
      <c r="F15" s="42" t="s">
        <v>492</v>
      </c>
    </row>
    <row r="16" spans="2:6" ht="101.4" thickBot="1" x14ac:dyDescent="0.3">
      <c r="B16" s="33"/>
      <c r="C16" s="34"/>
      <c r="D16" s="43"/>
      <c r="E16" s="44" t="s">
        <v>494</v>
      </c>
      <c r="F16" s="45" t="s">
        <v>492</v>
      </c>
    </row>
    <row r="17" spans="2:6" x14ac:dyDescent="0.25">
      <c r="B17" s="29"/>
      <c r="C17" s="29"/>
      <c r="D17" s="38"/>
      <c r="E17" s="38"/>
      <c r="F17" s="38"/>
    </row>
    <row r="18" spans="2:6" x14ac:dyDescent="0.25">
      <c r="B18" s="29"/>
      <c r="C18" s="29"/>
      <c r="D18" s="38"/>
      <c r="E18" s="38"/>
      <c r="F18" s="38"/>
    </row>
    <row r="19" spans="2:6" x14ac:dyDescent="0.25">
      <c r="B19" s="28" t="s">
        <v>495</v>
      </c>
      <c r="C19" s="28"/>
      <c r="D19" s="37"/>
      <c r="E19" s="37"/>
      <c r="F19" s="37"/>
    </row>
    <row r="20" spans="2:6" ht="15" thickBot="1" x14ac:dyDescent="0.3">
      <c r="B20" s="29"/>
      <c r="C20" s="29"/>
      <c r="D20" s="38"/>
      <c r="E20" s="38"/>
      <c r="F20" s="38"/>
    </row>
    <row r="21" spans="2:6" ht="29.4" thickBot="1" x14ac:dyDescent="0.3">
      <c r="B21" s="35" t="s">
        <v>496</v>
      </c>
      <c r="C21" s="36"/>
      <c r="D21" s="46"/>
      <c r="E21" s="46">
        <v>111</v>
      </c>
      <c r="F21" s="47" t="s">
        <v>492</v>
      </c>
    </row>
    <row r="22" spans="2:6" x14ac:dyDescent="0.2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龚祖</cp:lastModifiedBy>
  <dcterms:created xsi:type="dcterms:W3CDTF">2019-02-20T07:40:55Z</dcterms:created>
  <dcterms:modified xsi:type="dcterms:W3CDTF">2020-11-25T12:09:55Z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