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name="Grades Parsed From Canvas" r:id="rId13" sheetId="10"/>
    <sheet state="visible" name="Main" sheetId="1" r:id="rId4"/>
    <sheet state="visible" name="Project Management Methodologie" sheetId="2" r:id="rId5"/>
    <sheet state="visible" name="Front-end Development" sheetId="3" r:id="rId6"/>
    <sheet state="visible" name="Programming (Java)" sheetId="4" r:id="rId7"/>
    <sheet state="visible" name="Relational Database Skills (Mar" sheetId="5" r:id="rId8"/>
    <sheet state="visible" name="JDBC, ORM, and Unit Testing Fun" sheetId="6" r:id="rId9"/>
    <sheet state="visible" name="Server Pages Fundamentals - Ser" sheetId="7" r:id="rId10"/>
    <sheet state="visible" name="Case Study" sheetId="8" r:id="rId11"/>
    <sheet state="visible" name="In-class Participation" sheetId="9" r:id="rId12"/>
    <sheet name="java-developer-philly-rubric-te" r:id="rId14" sheetId="11"/>
  </sheets>
  <definedNames>
    <definedName hidden="1" localSheetId="2" name="_xlnm._FilterDatabase">'Project Management Methodologie'!$A$2:$C$20</definedName>
    <definedName hidden="1" localSheetId="3" name="_xlnm._FilterDatabase">'Front-end Development'!$A$2:$C$8</definedName>
    <definedName hidden="1" localSheetId="4" name="_xlnm._FilterDatabase">'Programming (Java)'!$A$2:$C$20</definedName>
    <definedName hidden="1" localSheetId="5" name="_xlnm._FilterDatabase">'Relational Database Skills (Mar'!$A$2:$D$22</definedName>
    <definedName hidden="1" localSheetId="6" name="_xlnm._FilterDatabase">'JDBC, ORM, and Unit Testing Fun'!$A$2:$D$22</definedName>
    <definedName hidden="1" localSheetId="7" name="_xlnm._FilterDatabase">'Server Pages Fundamentals - Ser'!$A$2:$C$22</definedName>
    <definedName hidden="1" localSheetId="9" name="_xlnm._FilterDatabase">'In-class Participation'!$A$2:$C$22</definedName>
    <definedName hidden="1" localSheetId="8" name="_xlnm._FilterDatabase">'Case Study'!$A$2:$C$22</definedName>
    <definedName hidden="1" localSheetId="1" name="_xlnm._FilterDatabase">Main!$A$2:$L$15</definedName>
  </definedNames>
  <calcPr/>
</workbook>
</file>

<file path=xl/sharedStrings.xml><?xml version="1.0" encoding="utf-8"?>
<sst xmlns="http://schemas.openxmlformats.org/spreadsheetml/2006/main" count="10050" uniqueCount="427">
  <si>
    <t>Front-end Development 
- 18 November,, 2019 - 03 December,, 2019</t>
  </si>
  <si>
    <t>Project Management Methodologies &amp; Tools  - 12 November, 2019 - 15 November, 2019</t>
  </si>
  <si>
    <t>Student ID</t>
  </si>
  <si>
    <t>Cohort</t>
  </si>
  <si>
    <t>Coverage</t>
  </si>
  <si>
    <t>Module Score 
(Counts as 5% of Final Grade)</t>
  </si>
  <si>
    <t>Student ID Code</t>
  </si>
  <si>
    <t>Module Score 
(Counts as 12% of Final Grade)</t>
  </si>
  <si>
    <t>Module Score</t>
  </si>
  <si>
    <t>SDLC Fundamentals KBA
(50% of Module Score)</t>
  </si>
  <si>
    <t>Agile Methodologies KBA
(50% of Module Score)</t>
  </si>
  <si>
    <t>HTML, CSS KBA
( 20.83 % of Module Score)</t>
  </si>
  <si>
    <t>JavaScript KBA
(20.83% of Module Score)</t>
  </si>
  <si>
    <t xml:space="preserve">HTML, CSS &amp; JavaScript with Bootstrap SBA
( 58.34% of Module Score)
</t>
  </si>
  <si>
    <t>Roll Call Attendance</t>
  </si>
  <si>
    <t>In-class Participation
(Counts as 5% of Final Grade)</t>
  </si>
  <si>
    <t>Total Assessments Weigthed Grade 
(Counts as 65% of Final Grade)</t>
  </si>
  <si>
    <t>Case Study Grade 
(Counts as 30% of Final Grade)</t>
  </si>
  <si>
    <t>Final Weighted Grade 
(Total Assessments Weighted Grade 60%, Case Study Grade 40%)</t>
  </si>
  <si>
    <t>JD-01</t>
  </si>
  <si>
    <t xml:space="preserve">Pending </t>
  </si>
  <si>
    <t>Core Programming (Java)
- 04 December, 2019 - 28 January 2020</t>
  </si>
  <si>
    <t>AD - KBA - Core Java
(18.75% of Module Score )</t>
  </si>
  <si>
    <t>AD - KBA - Advance Java
(18.75% of Module Score )</t>
  </si>
  <si>
    <t>AD - SBA - Cart System
(62.50% of Module Score )</t>
  </si>
  <si>
    <t xml:space="preserve">Relational Database Skills - </t>
  </si>
  <si>
    <t>AD - KBA - SQL Assessment
(25% % of Module Score)</t>
  </si>
  <si>
    <t>SQL Skill-Based Assessment (SBA)
(% of Module Score)</t>
  </si>
  <si>
    <t>JDBC, ORM, and Unit Testing Fundamentals</t>
  </si>
  <si>
    <t>JDBC, ORM, and Unit Testing -KBA
(25% of Module Score)</t>
  </si>
  <si>
    <t>Core Java/JPA/JUnit-SBA
(75% of Module Score)</t>
  </si>
  <si>
    <t>Server Pages Fundamentals - Servlet, JSP &amp; Back-End Web Framework</t>
  </si>
  <si>
    <t>AD - KBA - Spring MVC
(100% of Module Score)</t>
  </si>
  <si>
    <t>Case Study</t>
  </si>
  <si>
    <t>12-Weeks Application Developer - Case Study
(100% of Module Score)</t>
  </si>
  <si>
    <t>In-class Participation</t>
  </si>
  <si>
    <t>In-class Participation
(100% of Module Score)</t>
  </si>
  <si>
    <t>Student</t>
  </si>
  <si>
    <t>ID</t>
  </si>
  <si>
    <t>SIS User ID</t>
  </si>
  <si>
    <t>SIS Login ID</t>
  </si>
  <si>
    <t>Section</t>
  </si>
  <si>
    <t>Agile Daily Stand-up exercise (3559)</t>
  </si>
  <si>
    <t>Agile - SCRUM Test (3555)</t>
  </si>
  <si>
    <t>Requirements Solicitation Exercise (3583)</t>
  </si>
  <si>
    <t>Simple Queries (3586)</t>
  </si>
  <si>
    <t>Agile/Scrum presentation (3560)</t>
  </si>
  <si>
    <t>SDLC/KT/RA  KBA (3548)</t>
  </si>
  <si>
    <t>RACI Exercise (3582)</t>
  </si>
  <si>
    <t>My First Fork (3696)</t>
  </si>
  <si>
    <t>Potentially Outstanding Exercises / Labs / Activities (3718)</t>
  </si>
  <si>
    <t>javascript.numbers (3803)</t>
  </si>
  <si>
    <t>AD - KBA - HTML/CSS (3684)</t>
  </si>
  <si>
    <t>AD - KBA - JavaScript (3686)</t>
  </si>
  <si>
    <t>AD - SBA - HTML/CSS/JavaScript (3687)</t>
  </si>
  <si>
    <t>Bootstrap Portfolio (3701)</t>
  </si>
  <si>
    <t>javascript.reading-files (3801)</t>
  </si>
  <si>
    <t>Day1-exercises (3697)</t>
  </si>
  <si>
    <t>javascript.printing-shapes (3719)</t>
  </si>
  <si>
    <t>AD - KBA - SQL Assessment (3540)</t>
  </si>
  <si>
    <t>AD - SBA - SQL (3688)</t>
  </si>
  <si>
    <t>AD- SBA - Cart System (3556)</t>
  </si>
  <si>
    <t>AD - KBA - Core Java Programming I (3900)</t>
  </si>
  <si>
    <t>AD - KBA - Core Java Programming ll (4059)</t>
  </si>
  <si>
    <t>AD - KBA - JDBC/ORM/Unit Testing (4069)</t>
  </si>
  <si>
    <t>Roll Call Attendance (3706)</t>
  </si>
  <si>
    <t>maven.product-manager (3924)</t>
  </si>
  <si>
    <t>maven.phonebook (3925)</t>
  </si>
  <si>
    <t>maven.mycollections (3926)</t>
  </si>
  <si>
    <t>maven.oop-myfirstperson (3928)</t>
  </si>
  <si>
    <t>maven.parsingstrings (3935)</t>
  </si>
  <si>
    <t>maven.tictactoe (3936)</t>
  </si>
  <si>
    <t>maven.learnerlab (3937)</t>
  </si>
  <si>
    <t>maven.quiz1 (3956)</t>
  </si>
  <si>
    <t>maven.ioconsole (3957)</t>
  </si>
  <si>
    <t>maven.pronunciation-dictionary-application (3802)</t>
  </si>
  <si>
    <t>maven.readwritefiles (3958)</t>
  </si>
  <si>
    <t>maven.entityparser (3971)</t>
  </si>
  <si>
    <t>maven.enumintro (4033)</t>
  </si>
  <si>
    <t>maven.input-output-productofinput (3817)</t>
  </si>
  <si>
    <t>maven.input-output-toolargetoosmall (3814)</t>
  </si>
  <si>
    <t>spring.mockito-muffinmaker (4042)</t>
  </si>
  <si>
    <t>maven.numbers-triangles-tables (3829)</t>
  </si>
  <si>
    <t>maven.input-output-sumofinput (3816)</t>
  </si>
  <si>
    <t>maven.java-fundamentals (3704)</t>
  </si>
  <si>
    <t>spring.myfirstmonolith (3927)</t>
  </si>
  <si>
    <t>maven.input-output-aliceandbob (3815)</t>
  </si>
  <si>
    <t>Attendance Current Score</t>
  </si>
  <si>
    <t>Attendance Unposted Current Score</t>
  </si>
  <si>
    <t>Attendance Final Score</t>
  </si>
  <si>
    <t>Attendance Unposted Final Score</t>
  </si>
  <si>
    <t>AD - KBA - Project Management Methodologies Current Score</t>
  </si>
  <si>
    <t>AD - KBA - Project Management Methodologies Unposted Current Score</t>
  </si>
  <si>
    <t>AD - KBA - Project Management Methodologies Final Score</t>
  </si>
  <si>
    <t>AD - KBA - Project Management Methodologies Unposted Final Score</t>
  </si>
  <si>
    <t>AD - KBA - HTML/CSS Current Score</t>
  </si>
  <si>
    <t>AD - KBA - HTML/CSS Unposted Current Score</t>
  </si>
  <si>
    <t>AD - KBA - HTML/CSS Final Score</t>
  </si>
  <si>
    <t>AD - KBA - HTML/CSS Unposted Final Score</t>
  </si>
  <si>
    <t>AD - KBA - JavaScript Current Score</t>
  </si>
  <si>
    <t>AD - KBA - JavaScript Unposted Current Score</t>
  </si>
  <si>
    <t>AD - KBA - JavaScript Final Score</t>
  </si>
  <si>
    <t>AD - KBA - JavaScript Unposted Final Score</t>
  </si>
  <si>
    <t>AD - SBA - HTML/CSS/JavaScript Current Score</t>
  </si>
  <si>
    <t>AD - SBA - HTML/CSS/JavaScript Unposted Current Score</t>
  </si>
  <si>
    <t>AD - SBA - HTML/CSS/JavaScript Final Score</t>
  </si>
  <si>
    <t>AD - SBA - HTML/CSS/JavaScript Unposted Final Score</t>
  </si>
  <si>
    <t>AD - KBA - Relational Databases and SQL Current Score</t>
  </si>
  <si>
    <t>AD - KBA - Relational Databases and SQL Unposted Current Score</t>
  </si>
  <si>
    <t>AD - KBA - Relational Databases and SQL Final Score</t>
  </si>
  <si>
    <t>AD - KBA - Relational Databases and SQL Unposted Final Score</t>
  </si>
  <si>
    <t>AD - SBA - Relational Databases and SQL Current Score</t>
  </si>
  <si>
    <t>AD - SBA - Relational Databases and SQL Unposted Current Score</t>
  </si>
  <si>
    <t>AD - SBA - Relational Databases and SQL Final Score</t>
  </si>
  <si>
    <t>AD - SBA - Relational Databases and SQL Unposted Final Score</t>
  </si>
  <si>
    <t>AD - KBA - Core Java Current Score</t>
  </si>
  <si>
    <t>AD - KBA - Core Java Unposted Current Score</t>
  </si>
  <si>
    <t>AD - KBA - Core Java Final Score</t>
  </si>
  <si>
    <t>AD - KBA - Core Java Unposted Final Score</t>
  </si>
  <si>
    <t>supplementary-assignments Current Score</t>
  </si>
  <si>
    <t>supplementary-assignments Unposted Current Score</t>
  </si>
  <si>
    <t>supplementary-assignments Final Score</t>
  </si>
  <si>
    <t>supplementary-assignments Unposted Final Score</t>
  </si>
  <si>
    <t>AD - SBA - Core Java Current Score</t>
  </si>
  <si>
    <t>AD - SBA - Core Java Unposted Current Score</t>
  </si>
  <si>
    <t>AD - SBA - Core Java Final Score</t>
  </si>
  <si>
    <t>AD - SBA - Core Java Unposted Final Score</t>
  </si>
  <si>
    <t>AD - KBA - JDBC/ORM/Unit Testing Current Score</t>
  </si>
  <si>
    <t>AD - KBA - JDBC/ORM/Unit Testing Unposted Current Score</t>
  </si>
  <si>
    <t>AD - KBA - JDBC/ORM/Unit Testing Final Score</t>
  </si>
  <si>
    <t>AD - KBA - JDBC/ORM/Unit Testing Unposted Final Score</t>
  </si>
  <si>
    <t>AD - SBA - Core Java/JPA/JUnit Current Score</t>
  </si>
  <si>
    <t>AD - SBA - Core Java/JPA/JUnit Unposted Current Score</t>
  </si>
  <si>
    <t>AD - SBA - Core Java/JPA/JUnit Final Score</t>
  </si>
  <si>
    <t>AD - SBA - Core Java/JPA/JUnit Unposted Final Score</t>
  </si>
  <si>
    <t>AD - KBA - Java EE and Spring MVC Current Score</t>
  </si>
  <si>
    <t>AD - KBA - Java EE and Spring MVC Unposted Current Score</t>
  </si>
  <si>
    <t>AD - KBA - Java EE and Spring MVC Final Score</t>
  </si>
  <si>
    <t>AD - KBA - Java EE and Spring MVC Unposted Final Score</t>
  </si>
  <si>
    <t>AD - In-class Participation Current Score</t>
  </si>
  <si>
    <t>AD - In-class Participation Unposted Current Score</t>
  </si>
  <si>
    <t>AD - In-class Participation Final Score</t>
  </si>
  <si>
    <t>AD - In-class Participation Unposted Final Score</t>
  </si>
  <si>
    <t>AD - Case Study Current Score</t>
  </si>
  <si>
    <t>AD - Case Study Unposted Current Score</t>
  </si>
  <si>
    <t>AD - Case Study Final Score</t>
  </si>
  <si>
    <t>AD - Case Study Unposted Final Score</t>
  </si>
  <si>
    <t>All Ungraded/Practice Assignments Current Score</t>
  </si>
  <si>
    <t>All Ungraded/Practice Assignments Unposted Current Score</t>
  </si>
  <si>
    <t>All Ungraded/Practice Assignments Final Score</t>
  </si>
  <si>
    <t>All Ungraded/Practice Assignments Unposted Final Score</t>
  </si>
  <si>
    <t>Imported Assignments Current Score</t>
  </si>
  <si>
    <t>Imported Assignments Unposted Current Score</t>
  </si>
  <si>
    <t>Imported Assignments Final Score</t>
  </si>
  <si>
    <t>Imported Assignments Unposted Final Score</t>
  </si>
  <si>
    <t>Current Score</t>
  </si>
  <si>
    <t>Unposted Current Score</t>
  </si>
  <si>
    <t>Final Score</t>
  </si>
  <si>
    <t>Unposted Final Score</t>
  </si>
  <si>
    <t xml:space="preserve">    Points Possible</t>
  </si>
  <si>
    <t/>
  </si>
  <si>
    <t>0.00</t>
  </si>
  <si>
    <t>30.00</t>
  </si>
  <si>
    <t>100.00</t>
  </si>
  <si>
    <t>15.00</t>
  </si>
  <si>
    <t>42.00</t>
  </si>
  <si>
    <t>27.00</t>
  </si>
  <si>
    <t>40.00</t>
  </si>
  <si>
    <t>45.00</t>
  </si>
  <si>
    <t>(read only)</t>
  </si>
  <si>
    <t>Sana Abdulateef</t>
  </si>
  <si>
    <t>1742</t>
  </si>
  <si>
    <t>sanafaris2000@yahoo.com</t>
  </si>
  <si>
    <t>[TEK Philadelphia] Application Developer</t>
  </si>
  <si>
    <t>26.00</t>
  </si>
  <si>
    <t>14.50</t>
  </si>
  <si>
    <t>37.00</t>
  </si>
  <si>
    <t>36.00</t>
  </si>
  <si>
    <t>89.00</t>
  </si>
  <si>
    <t>88.10</t>
  </si>
  <si>
    <t>96.30</t>
  </si>
  <si>
    <t>80.00</t>
  </si>
  <si>
    <t>23.08</t>
  </si>
  <si>
    <t>90.00</t>
  </si>
  <si>
    <t>51.43</t>
  </si>
  <si>
    <t>35.29</t>
  </si>
  <si>
    <t>96.92</t>
  </si>
  <si>
    <t>96.67</t>
  </si>
  <si>
    <t>96.91</t>
  </si>
  <si>
    <t>53.61</t>
  </si>
  <si>
    <t>William Ancona</t>
  </si>
  <si>
    <t>1746</t>
  </si>
  <si>
    <t>ancona.resume@yahoo.com</t>
  </si>
  <si>
    <t>25.50</t>
  </si>
  <si>
    <t>13.17</t>
  </si>
  <si>
    <t>38.00</t>
  </si>
  <si>
    <t>99.00</t>
  </si>
  <si>
    <t>90.48</t>
  </si>
  <si>
    <t>95.00</t>
  </si>
  <si>
    <t>54.29</t>
  </si>
  <si>
    <t>41.18</t>
  </si>
  <si>
    <t>96.54</t>
  </si>
  <si>
    <t>87.80</t>
  </si>
  <si>
    <t>98.32</t>
  </si>
  <si>
    <t>54.46</t>
  </si>
  <si>
    <t>James Choi</t>
  </si>
  <si>
    <t>1732</t>
  </si>
  <si>
    <t>jameschoi03@gmail.com</t>
  </si>
  <si>
    <t>28.00</t>
  </si>
  <si>
    <t>12.50</t>
  </si>
  <si>
    <t>39.00</t>
  </si>
  <si>
    <t>20.77</t>
  </si>
  <si>
    <t>97.50</t>
  </si>
  <si>
    <t>55.71</t>
  </si>
  <si>
    <t>82.35</t>
  </si>
  <si>
    <t>98.46</t>
  </si>
  <si>
    <t>83.33</t>
  </si>
  <si>
    <t>95.69</t>
  </si>
  <si>
    <t>53.90</t>
  </si>
  <si>
    <t>Erjon Dervishaj</t>
  </si>
  <si>
    <t>1727</t>
  </si>
  <si>
    <t>er_djs@yahoo.com</t>
  </si>
  <si>
    <t>14.00</t>
  </si>
  <si>
    <t>35.00</t>
  </si>
  <si>
    <t>22.00</t>
  </si>
  <si>
    <t>81.48</t>
  </si>
  <si>
    <t>93.33</t>
  </si>
  <si>
    <t>21.54</t>
  </si>
  <si>
    <t>52.94</t>
  </si>
  <si>
    <t>97.69</t>
  </si>
  <si>
    <t>93.50</t>
  </si>
  <si>
    <t>51.96</t>
  </si>
  <si>
    <t>Fernando Reid Forte</t>
  </si>
  <si>
    <t>1728</t>
  </si>
  <si>
    <t>fernando.forte27@gmail.com</t>
  </si>
  <si>
    <t>26.75</t>
  </si>
  <si>
    <t>75.00</t>
  </si>
  <si>
    <t>60.00</t>
  </si>
  <si>
    <t>34.71</t>
  </si>
  <si>
    <t>92.66</t>
  </si>
  <si>
    <t>50.62</t>
  </si>
  <si>
    <t>Richard Grant</t>
  </si>
  <si>
    <t>1740</t>
  </si>
  <si>
    <t>rgranyny@gmail.com</t>
  </si>
  <si>
    <t>26.50</t>
  </si>
  <si>
    <t>16.00</t>
  </si>
  <si>
    <t>64.29</t>
  </si>
  <si>
    <t>59.26</t>
  </si>
  <si>
    <t>97.31</t>
  </si>
  <si>
    <t>91.68</t>
  </si>
  <si>
    <t>49.92</t>
  </si>
  <si>
    <t>Pranathi Gutta</t>
  </si>
  <si>
    <t>1739</t>
  </si>
  <si>
    <t>pranathi.movva@gmail.com</t>
  </si>
  <si>
    <t>24.83</t>
  </si>
  <si>
    <t>24.00</t>
  </si>
  <si>
    <t>88.89</t>
  </si>
  <si>
    <t>96.03</t>
  </si>
  <si>
    <t>97.45</t>
  </si>
  <si>
    <t>53.73</t>
  </si>
  <si>
    <t>Nicholas Hoffman</t>
  </si>
  <si>
    <t>1738</t>
  </si>
  <si>
    <t>nicktwo505@gmail.com</t>
  </si>
  <si>
    <t>92.50</t>
  </si>
  <si>
    <t>52.86</t>
  </si>
  <si>
    <t>97.66</t>
  </si>
  <si>
    <t>54.08</t>
  </si>
  <si>
    <t>Ryan Jamison</t>
  </si>
  <si>
    <t>1741</t>
  </si>
  <si>
    <t>ryanjamison26@gmail.com</t>
  </si>
  <si>
    <t>34.00</t>
  </si>
  <si>
    <t>27.67</t>
  </si>
  <si>
    <t>97.00</t>
  </si>
  <si>
    <t>50.00</t>
  </si>
  <si>
    <t>80.95</t>
  </si>
  <si>
    <t>18.46</t>
  </si>
  <si>
    <t>69.17</t>
  </si>
  <si>
    <t>39.52</t>
  </si>
  <si>
    <t>29.38</t>
  </si>
  <si>
    <t>27.65</t>
  </si>
  <si>
    <t>20.38</t>
  </si>
  <si>
    <t>68.07</t>
  </si>
  <si>
    <t>36.22</t>
  </si>
  <si>
    <t>George Kamau</t>
  </si>
  <si>
    <t>1729</t>
  </si>
  <si>
    <t>georgegkamau@yahoo.com</t>
  </si>
  <si>
    <t>26.83</t>
  </si>
  <si>
    <t>25.00</t>
  </si>
  <si>
    <t>29.00</t>
  </si>
  <si>
    <t>32.67</t>
  </si>
  <si>
    <t>92.59</t>
  </si>
  <si>
    <t>78.00</t>
  </si>
  <si>
    <t>22.31</t>
  </si>
  <si>
    <t>81.67</t>
  </si>
  <si>
    <t>46.67</t>
  </si>
  <si>
    <t>97.56</t>
  </si>
  <si>
    <t>93.01</t>
  </si>
  <si>
    <t>51.60</t>
  </si>
  <si>
    <t>Buzuayehu Kassa</t>
  </si>
  <si>
    <t>1724</t>
  </si>
  <si>
    <t>bizu.brown@gmail.com</t>
  </si>
  <si>
    <t>20.50</t>
  </si>
  <si>
    <t>12.33</t>
  </si>
  <si>
    <t>61.90</t>
  </si>
  <si>
    <t>57.14</t>
  </si>
  <si>
    <t>47.06</t>
  </si>
  <si>
    <t>92.69</t>
  </si>
  <si>
    <t>82.20</t>
  </si>
  <si>
    <t>95.12</t>
  </si>
  <si>
    <t>51.52</t>
  </si>
  <si>
    <t>Kyoung Kim</t>
  </si>
  <si>
    <t>1734</t>
  </si>
  <si>
    <t>joulia.kim@gmail.com</t>
  </si>
  <si>
    <t>20.25</t>
  </si>
  <si>
    <t>20.00</t>
  </si>
  <si>
    <t>33.00</t>
  </si>
  <si>
    <t>74.07</t>
  </si>
  <si>
    <t>82.50</t>
  </si>
  <si>
    <t>47.14</t>
  </si>
  <si>
    <t>70.59</t>
  </si>
  <si>
    <t>93.95</t>
  </si>
  <si>
    <t>51.63</t>
  </si>
  <si>
    <t>Grayson Mameniskis</t>
  </si>
  <si>
    <t>1730</t>
  </si>
  <si>
    <t>gmamenis@iu.edu</t>
  </si>
  <si>
    <t>24.50</t>
  </si>
  <si>
    <t>21.00</t>
  </si>
  <si>
    <t>85.71</t>
  </si>
  <si>
    <t>77.78</t>
  </si>
  <si>
    <t>85.00</t>
  </si>
  <si>
    <t>48.57</t>
  </si>
  <si>
    <t>31.25</t>
  </si>
  <si>
    <t>29.41</t>
  </si>
  <si>
    <t>18.85</t>
  </si>
  <si>
    <t>91.52</t>
  </si>
  <si>
    <t>51.24</t>
  </si>
  <si>
    <t>Tierney Mellen</t>
  </si>
  <si>
    <t>1745</t>
  </si>
  <si>
    <t>tierney_mellen@outlook.com</t>
  </si>
  <si>
    <t>36.67</t>
  </si>
  <si>
    <t>95.24</t>
  </si>
  <si>
    <t>91.67</t>
  </si>
  <si>
    <t>52.38</t>
  </si>
  <si>
    <t>99.23</t>
  </si>
  <si>
    <t>98.07</t>
  </si>
  <si>
    <t>54.48</t>
  </si>
  <si>
    <t>Ngu Nguyen</t>
  </si>
  <si>
    <t>1737</t>
  </si>
  <si>
    <t>nguhnguyen@gmail.com</t>
  </si>
  <si>
    <t>37.67</t>
  </si>
  <si>
    <t>94.00</t>
  </si>
  <si>
    <t>19.23</t>
  </si>
  <si>
    <t>94.17</t>
  </si>
  <si>
    <t>53.81</t>
  </si>
  <si>
    <t>92.90</t>
  </si>
  <si>
    <t>52.99</t>
  </si>
  <si>
    <t>Tatsiana Odebunmi</t>
  </si>
  <si>
    <t>1744</t>
  </si>
  <si>
    <t>Segl.tanya@gmail.com</t>
  </si>
  <si>
    <t>23.50</t>
  </si>
  <si>
    <t>13.67</t>
  </si>
  <si>
    <t>41.00</t>
  </si>
  <si>
    <t>81.00</t>
  </si>
  <si>
    <t>97.62</t>
  </si>
  <si>
    <t>91.13</t>
  </si>
  <si>
    <t>97.73</t>
  </si>
  <si>
    <t>53.89</t>
  </si>
  <si>
    <t>Antonio Perdigoto</t>
  </si>
  <si>
    <t>1723</t>
  </si>
  <si>
    <t>antonio@perdigoto.com</t>
  </si>
  <si>
    <t>81.76</t>
  </si>
  <si>
    <t>96.50</t>
  </si>
  <si>
    <t>53.71</t>
  </si>
  <si>
    <t>Divyalakshmi Rajamanickam</t>
  </si>
  <si>
    <t>1726</t>
  </si>
  <si>
    <t>prakidiv@gmail.com</t>
  </si>
  <si>
    <t>32.00</t>
  </si>
  <si>
    <t>45.71</t>
  </si>
  <si>
    <t>16.92</t>
  </si>
  <si>
    <t>87.83</t>
  </si>
  <si>
    <t>47.56</t>
  </si>
  <si>
    <t>Montaniz Stills Jr</t>
  </si>
  <si>
    <t>1736</t>
  </si>
  <si>
    <t>montaniz@student.fdu.edu</t>
  </si>
  <si>
    <t>78.57</t>
  </si>
  <si>
    <t>92.35</t>
  </si>
  <si>
    <t>51.26</t>
  </si>
  <si>
    <t>Tahseen Tabassum</t>
  </si>
  <si>
    <t>1743</t>
  </si>
  <si>
    <t>sttabassum93@gmail.com</t>
  </si>
  <si>
    <t>95.68</t>
  </si>
  <si>
    <t>52.92</t>
  </si>
  <si>
    <t>Chris Vo</t>
  </si>
  <si>
    <t>1725</t>
  </si>
  <si>
    <t>vochris3@gmail.com</t>
  </si>
  <si>
    <t>19.30</t>
  </si>
  <si>
    <t>33.75</t>
  </si>
  <si>
    <t>84.38</t>
  </si>
  <si>
    <t>48.21</t>
  </si>
  <si>
    <t>77.06</t>
  </si>
  <si>
    <t>91.77</t>
  </si>
  <si>
    <t>91.41</t>
  </si>
  <si>
    <t>51.18</t>
  </si>
  <si>
    <t>Kevin Cheng Fang Wang</t>
  </si>
  <si>
    <t>1733</t>
  </si>
  <si>
    <t>kevinw831205@gmail.com</t>
  </si>
  <si>
    <t>98.79</t>
  </si>
  <si>
    <t>54.69</t>
  </si>
  <si>
    <t>Hui Zheng</t>
  </si>
  <si>
    <t>1731</t>
  </si>
  <si>
    <t>huizheng913@gmail.com</t>
  </si>
  <si>
    <t>18.50</t>
  </si>
  <si>
    <t>91.15</t>
  </si>
  <si>
    <t>91.74</t>
  </si>
  <si>
    <t>52.13</t>
  </si>
  <si>
    <t>Ming Zhou</t>
  </si>
  <si>
    <t>1735</t>
  </si>
  <si>
    <t>minghaozhou95@gmail.com</t>
  </si>
  <si>
    <t>37.42</t>
  </si>
  <si>
    <t>76.00</t>
  </si>
  <si>
    <t>93.54</t>
  </si>
  <si>
    <t>53.45</t>
  </si>
  <si>
    <t>94.74</t>
  </si>
  <si>
    <t>51.73</t>
  </si>
  <si>
    <t>Test Student</t>
  </si>
  <si>
    <t>1697</t>
  </si>
  <si>
    <t>205623ef0b927950afd133d21fb269980167e50b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</si>
</sst>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9">
    <font>
      <sz val="10.0"/>
      <color rgb="FF000000"/>
      <name val="Arial"/>
    </font>
    <font>
      <b/>
      <i/>
      <sz val="18.0"/>
      <color rgb="FFFFFFFF"/>
      <name val="Arial"/>
    </font>
    <font>
      <b/>
      <sz val="14.0"/>
      <color rgb="FFFFFFFF"/>
      <name val="Arial"/>
    </font>
    <font/>
    <font>
      <b/>
      <i/>
      <sz val="18.0"/>
      <color rgb="FFFFFFFF"/>
      <name val="Calibri"/>
    </font>
    <font>
      <color theme="1"/>
      <name val="Arial"/>
    </font>
    <font>
      <sz val="11.0"/>
      <color theme="1"/>
      <name val="Calibri"/>
    </font>
    <font>
      <b/>
      <sz val="10.0"/>
      <color rgb="FFFFFFFF"/>
      <name val="Arial"/>
    </font>
    <font>
      <b/>
      <sz val="14.0"/>
      <color theme="1"/>
      <name val="Calibri"/>
    </font>
    <font>
      <b/>
      <sz val="14.0"/>
      <color rgb="FF000000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4.0"/>
      <color theme="1"/>
      <name val="Arial"/>
    </font>
    <font>
      <sz val="14.0"/>
      <color theme="1"/>
      <name val="Calibri"/>
    </font>
    <font>
      <sz val="11.0"/>
      <color rgb="FF000000"/>
      <name val="Calibri"/>
    </font>
    <font>
      <sz val="14.0"/>
      <color rgb="FF000000"/>
      <name val="Calibri"/>
    </font>
    <font>
      <sz val="10.0"/>
      <color theme="1"/>
      <name val="Arial"/>
    </font>
    <font>
      <color rgb="FF000000"/>
      <name val="Roboto"/>
    </font>
    <font>
      <sz val="11.0"/>
      <color rgb="FF000000"/>
      <name val="Inconsolata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4546A"/>
        <bgColor rgb="FF44546A"/>
      </patternFill>
    </fill>
    <fill>
      <patternFill patternType="solid">
        <fgColor rgb="FFBDD6EE"/>
        <bgColor rgb="FFBDD6EE"/>
      </patternFill>
    </fill>
    <fill>
      <patternFill patternType="solid">
        <fgColor rgb="FFE69138"/>
        <bgColor rgb="FFE69138"/>
      </patternFill>
    </fill>
    <fill>
      <patternFill patternType="solid">
        <fgColor rgb="FFF6B26B"/>
        <bgColor rgb="FFF6B26B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2" fillId="3" fontId="2" numFmtId="0" xfId="0" applyAlignment="1" applyBorder="1" applyFill="1" applyFont="1">
      <alignment horizontal="center" readingOrder="0" shrinkToFit="0" vertical="center" wrapText="1"/>
    </xf>
    <xf borderId="3" fillId="0" fontId="3" numFmtId="0" xfId="0" applyBorder="1" applyFont="1"/>
    <xf borderId="4" fillId="2" fontId="4" numFmtId="10" xfId="0" applyBorder="1" applyFont="1" applyNumberFormat="1"/>
    <xf borderId="0" fillId="0" fontId="5" numFmtId="0" xfId="0" applyAlignment="1" applyFont="1">
      <alignment vertical="center"/>
    </xf>
    <xf borderId="5" fillId="0" fontId="6" numFmtId="0" xfId="0" applyAlignment="1" applyBorder="1" applyFont="1">
      <alignment vertical="center"/>
    </xf>
    <xf borderId="6" fillId="3" fontId="7" numFmtId="0" xfId="0" applyAlignment="1" applyBorder="1" applyFont="1">
      <alignment horizontal="center" readingOrder="0" shrinkToFit="0" vertical="center" wrapText="1"/>
    </xf>
    <xf borderId="1" fillId="4" fontId="8" numFmtId="0" xfId="0" applyAlignment="1" applyBorder="1" applyFill="1" applyFont="1">
      <alignment horizontal="center" shrinkToFit="0" vertical="center" wrapText="1"/>
    </xf>
    <xf borderId="0" fillId="2" fontId="7" numFmtId="0" xfId="0" applyAlignment="1" applyFont="1">
      <alignment horizontal="center" readingOrder="0" shrinkToFit="0" vertical="center" wrapText="1"/>
    </xf>
    <xf borderId="1" fillId="4" fontId="9" numFmtId="0" xfId="0" applyAlignment="1" applyBorder="1" applyFont="1">
      <alignment horizontal="center" readingOrder="0" shrinkToFit="0" vertical="center" wrapText="1"/>
    </xf>
    <xf borderId="1" fillId="4" fontId="10" numFmtId="10" xfId="0" applyAlignment="1" applyBorder="1" applyFont="1" applyNumberFormat="1">
      <alignment shrinkToFit="0" vertical="center" wrapText="1"/>
    </xf>
    <xf borderId="7" fillId="0" fontId="3" numFmtId="0" xfId="0" applyBorder="1" applyFont="1"/>
    <xf borderId="8" fillId="4" fontId="11" numFmtId="0" xfId="0" applyAlignment="1" applyBorder="1" applyFont="1">
      <alignment readingOrder="0" shrinkToFit="0" vertical="center" wrapText="1"/>
    </xf>
    <xf borderId="8" fillId="4" fontId="11" numFmtId="0" xfId="0" applyAlignment="1" applyBorder="1" applyFont="1">
      <alignment horizontal="center" readingOrder="0" shrinkToFit="0" vertical="center" wrapText="1"/>
    </xf>
    <xf borderId="1" fillId="4" fontId="11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vertical="center"/>
    </xf>
    <xf borderId="0" fillId="3" fontId="12" numFmtId="0" xfId="0" applyAlignment="1" applyFont="1">
      <alignment horizontal="center" vertical="center"/>
    </xf>
    <xf borderId="1" fillId="4" fontId="9" numFmtId="0" xfId="0" applyAlignment="1" applyBorder="1" applyFont="1">
      <alignment horizontal="center" shrinkToFit="0" vertical="center" wrapText="1"/>
    </xf>
    <xf borderId="8" fillId="5" fontId="6" numFmtId="10" xfId="0" applyAlignment="1" applyBorder="1" applyFill="1" applyFont="1" applyNumberFormat="1">
      <alignment vertical="center"/>
    </xf>
    <xf borderId="1" fillId="0" fontId="13" numFmtId="0" xfId="0" applyAlignment="1" applyBorder="1" applyFont="1">
      <alignment readingOrder="0" vertical="center"/>
    </xf>
    <xf borderId="1" fillId="4" fontId="11" numFmtId="0" xfId="0" applyAlignment="1" applyBorder="1" applyFont="1">
      <alignment horizontal="center" readingOrder="0" shrinkToFit="0" vertical="center" wrapText="1"/>
    </xf>
    <xf borderId="1" fillId="0" fontId="6" numFmtId="10" xfId="0" applyAlignment="1" applyBorder="1" applyFont="1" applyNumberFormat="1">
      <alignment readingOrder="0" vertical="center"/>
    </xf>
    <xf borderId="1" fillId="0" fontId="13" numFmtId="0" xfId="0" applyAlignment="1" applyBorder="1" applyFont="1">
      <alignment vertical="center"/>
    </xf>
    <xf borderId="1" fillId="0" fontId="6" numFmtId="10" xfId="0" applyAlignment="1" applyBorder="1" applyFont="1" applyNumberFormat="1">
      <alignment horizontal="right" readingOrder="0" vertical="center"/>
    </xf>
    <xf borderId="1" fillId="6" fontId="13" numFmtId="10" xfId="0" applyAlignment="1" applyBorder="1" applyFill="1" applyFont="1" applyNumberFormat="1">
      <alignment vertical="center"/>
    </xf>
    <xf borderId="1" fillId="0" fontId="14" numFmtId="10" xfId="0" applyAlignment="1" applyBorder="1" applyFont="1" applyNumberFormat="1">
      <alignment horizontal="right" readingOrder="0" shrinkToFit="0" vertical="bottom" wrapText="0"/>
    </xf>
    <xf borderId="1" fillId="0" fontId="15" numFmtId="10" xfId="0" applyAlignment="1" applyBorder="1" applyFont="1" applyNumberFormat="1">
      <alignment horizontal="right" readingOrder="0" shrinkToFit="0" vertical="bottom" wrapText="0"/>
    </xf>
    <xf borderId="1" fillId="6" fontId="13" numFmtId="0" xfId="0" applyAlignment="1" applyBorder="1" applyFont="1">
      <alignment readingOrder="0" vertical="center"/>
    </xf>
    <xf borderId="1" fillId="5" fontId="15" numFmtId="0" xfId="0" applyAlignment="1" applyBorder="1" applyFont="1">
      <alignment horizontal="right" readingOrder="0" vertical="center"/>
    </xf>
    <xf borderId="1" fillId="6" fontId="13" numFmtId="10" xfId="0" applyAlignment="1" applyBorder="1" applyFont="1" applyNumberFormat="1">
      <alignment readingOrder="0" vertical="center"/>
    </xf>
    <xf borderId="0" fillId="0" fontId="16" numFmtId="10" xfId="0" applyFont="1" applyNumberFormat="1"/>
    <xf borderId="0" fillId="0" fontId="16" numFmtId="0" xfId="0" applyAlignment="1" applyFont="1">
      <alignment readingOrder="0"/>
    </xf>
    <xf borderId="0" fillId="0" fontId="16" numFmtId="10" xfId="0" applyAlignment="1" applyFont="1" applyNumberFormat="1">
      <alignment readingOrder="0"/>
    </xf>
    <xf borderId="0" fillId="3" fontId="7" numFmtId="0" xfId="0" applyAlignment="1" applyFont="1">
      <alignment horizontal="center" readingOrder="0" shrinkToFit="0" vertical="center" wrapText="1"/>
    </xf>
    <xf borderId="0" fillId="4" fontId="11" numFmtId="0" xfId="0" applyAlignment="1" applyFont="1">
      <alignment readingOrder="0" shrinkToFit="0" vertical="center" wrapText="1"/>
    </xf>
    <xf borderId="0" fillId="0" fontId="5" numFmtId="10" xfId="0" applyAlignment="1" applyFont="1" applyNumberFormat="1">
      <alignment horizontal="right" readingOrder="0" vertical="bottom"/>
    </xf>
    <xf borderId="8" fillId="5" fontId="6" numFmtId="10" xfId="0" applyAlignment="1" applyBorder="1" applyFont="1" applyNumberFormat="1">
      <alignment horizontal="right" vertical="center"/>
    </xf>
    <xf borderId="1" fillId="5" fontId="6" numFmtId="10" xfId="0" applyAlignment="1" applyBorder="1" applyFont="1" applyNumberFormat="1">
      <alignment horizontal="right" vertical="center"/>
    </xf>
    <xf borderId="5" fillId="2" fontId="4" numFmtId="10" xfId="0" applyBorder="1" applyFont="1" applyNumberFormat="1"/>
    <xf borderId="7" fillId="3" fontId="7" numFmtId="0" xfId="0" applyAlignment="1" applyBorder="1" applyFont="1">
      <alignment horizontal="center" readingOrder="0" shrinkToFit="0" vertical="center" wrapText="1"/>
    </xf>
    <xf borderId="0" fillId="2" fontId="17" numFmtId="0" xfId="0" applyAlignment="1" applyFont="1">
      <alignment readingOrder="0"/>
    </xf>
    <xf borderId="1" fillId="0" fontId="12" numFmtId="0" xfId="0" applyAlignment="1" applyBorder="1" applyFont="1">
      <alignment readingOrder="0" vertical="center"/>
    </xf>
    <xf borderId="1" fillId="0" fontId="16" numFmtId="0" xfId="0" applyAlignment="1" applyBorder="1" applyFont="1">
      <alignment readingOrder="0"/>
    </xf>
    <xf borderId="1" fillId="0" fontId="16" numFmtId="9" xfId="0" applyAlignment="1" applyBorder="1" applyFont="1" applyNumberFormat="1">
      <alignment readingOrder="0"/>
    </xf>
    <xf borderId="1" fillId="0" fontId="16" numFmtId="10" xfId="0" applyAlignment="1" applyBorder="1" applyFont="1" applyNumberFormat="1">
      <alignment readingOrder="0"/>
    </xf>
    <xf borderId="1" fillId="0" fontId="16" numFmtId="10" xfId="0" applyBorder="1" applyFont="1" applyNumberFormat="1"/>
    <xf borderId="0" fillId="2" fontId="18" numFmtId="0" xfId="0" applyFont="1"/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/>
  </sheetPr>
  <dimension ref="A1:L916"/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min="1" max="1" customWidth="true" width="24.14" collapsed="true"/>
    <col min="2" max="2" customWidth="true" width="11.43" collapsed="true"/>
    <col min="3" max="3" customWidth="true" width="39.29" collapsed="true"/>
    <col min="4" max="4" customWidth="true" width="19.29" collapsed="true"/>
    <col min="5" max="5" customWidth="true" width="38.71" collapsed="true"/>
    <col min="6" max="6" customWidth="true" width="23.0" collapsed="true"/>
    <col min="7" max="7" customWidth="true" width="8.29" collapsed="true"/>
    <col min="8" max="8" customWidth="true" width="16.57" collapsed="true"/>
    <col min="9" max="10" customWidth="true" width="30.14" collapsed="true"/>
    <col min="11" max="11" customWidth="true" width="26.57" collapsed="true"/>
    <col min="12" max="12" customWidth="true" width="41.57" collapsed="true"/>
  </cols>
  <sheetData>
    <row r="1" ht="39.75" customHeight="1">
      <c r="A1" s="1"/>
      <c r="B1" s="1"/>
      <c r="C1" s="2" t="str">
        <f>'Project Management Methodologie'!B1</f>
        <v>Project Management Methodologies &amp; Tools  - 12 November, 2019 - 15 November, 2019</v>
      </c>
      <c r="D1" s="3"/>
      <c r="E1" s="2" t="str">
        <f>'Front-end Development'!B1</f>
        <v>Front-end Development 
- 18 November,, 2019 - 03 December,, 2019</v>
      </c>
      <c r="F1" s="3"/>
      <c r="G1" s="5"/>
      <c r="H1" s="6"/>
      <c r="I1" s="6"/>
      <c r="J1" s="6"/>
      <c r="K1" s="6"/>
      <c r="L1" s="6"/>
    </row>
    <row r="2">
      <c r="A2" s="8" t="s">
        <v>2</v>
      </c>
      <c r="B2" s="8" t="s">
        <v>3</v>
      </c>
      <c r="C2" s="8" t="s">
        <v>4</v>
      </c>
      <c r="D2" s="10" t="s">
        <v>5</v>
      </c>
      <c r="E2" s="8" t="s">
        <v>4</v>
      </c>
      <c r="F2" s="10" t="s">
        <v>7</v>
      </c>
      <c r="G2" s="17"/>
      <c r="H2" s="18" t="s">
        <v>14</v>
      </c>
      <c r="I2" s="10" t="s">
        <v>15</v>
      </c>
      <c r="J2" s="10" t="s">
        <v>16</v>
      </c>
      <c r="K2" s="10" t="s">
        <v>17</v>
      </c>
      <c r="L2" s="10" t="s">
        <v>18</v>
      </c>
    </row>
    <row r="3" ht="33.0" customHeight="1">
      <c r="A3" s="20">
        <v>1723.0</v>
      </c>
      <c r="B3" s="20" t="s">
        <v>19</v>
      </c>
      <c r="C3" s="23" t="str">
        <f t="shared" ref="C3:C26" si="1">if(D3 &gt;= 0.7, "Demonstrated Module Proficiency ", "Need For Improvement")</f>
        <v>Demonstrated Module Proficiency </v>
      </c>
      <c r="D3" s="25">
        <f>'Project Management Methodologie'!B3</f>
        <v>0.9666666667</v>
      </c>
      <c r="E3" s="23" t="str">
        <f t="shared" ref="E3:E26" si="2">if(F3 &gt;= 0.7, "Demonstrated Module Proficiency ", "Need For Improvement")</f>
        <v>Demonstrated Module Proficiency </v>
      </c>
      <c r="F3" s="25">
        <f>'Front-end Development'!B3</f>
        <v>0.9900809524</v>
      </c>
      <c r="G3" s="17"/>
      <c r="H3" s="27">
        <v>1.0</v>
      </c>
      <c r="I3" s="28" t="s">
        <v>20</v>
      </c>
      <c r="J3" s="25">
        <f>IFERROR(__xludf.DUMMYFUNCTION("IFERROR(SUMPRODUCT(C3:G3,regexreplace(TEXT($C$2:$G$2, ""0.0000""), ""\D+"","""")) / SumIf(ARRAYFORMULA(regexreplace(TEXT($C$2:$G$2, ""0.0000""), ""\D+"",) /1),""&gt;-1"") ,IFERROR( AVERAGEIF(C3:G3, ""&gt;-1""),""N/A""))"),0.9831943977570022)</f>
        <v>0.9831943978</v>
      </c>
      <c r="K3" s="29" t="s">
        <v>20</v>
      </c>
      <c r="L3" s="29" t="s">
        <v>20</v>
      </c>
    </row>
    <row r="4" ht="33.0" customHeight="1">
      <c r="A4" s="20">
        <v>1724.0</v>
      </c>
      <c r="B4" s="20" t="s">
        <v>19</v>
      </c>
      <c r="C4" s="23" t="str">
        <f t="shared" si="1"/>
        <v>Demonstrated Module Proficiency </v>
      </c>
      <c r="D4" s="25">
        <f>'Project Management Methodologie'!B4</f>
        <v>0.7526666667</v>
      </c>
      <c r="E4" s="23" t="str">
        <f t="shared" si="2"/>
        <v>Demonstrated Module Proficiency </v>
      </c>
      <c r="F4" s="25">
        <f>'Front-end Development'!B4</f>
        <v>0.9052179894</v>
      </c>
      <c r="G4" s="17"/>
      <c r="H4" s="27">
        <v>0.95</v>
      </c>
      <c r="I4" s="30" t="s">
        <v>20</v>
      </c>
      <c r="J4" s="25">
        <f>IFERROR(__xludf.DUMMYFUNCTION("IFERROR(SUMPRODUCT(C4:G4,regexreplace(TEXT($C$2:$G$2, ""0.0000""), ""\D+"","""")) / SumIf(ARRAYFORMULA(regexreplace(TEXT($C$2:$G$2, ""0.0000""), ""\D+"",) /1),""&gt;-1"") ,IFERROR( AVERAGEIF(C4:G4, ""&gt;-1""),""N/A""))"),0.8603499532989436)</f>
        <v>0.8603499533</v>
      </c>
      <c r="K4" s="29" t="s">
        <v>20</v>
      </c>
      <c r="L4" s="29" t="s">
        <v>20</v>
      </c>
    </row>
    <row r="5" ht="33.0" customHeight="1">
      <c r="A5" s="20">
        <v>1725.0</v>
      </c>
      <c r="B5" s="20" t="s">
        <v>19</v>
      </c>
      <c r="C5" s="23" t="str">
        <f t="shared" si="1"/>
        <v>Demonstrated Module Proficiency </v>
      </c>
      <c r="D5" s="25">
        <f>'Project Management Methodologie'!B5</f>
        <v>0.8216666667</v>
      </c>
      <c r="E5" s="23" t="str">
        <f t="shared" si="2"/>
        <v>Demonstrated Module Proficiency </v>
      </c>
      <c r="F5" s="25">
        <f>'Front-end Development'!B5</f>
        <v>0.9239539682</v>
      </c>
      <c r="G5" s="17"/>
      <c r="H5" s="27">
        <v>1.0</v>
      </c>
      <c r="I5" s="30" t="s">
        <v>20</v>
      </c>
      <c r="J5" s="25">
        <f>IFERROR(__xludf.DUMMYFUNCTION("IFERROR(SUMPRODUCT(C5:G5,regexreplace(TEXT($C$2:$G$2, ""0.0000""), ""\D+"","""")) / SumIf(ARRAYFORMULA(regexreplace(TEXT($C$2:$G$2, ""0.0000""), ""\D+"",) /1),""&gt;-1"") ,IFERROR( AVERAGEIF(C5:G5, ""&gt;-1""),""N/A""))"),0.8938694677791788)</f>
        <v>0.8938694678</v>
      </c>
      <c r="K5" s="29" t="s">
        <v>20</v>
      </c>
      <c r="L5" s="29" t="s">
        <v>20</v>
      </c>
    </row>
    <row r="6" ht="33.0" customHeight="1">
      <c r="A6" s="20">
        <v>1726.0</v>
      </c>
      <c r="B6" s="20" t="s">
        <v>19</v>
      </c>
      <c r="C6" s="23" t="str">
        <f t="shared" si="1"/>
        <v>Demonstrated Module Proficiency </v>
      </c>
      <c r="D6" s="25">
        <f>'Project Management Methodologie'!B6</f>
        <v>0.8333333333</v>
      </c>
      <c r="E6" s="23" t="str">
        <f t="shared" si="2"/>
        <v>Demonstrated Module Proficiency </v>
      </c>
      <c r="F6" s="25">
        <f>'Front-end Development'!B6</f>
        <v>0.9211986773</v>
      </c>
      <c r="G6" s="17"/>
      <c r="H6" s="27">
        <v>0.95</v>
      </c>
      <c r="I6" s="30" t="s">
        <v>20</v>
      </c>
      <c r="J6" s="25">
        <f>IFERROR(__xludf.DUMMYFUNCTION("IFERROR(SUMPRODUCT(C6:G6,regexreplace(TEXT($C$2:$G$2, ""0.0000""), ""\D+"","""")) / SumIf(ARRAYFORMULA(regexreplace(TEXT($C$2:$G$2, ""0.0000""), ""\D+"",) /1),""&gt;-1"") ,IFERROR( AVERAGEIF(C6:G6, ""&gt;-1""),""N/A""))"),0.8953559290294894)</f>
        <v>0.895355929</v>
      </c>
      <c r="K6" s="29" t="s">
        <v>20</v>
      </c>
      <c r="L6" s="29" t="s">
        <v>20</v>
      </c>
    </row>
    <row r="7" ht="33.0" customHeight="1">
      <c r="A7" s="20">
        <v>1727.0</v>
      </c>
      <c r="B7" s="20" t="s">
        <v>19</v>
      </c>
      <c r="C7" s="23" t="str">
        <f t="shared" si="1"/>
        <v>Demonstrated Module Proficiency </v>
      </c>
      <c r="D7" s="25">
        <f>'Project Management Methodologie'!B7</f>
        <v>0.9166666667</v>
      </c>
      <c r="E7" s="23" t="str">
        <f t="shared" si="2"/>
        <v>Demonstrated Module Proficiency </v>
      </c>
      <c r="F7" s="25">
        <f>'Front-end Development'!B7</f>
        <v>0.7808592592</v>
      </c>
      <c r="G7" s="17"/>
      <c r="H7" s="27">
        <v>1.0</v>
      </c>
      <c r="I7" s="30" t="s">
        <v>20</v>
      </c>
      <c r="J7" s="25">
        <f>IFERROR(__xludf.DUMMYFUNCTION("IFERROR(SUMPRODUCT(C7:G7,regexreplace(TEXT($C$2:$G$2, ""0.0000""), ""\D+"","""")) / SumIf(ARRAYFORMULA(regexreplace(TEXT($C$2:$G$2, ""0.0000""), ""\D+"",) /1),""&gt;-1"") ,IFERROR( AVERAGEIF(C7:G7, ""&gt;-1""),""N/A""))"),0.8208026143671037)</f>
        <v>0.8208026144</v>
      </c>
      <c r="K7" s="29" t="s">
        <v>20</v>
      </c>
      <c r="L7" s="29" t="s">
        <v>20</v>
      </c>
    </row>
    <row r="8" ht="33.0" customHeight="1">
      <c r="A8" s="20">
        <v>1728.0</v>
      </c>
      <c r="B8" s="20" t="s">
        <v>19</v>
      </c>
      <c r="C8" s="23" t="str">
        <f t="shared" si="1"/>
        <v>Demonstrated Module Proficiency </v>
      </c>
      <c r="D8" s="25">
        <f>'Project Management Methodologie'!B8</f>
        <v>0.8625</v>
      </c>
      <c r="E8" s="23" t="str">
        <f t="shared" si="2"/>
        <v>Demonstrated Module Proficiency </v>
      </c>
      <c r="F8" s="25">
        <f>'Front-end Development'!B8</f>
        <v>0.975202381</v>
      </c>
      <c r="G8" s="17"/>
      <c r="H8" s="27">
        <v>1.0</v>
      </c>
      <c r="I8" s="30" t="s">
        <v>20</v>
      </c>
      <c r="J8" s="25">
        <f>IFERROR(__xludf.DUMMYFUNCTION("IFERROR(SUMPRODUCT(C8:G8,regexreplace(TEXT($C$2:$G$2, ""0.0000""), ""\D+"","""")) / SumIf(ARRAYFORMULA(regexreplace(TEXT($C$2:$G$2, ""0.0000""), ""\D+"",) /1),""&gt;-1"") ,IFERROR( AVERAGEIF(C8:G8, ""&gt;-1""),""N/A""))"),0.9420546218557412)</f>
        <v>0.9420546219</v>
      </c>
      <c r="K8" s="29" t="s">
        <v>20</v>
      </c>
      <c r="L8" s="29" t="s">
        <v>20</v>
      </c>
    </row>
    <row r="9" ht="33.0" customHeight="1">
      <c r="A9" s="20">
        <v>1729.0</v>
      </c>
      <c r="B9" s="20" t="s">
        <v>19</v>
      </c>
      <c r="C9" s="23" t="str">
        <f t="shared" si="1"/>
        <v>Demonstrated Module Proficiency </v>
      </c>
      <c r="D9" s="25">
        <f>'Project Management Methodologie'!B9</f>
        <v>0.9471666667</v>
      </c>
      <c r="E9" s="23" t="str">
        <f t="shared" si="2"/>
        <v>Demonstrated Module Proficiency </v>
      </c>
      <c r="F9" s="25">
        <f>'Front-end Development'!B9</f>
        <v>0.9448941799</v>
      </c>
      <c r="G9" s="17"/>
      <c r="H9" s="27">
        <v>0.98</v>
      </c>
      <c r="I9" s="30" t="s">
        <v>20</v>
      </c>
      <c r="J9" s="25">
        <f>IFERROR(__xludf.DUMMYFUNCTION("IFERROR(SUMPRODUCT(C9:G9,regexreplace(TEXT($C$2:$G$2, ""0.0000""), ""\D+"","""")) / SumIf(ARRAYFORMULA(regexreplace(TEXT($C$2:$G$2, ""0.0000""), ""\D+"",) /1),""&gt;-1"") ,IFERROR( AVERAGEIF(C9:G9, ""&gt;-1""),""N/A""))"),0.9455625583444612)</f>
        <v>0.9455625583</v>
      </c>
      <c r="K9" s="29" t="s">
        <v>20</v>
      </c>
      <c r="L9" s="29" t="s">
        <v>20</v>
      </c>
    </row>
    <row r="10" ht="33.0" customHeight="1">
      <c r="A10" s="20">
        <v>1730.0</v>
      </c>
      <c r="B10" s="20" t="s">
        <v>19</v>
      </c>
      <c r="C10" s="23" t="str">
        <f t="shared" si="1"/>
        <v>Demonstrated Module Proficiency </v>
      </c>
      <c r="D10" s="25">
        <f>'Project Management Methodologie'!B10</f>
        <v>0.8916666667</v>
      </c>
      <c r="E10" s="23" t="str">
        <f t="shared" si="2"/>
        <v>Demonstrated Module Proficiency </v>
      </c>
      <c r="F10" s="25">
        <f>'Front-end Development'!B10</f>
        <v>0.9239539682</v>
      </c>
      <c r="G10" s="17"/>
      <c r="H10" s="27">
        <v>1.0</v>
      </c>
      <c r="I10" s="30" t="s">
        <v>20</v>
      </c>
      <c r="J10" s="25">
        <f>IFERROR(__xludf.DUMMYFUNCTION("IFERROR(SUMPRODUCT(C10:G10,regexreplace(TEXT($C$2:$G$2, ""0.0000""), ""\D+"","""")) / SumIf(ARRAYFORMULA(regexreplace(TEXT($C$2:$G$2, ""0.0000""), ""\D+"",) /1),""&gt;-1"") ,IFERROR( AVERAGEIF(C10:G10, ""&gt;-1""),""N/A""))"),0.9144577030880022)</f>
        <v>0.9144577031</v>
      </c>
      <c r="K10" s="29" t="s">
        <v>20</v>
      </c>
      <c r="L10" s="29" t="s">
        <v>20</v>
      </c>
    </row>
    <row r="11" ht="33.0" customHeight="1">
      <c r="A11" s="20">
        <v>1731.0</v>
      </c>
      <c r="B11" s="20" t="s">
        <v>19</v>
      </c>
      <c r="C11" s="23" t="str">
        <f t="shared" si="1"/>
        <v>Demonstrated Module Proficiency </v>
      </c>
      <c r="D11" s="25">
        <f>'Project Management Methodologie'!B11</f>
        <v>0.775</v>
      </c>
      <c r="E11" s="23" t="str">
        <f t="shared" si="2"/>
        <v>Need For Improvement</v>
      </c>
      <c r="F11" s="25">
        <f>'Front-end Development'!B11</f>
        <v>0.6504388889</v>
      </c>
      <c r="G11" s="17"/>
      <c r="H11" s="27">
        <v>1.0</v>
      </c>
      <c r="I11" s="30" t="s">
        <v>20</v>
      </c>
      <c r="J11" s="25">
        <f>IFERROR(__xludf.DUMMYFUNCTION("IFERROR(SUMPRODUCT(C11:G11,regexreplace(TEXT($C$2:$G$2, ""0.0000""), ""\D+"","""")) / SumIf(ARRAYFORMULA(regexreplace(TEXT($C$2:$G$2, ""0.0000""), ""\D+"",) /1),""&gt;-1"") ,IFERROR( AVERAGEIF(C11:G11, ""&gt;-1""),""N/A""))"),0.6870745098006542)</f>
        <v>0.6870745098</v>
      </c>
      <c r="K11" s="29" t="s">
        <v>20</v>
      </c>
      <c r="L11" s="29" t="s">
        <v>20</v>
      </c>
    </row>
    <row r="12" ht="33.0" customHeight="1">
      <c r="A12" s="20">
        <v>1732.0</v>
      </c>
      <c r="B12" s="20" t="s">
        <v>19</v>
      </c>
      <c r="C12" s="23" t="str">
        <f t="shared" si="1"/>
        <v>Demonstrated Module Proficiency </v>
      </c>
      <c r="D12" s="25">
        <f>'Project Management Methodologie'!B12</f>
        <v>0.8833333333</v>
      </c>
      <c r="E12" s="23" t="str">
        <f t="shared" si="2"/>
        <v>Demonstrated Module Proficiency </v>
      </c>
      <c r="F12" s="25">
        <f>'Front-end Development'!B12</f>
        <v>0.95786209</v>
      </c>
      <c r="G12" s="17"/>
      <c r="H12" s="27">
        <v>1.0</v>
      </c>
      <c r="I12" s="30" t="s">
        <v>20</v>
      </c>
      <c r="J12" s="25">
        <f>IFERROR(__xludf.DUMMYFUNCTION("IFERROR(SUMPRODUCT(C12:G12,regexreplace(TEXT($C$2:$G$2, ""0.0000""), ""\D+"","""")) / SumIf(ARRAYFORMULA(regexreplace(TEXT($C$2:$G$2, ""0.0000""), ""\D+"",) /1),""&gt;-1"") ,IFERROR( AVERAGEIF(C12:G12, ""&gt;-1""),""N/A""))"),0.9359418674148753)</f>
        <v>0.9359418674</v>
      </c>
      <c r="K12" s="29" t="s">
        <v>20</v>
      </c>
      <c r="L12" s="29" t="s">
        <v>20</v>
      </c>
    </row>
    <row r="13" ht="33.0" customHeight="1">
      <c r="A13" s="20">
        <v>1733.0</v>
      </c>
      <c r="B13" s="20" t="s">
        <v>19</v>
      </c>
      <c r="C13" s="23" t="str">
        <f t="shared" si="1"/>
        <v>Demonstrated Module Proficiency </v>
      </c>
      <c r="D13" s="25">
        <f>'Project Management Methodologie'!B13</f>
        <v>0.95</v>
      </c>
      <c r="E13" s="23" t="str">
        <f t="shared" si="2"/>
        <v>Demonstrated Module Proficiency </v>
      </c>
      <c r="F13" s="25">
        <f>'Front-end Development'!B13</f>
        <v>0.9655769048</v>
      </c>
      <c r="G13" s="17"/>
      <c r="H13" s="27">
        <v>1.0</v>
      </c>
      <c r="I13" s="30" t="s">
        <v>20</v>
      </c>
      <c r="J13" s="25">
        <f>IFERROR(__xludf.DUMMYFUNCTION("IFERROR(SUMPRODUCT(C13:G13,regexreplace(TEXT($C$2:$G$2, ""0.0000""), ""\D+"","""")) / SumIf(ARRAYFORMULA(regexreplace(TEXT($C$2:$G$2, ""0.0000""), ""\D+"",) /1),""&gt;-1"") ,IFERROR( AVERAGEIF(C13:G13, ""&gt;-1""),""N/A""))"),0.9609954621904753)</f>
        <v>0.9609954622</v>
      </c>
      <c r="K13" s="29" t="s">
        <v>20</v>
      </c>
      <c r="L13" s="29" t="s">
        <v>20</v>
      </c>
    </row>
    <row r="14" ht="33.0" customHeight="1">
      <c r="A14" s="20">
        <v>1734.0</v>
      </c>
      <c r="B14" s="20" t="s">
        <v>19</v>
      </c>
      <c r="C14" s="23" t="str">
        <f t="shared" si="1"/>
        <v>Demonstrated Module Proficiency </v>
      </c>
      <c r="D14" s="25">
        <f>'Project Management Methodologie'!B14</f>
        <v>0.8375</v>
      </c>
      <c r="E14" s="23" t="str">
        <f t="shared" si="2"/>
        <v>Demonstrated Module Proficiency </v>
      </c>
      <c r="F14" s="25">
        <f>'Front-end Development'!B14</f>
        <v>0.9261582011</v>
      </c>
      <c r="G14" s="17"/>
      <c r="H14" s="27">
        <v>1.0</v>
      </c>
      <c r="I14" s="30" t="s">
        <v>20</v>
      </c>
      <c r="J14" s="25">
        <f>IFERROR(__xludf.DUMMYFUNCTION("IFERROR(SUMPRODUCT(C14:G14,regexreplace(TEXT($C$2:$G$2, ""0.0000""), ""\D+"","""")) / SumIf(ARRAYFORMULA(regexreplace(TEXT($C$2:$G$2, ""0.0000""), ""\D+"",) /1),""&gt;-1"") ,IFERROR( AVERAGEIF(C14:G14, ""&gt;-1""),""N/A""))"),0.9000822595701059)</f>
        <v>0.9000822596</v>
      </c>
      <c r="K14" s="29" t="s">
        <v>20</v>
      </c>
      <c r="L14" s="29" t="s">
        <v>20</v>
      </c>
    </row>
    <row r="15" ht="33.0" customHeight="1">
      <c r="A15" s="20">
        <v>1735.0</v>
      </c>
      <c r="B15" s="20" t="s">
        <v>19</v>
      </c>
      <c r="C15" s="23" t="str">
        <f t="shared" si="1"/>
        <v>Demonstrated Module Proficiency </v>
      </c>
      <c r="D15" s="25">
        <f>'Project Management Methodologie'!B15</f>
        <v>0.875</v>
      </c>
      <c r="E15" s="23" t="str">
        <f t="shared" si="2"/>
        <v>Demonstrated Module Proficiency </v>
      </c>
      <c r="F15" s="25">
        <f>'Front-end Development'!B15</f>
        <v>0.9211986773</v>
      </c>
      <c r="G15" s="17"/>
      <c r="H15" s="27">
        <v>1.0</v>
      </c>
      <c r="I15" s="30" t="s">
        <v>20</v>
      </c>
      <c r="J15" s="25">
        <f>IFERROR(__xludf.DUMMYFUNCTION("IFERROR(SUMPRODUCT(C15:G15,regexreplace(TEXT($C$2:$G$2, ""0.0000""), ""\D+"","""")) / SumIf(ARRAYFORMULA(regexreplace(TEXT($C$2:$G$2, ""0.0000""), ""\D+"",) /1),""&gt;-1"") ,IFERROR( AVERAGEIF(C15:G15, ""&gt;-1""),""N/A""))"),0.9076108310000777)</f>
        <v>0.907610831</v>
      </c>
      <c r="K15" s="29" t="s">
        <v>20</v>
      </c>
      <c r="L15" s="29" t="s">
        <v>20</v>
      </c>
    </row>
    <row r="16" ht="33.0" customHeight="1">
      <c r="A16" s="20">
        <v>1736.0</v>
      </c>
      <c r="B16" s="20" t="s">
        <v>19</v>
      </c>
      <c r="C16" s="23" t="str">
        <f t="shared" si="1"/>
        <v>Demonstrated Module Proficiency </v>
      </c>
      <c r="D16" s="25">
        <f>'Project Management Methodologie'!B16</f>
        <v>0.95</v>
      </c>
      <c r="E16" s="23" t="str">
        <f t="shared" si="2"/>
        <v>Demonstrated Module Proficiency </v>
      </c>
      <c r="F16" s="25">
        <f>'Front-end Development'!B16</f>
        <v>0.9167902116</v>
      </c>
      <c r="G16" s="17"/>
      <c r="H16" s="27">
        <v>1.0</v>
      </c>
      <c r="I16" s="30" t="s">
        <v>20</v>
      </c>
      <c r="J16" s="25">
        <f>IFERROR(__xludf.DUMMYFUNCTION("IFERROR(SUMPRODUCT(C16:G16,regexreplace(TEXT($C$2:$G$2, ""0.0000""), ""\D+"","""")) / SumIf(ARRAYFORMULA(regexreplace(TEXT($C$2:$G$2, ""0.0000""), ""\D+"",) /1),""&gt;-1"") ,IFERROR( AVERAGEIF(C16:G16, ""&gt;-1""),""N/A""))"),0.9265577964476353)</f>
        <v>0.9265577964</v>
      </c>
      <c r="K16" s="29" t="s">
        <v>20</v>
      </c>
      <c r="L16" s="29" t="s">
        <v>20</v>
      </c>
    </row>
    <row r="17" ht="33.0" customHeight="1">
      <c r="A17" s="20">
        <v>1737.0</v>
      </c>
      <c r="B17" s="20" t="s">
        <v>19</v>
      </c>
      <c r="C17" s="23" t="str">
        <f t="shared" si="1"/>
        <v>Demonstrated Module Proficiency </v>
      </c>
      <c r="D17" s="25">
        <f>'Project Management Methodologie'!B17</f>
        <v>0.9166666667</v>
      </c>
      <c r="E17" s="23" t="str">
        <f t="shared" si="2"/>
        <v>Demonstrated Module Proficiency </v>
      </c>
      <c r="F17" s="25">
        <f>'Front-end Development'!B17</f>
        <v>0.9647322751</v>
      </c>
      <c r="G17" s="17"/>
      <c r="H17" s="27">
        <v>1.0</v>
      </c>
      <c r="I17" s="28" t="s">
        <v>20</v>
      </c>
      <c r="J17" s="25">
        <f>IFERROR(__xludf.DUMMYFUNCTION("IFERROR(SUMPRODUCT(C17:G17,regexreplace(TEXT($C$2:$G$2, ""0.0000""), ""\D+"","""")) / SumIf(ARRAYFORMULA(regexreplace(TEXT($C$2:$G$2, ""0.0000""), ""\D+"",) /1),""&gt;-1"") ,IFERROR( AVERAGEIF(C17:G17, ""&gt;-1""),""N/A""))"),0.950595331477513)</f>
        <v>0.9505953315</v>
      </c>
      <c r="K17" s="29" t="s">
        <v>20</v>
      </c>
      <c r="L17" s="29" t="s">
        <v>20</v>
      </c>
    </row>
    <row r="18" ht="33.0" customHeight="1">
      <c r="A18" s="20">
        <v>1738.0</v>
      </c>
      <c r="B18" s="20" t="s">
        <v>19</v>
      </c>
      <c r="C18" s="23" t="str">
        <f t="shared" si="1"/>
        <v>Demonstrated Module Proficiency </v>
      </c>
      <c r="D18" s="25">
        <f>'Project Management Methodologie'!B18</f>
        <v>0.9333333334</v>
      </c>
      <c r="E18" s="23" t="str">
        <f t="shared" si="2"/>
        <v>Demonstrated Module Proficiency </v>
      </c>
      <c r="F18" s="25">
        <f>'Front-end Development'!B18</f>
        <v>0.960617381</v>
      </c>
      <c r="G18" s="17"/>
      <c r="H18" s="27">
        <v>1.0</v>
      </c>
      <c r="I18" s="28" t="s">
        <v>20</v>
      </c>
      <c r="J18" s="25">
        <f>IFERROR(__xludf.DUMMYFUNCTION("IFERROR(SUMPRODUCT(C18:G18,regexreplace(TEXT($C$2:$G$2, ""0.0000""), ""\D+"","""")) / SumIf(ARRAYFORMULA(regexreplace(TEXT($C$2:$G$2, ""0.0000""), ""\D+"",) /1),""&gt;-1"") ,IFERROR( AVERAGEIF(C18:G18, ""&gt;-1""),""N/A""))"),0.9525926610763294)</f>
        <v>0.9525926611</v>
      </c>
      <c r="K18" s="29" t="s">
        <v>20</v>
      </c>
      <c r="L18" s="29" t="s">
        <v>20</v>
      </c>
    </row>
    <row r="19" ht="33.0" customHeight="1">
      <c r="A19" s="20">
        <v>1739.0</v>
      </c>
      <c r="B19" s="20" t="s">
        <v>19</v>
      </c>
      <c r="C19" s="23" t="str">
        <f t="shared" si="1"/>
        <v>Demonstrated Module Proficiency </v>
      </c>
      <c r="D19" s="25">
        <f>'Project Management Methodologie'!B19</f>
        <v>0.8971666667</v>
      </c>
      <c r="E19" s="23" t="str">
        <f t="shared" si="2"/>
        <v>Demonstrated Module Proficiency </v>
      </c>
      <c r="F19" s="25">
        <f>'Front-end Development'!B19</f>
        <v>0.9570174603</v>
      </c>
      <c r="G19" s="17"/>
      <c r="H19" s="27">
        <v>1.0</v>
      </c>
      <c r="I19" s="28" t="s">
        <v>20</v>
      </c>
      <c r="J19" s="25">
        <f>IFERROR(__xludf.DUMMYFUNCTION("IFERROR(SUMPRODUCT(C19:G19,regexreplace(TEXT($C$2:$G$2, ""0.0000""), ""\D+"","""")) / SumIf(ARRAYFORMULA(regexreplace(TEXT($C$2:$G$2, ""0.0000""), ""\D+"",) /1),""&gt;-1"") ,IFERROR( AVERAGEIF(C19:G19, ""&gt;-1""),""N/A""))"),0.9394142857313248)</f>
        <v>0.9394142857</v>
      </c>
      <c r="K19" s="29" t="s">
        <v>20</v>
      </c>
      <c r="L19" s="29" t="s">
        <v>20</v>
      </c>
    </row>
    <row r="20" ht="33.0" customHeight="1">
      <c r="A20" s="20">
        <v>1740.0</v>
      </c>
      <c r="B20" s="20" t="s">
        <v>19</v>
      </c>
      <c r="C20" s="23" t="str">
        <f t="shared" si="1"/>
        <v>Demonstrated Module Proficiency </v>
      </c>
      <c r="D20" s="25">
        <f>'Project Management Methodologie'!B20</f>
        <v>0.925</v>
      </c>
      <c r="E20" s="23" t="str">
        <f t="shared" si="2"/>
        <v>Need For Improvement</v>
      </c>
      <c r="F20" s="25">
        <f>'Front-end Development'!B20</f>
        <v>0.6948941799</v>
      </c>
      <c r="G20" s="17"/>
      <c r="H20" s="27">
        <v>1.0</v>
      </c>
      <c r="I20" s="28" t="s">
        <v>20</v>
      </c>
      <c r="J20" s="25">
        <f>IFERROR(__xludf.DUMMYFUNCTION("IFERROR(SUMPRODUCT(C20:G20,regexreplace(TEXT($C$2:$G$2, ""0.0000""), ""\D+"","""")) / SumIf(ARRAYFORMULA(regexreplace(TEXT($C$2:$G$2, ""0.0000""), ""\D+"",) /1),""&gt;-1"") ,IFERROR( AVERAGEIF(C20:G20, ""&gt;-1""),""N/A""))"),0.7625723622856353)</f>
        <v>0.7625723623</v>
      </c>
      <c r="K20" s="29" t="s">
        <v>20</v>
      </c>
      <c r="L20" s="29" t="s">
        <v>20</v>
      </c>
    </row>
    <row r="21" ht="33.0" customHeight="1">
      <c r="A21" s="20">
        <v>1741.0</v>
      </c>
      <c r="B21" s="20" t="s">
        <v>19</v>
      </c>
      <c r="C21" s="23" t="str">
        <f t="shared" si="1"/>
        <v>Demonstrated Module Proficiency </v>
      </c>
      <c r="D21" s="25">
        <f>'Project Management Methodologie'!B21</f>
        <v>0.9083333333</v>
      </c>
      <c r="E21" s="23" t="str">
        <f t="shared" si="2"/>
        <v>Demonstrated Module Proficiency </v>
      </c>
      <c r="F21" s="25">
        <f>'Front-end Development'!B21</f>
        <v>0.9526089947</v>
      </c>
      <c r="G21" s="17"/>
      <c r="H21" s="27">
        <v>0.94</v>
      </c>
      <c r="I21" s="28" t="s">
        <v>20</v>
      </c>
      <c r="J21" s="25">
        <f>IFERROR(__xludf.DUMMYFUNCTION("IFERROR(SUMPRODUCT(C21:G21,regexreplace(TEXT($C$2:$G$2, ""0.0000""), ""\D+"","""")) / SumIf(ARRAYFORMULA(regexreplace(TEXT($C$2:$G$2, ""0.0000""), ""\D+"",) /1),""&gt;-1"") ,IFERROR( AVERAGEIF(C21:G21, ""&gt;-1""),""N/A""))"),0.9395867413553529)</f>
        <v>0.9395867414</v>
      </c>
      <c r="K21" s="29" t="s">
        <v>20</v>
      </c>
      <c r="L21" s="29" t="s">
        <v>20</v>
      </c>
    </row>
    <row r="22" ht="33.0" customHeight="1">
      <c r="A22" s="20">
        <v>1742.0</v>
      </c>
      <c r="B22" s="20" t="s">
        <v>19</v>
      </c>
      <c r="C22" s="23" t="str">
        <f t="shared" si="1"/>
        <v>Demonstrated Module Proficiency </v>
      </c>
      <c r="D22" s="25">
        <f>'Project Management Methodologie'!B22</f>
        <v>0.9166666667</v>
      </c>
      <c r="E22" s="23" t="str">
        <f t="shared" si="2"/>
        <v>Demonstrated Module Proficiency </v>
      </c>
      <c r="F22" s="25">
        <f>'Front-end Development'!B22</f>
        <v>0.9674875662</v>
      </c>
      <c r="G22" s="17"/>
      <c r="H22" s="27">
        <v>0.95</v>
      </c>
      <c r="I22" s="28" t="s">
        <v>20</v>
      </c>
      <c r="J22" s="25">
        <f>IFERROR(__xludf.DUMMYFUNCTION("IFERROR(SUMPRODUCT(C22:G22,regexreplace(TEXT($C$2:$G$2, ""0.0000""), ""\D+"","""")) / SumIf(ARRAYFORMULA(regexreplace(TEXT($C$2:$G$2, ""0.0000""), ""\D+"",) /1),""&gt;-1"") ,IFERROR( AVERAGEIF(C22:G22, ""&gt;-1""),""N/A""))"),0.9525402427860236)</f>
        <v>0.9525402428</v>
      </c>
      <c r="K22" s="29" t="s">
        <v>20</v>
      </c>
      <c r="L22" s="29" t="s">
        <v>20</v>
      </c>
    </row>
    <row r="23" ht="33.0" customHeight="1">
      <c r="A23" s="20">
        <v>1743.0</v>
      </c>
      <c r="B23" s="20" t="s">
        <v>19</v>
      </c>
      <c r="C23" s="23" t="str">
        <f t="shared" si="1"/>
        <v>Demonstrated Module Proficiency </v>
      </c>
      <c r="D23" s="25">
        <f>'Project Management Methodologie'!B23</f>
        <v>0.9666666667</v>
      </c>
      <c r="E23" s="23" t="str">
        <f t="shared" si="2"/>
        <v>Demonstrated Module Proficiency </v>
      </c>
      <c r="F23" s="25">
        <f>'Front-end Development'!B23</f>
        <v>0.9597727513</v>
      </c>
      <c r="G23" s="17"/>
      <c r="H23" s="27">
        <v>0.99</v>
      </c>
      <c r="I23" s="28" t="s">
        <v>20</v>
      </c>
      <c r="J23" s="25">
        <f>IFERROR(__xludf.DUMMYFUNCTION("IFERROR(SUMPRODUCT(C23:G23,regexreplace(TEXT($C$2:$G$2, ""0.0000""), ""\D+"","""")) / SumIf(ARRAYFORMULA(regexreplace(TEXT($C$2:$G$2, ""0.0000""), ""\D+"",) /1),""&gt;-1"") ,IFERROR( AVERAGEIF(C23:G23, ""&gt;-1""),""N/A""))"),0.9618003734957201)</f>
        <v>0.9618003735</v>
      </c>
      <c r="K23" s="29" t="s">
        <v>20</v>
      </c>
      <c r="L23" s="29" t="s">
        <v>20</v>
      </c>
    </row>
    <row r="24" ht="33.0" customHeight="1">
      <c r="A24" s="20">
        <v>1744.0</v>
      </c>
      <c r="B24" s="20" t="s">
        <v>19</v>
      </c>
      <c r="C24" s="23" t="str">
        <f t="shared" si="1"/>
        <v>Demonstrated Module Proficiency </v>
      </c>
      <c r="D24" s="25">
        <f>'Project Management Methodologie'!B24</f>
        <v>0.8473333333</v>
      </c>
      <c r="E24" s="23" t="str">
        <f t="shared" si="2"/>
        <v>Demonstrated Module Proficiency </v>
      </c>
      <c r="F24" s="25">
        <f>'Front-end Development'!B24</f>
        <v>0.9873256614</v>
      </c>
      <c r="G24" s="17"/>
      <c r="H24" s="27">
        <v>1.0</v>
      </c>
      <c r="I24" s="28" t="s">
        <v>20</v>
      </c>
      <c r="J24" s="25">
        <f>IFERROR(__xludf.DUMMYFUNCTION("IFERROR(SUMPRODUCT(C24:G24,regexreplace(TEXT($C$2:$G$2, ""0.0000""), ""\D+"","""")) / SumIf(ARRAYFORMULA(regexreplace(TEXT($C$2:$G$2, ""0.0000""), ""\D+"",) /1),""&gt;-1"") ,IFERROR( AVERAGEIF(C24:G24, ""&gt;-1""),""N/A""))"),0.946151447242607)</f>
        <v>0.9461514472</v>
      </c>
      <c r="K24" s="29" t="s">
        <v>20</v>
      </c>
      <c r="L24" s="29" t="s">
        <v>20</v>
      </c>
    </row>
    <row r="25" ht="33.0" customHeight="1">
      <c r="A25" s="20">
        <v>1745.0</v>
      </c>
      <c r="B25" s="20" t="s">
        <v>19</v>
      </c>
      <c r="C25" s="23" t="str">
        <f t="shared" si="1"/>
        <v>Demonstrated Module Proficiency </v>
      </c>
      <c r="D25" s="25">
        <f>'Project Management Methodologie'!B25</f>
        <v>0.95</v>
      </c>
      <c r="E25" s="23" t="str">
        <f t="shared" si="2"/>
        <v>Demonstrated Module Proficiency </v>
      </c>
      <c r="F25" s="25">
        <f>'Front-end Development'!B25</f>
        <v>0.9900809524</v>
      </c>
      <c r="G25" s="17"/>
      <c r="H25" s="27">
        <v>1.0</v>
      </c>
      <c r="I25" s="28" t="s">
        <v>20</v>
      </c>
      <c r="J25" s="25">
        <f>IFERROR(__xludf.DUMMYFUNCTION("IFERROR(SUMPRODUCT(C25:G25,regexreplace(TEXT($C$2:$G$2, ""0.0000""), ""\D+"","""")) / SumIf(ARRAYFORMULA(regexreplace(TEXT($C$2:$G$2, ""0.0000""), ""\D+"",) /1),""&gt;-1"") ,IFERROR( AVERAGEIF(C25:G25, ""&gt;-1""),""N/A""))"),0.9782924369775905)</f>
        <v>0.978292437</v>
      </c>
      <c r="K25" s="29" t="s">
        <v>20</v>
      </c>
      <c r="L25" s="29" t="s">
        <v>20</v>
      </c>
    </row>
    <row r="26" ht="33.0" customHeight="1">
      <c r="A26" s="20">
        <v>1746.0</v>
      </c>
      <c r="B26" s="20" t="s">
        <v>19</v>
      </c>
      <c r="C26" s="23" t="str">
        <f t="shared" si="1"/>
        <v>Demonstrated Module Proficiency </v>
      </c>
      <c r="D26" s="25">
        <f>'Project Management Methodologie'!B26</f>
        <v>0.864</v>
      </c>
      <c r="E26" s="23" t="str">
        <f t="shared" si="2"/>
        <v>Demonstrated Module Proficiency </v>
      </c>
      <c r="F26" s="25">
        <f>'Front-end Development'!B26</f>
        <v>0.9509919048</v>
      </c>
      <c r="G26" s="17"/>
      <c r="H26" s="27">
        <v>0.99</v>
      </c>
      <c r="I26" s="28" t="s">
        <v>20</v>
      </c>
      <c r="J26" s="25">
        <f>IFERROR(__xludf.DUMMYFUNCTION("IFERROR(SUMPRODUCT(C26:G26,regexreplace(TEXT($C$2:$G$2, ""0.0000""), ""\D+"","""")) / SumIf(ARRAYFORMULA(regexreplace(TEXT($C$2:$G$2, ""0.0000""), ""\D+"",) /1),""&gt;-1"") ,IFERROR( AVERAGEIF(C26:G26, ""&gt;-1""),""N/A""))"),0.9254060504257695)</f>
        <v>0.9254060504</v>
      </c>
      <c r="K26" s="29" t="s">
        <v>20</v>
      </c>
      <c r="L26" s="29" t="s">
        <v>20</v>
      </c>
    </row>
    <row r="27" ht="33.0" customHeight="1">
      <c r="A27" s="20"/>
      <c r="B27" s="20"/>
      <c r="C27" s="23"/>
      <c r="D27" s="25"/>
      <c r="E27" s="23"/>
      <c r="F27" s="25"/>
      <c r="G27" s="17"/>
      <c r="H27" s="27"/>
      <c r="I27" s="28"/>
      <c r="J27" s="25"/>
      <c r="K27" s="29"/>
      <c r="L27" s="29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</sheetData>
  <autoFilter ref="$A$2:$L$15"/>
  <mergeCells count="2">
    <mergeCell ref="C1:D1"/>
    <mergeCell ref="E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  <pageSetUpPr/>
  </sheetPr>
  <dimension ref="A1:D977"/>
  <sheetViews>
    <sheetView workbookViewId="0"/>
  </sheetViews>
  <sheetFormatPr customHeight="1" defaultColWidth="14.43" defaultRowHeight="15.75"/>
  <cols>
    <col min="1" max="1" customWidth="true" width="17.86" collapsed="true"/>
    <col min="2" max="2" customWidth="true" width="18.29" collapsed="true"/>
    <col min="3" max="3" customWidth="true" width="31.57" collapsed="true"/>
    <col min="4" max="4" customWidth="true" width="23.0" collapsed="true"/>
  </cols>
  <sheetData>
    <row r="1" ht="40.5" customHeight="1">
      <c r="A1" s="4"/>
      <c r="B1" s="7" t="s">
        <v>1</v>
      </c>
      <c r="C1" s="12"/>
      <c r="D1" s="3"/>
    </row>
    <row r="2" ht="33.75" customHeight="1">
      <c r="A2" s="11" t="s">
        <v>6</v>
      </c>
      <c r="B2" s="13" t="s">
        <v>8</v>
      </c>
      <c r="C2" s="14" t="s">
        <v>9</v>
      </c>
      <c r="D2" s="14" t="s">
        <v>10</v>
      </c>
    </row>
    <row r="3">
      <c r="A3" s="16">
        <f>Main!A3</f>
        <v>1723</v>
      </c>
      <c r="B3" s="19">
        <f>IFERROR(__xludf.DUMMYFUNCTION("IFERROR(SUMPRODUCT(C3:D3,regexreplace(TEXT($C$2:D$2, ""0.0000""), ""\D+"","""")) / SumIf(ARRAYFORMULA(regexreplace(TEXT($C$2:D$2, ""0.0000""), ""\D+"",) /1),""&gt;-1"") ,IFERROR( AVERAGEIF(C3:D3, ""&gt;-1""),""N/A""))"),0.9666666666500001)</f>
        <v>0.9666666667</v>
      </c>
      <c r="C3" s="22">
        <v>1.0</v>
      </c>
      <c r="D3" s="22">
        <v>0.9333333333</v>
      </c>
    </row>
    <row r="4">
      <c r="A4" s="16">
        <f>Main!A4</f>
        <v>1724</v>
      </c>
      <c r="B4" s="19">
        <f>IFERROR(__xludf.DUMMYFUNCTION("IFERROR(SUMPRODUCT(C4:D4,regexreplace(TEXT($C$2:D$2, ""0.0000""), ""\D+"","""")) / SumIf(ARRAYFORMULA(regexreplace(TEXT($C$2:D$2, ""0.0000""), ""\D+"",) /1),""&gt;-1"") ,IFERROR( AVERAGEIF(C4:D4, ""&gt;-1""),""N/A""))"),0.75266666665)</f>
        <v>0.7526666667</v>
      </c>
      <c r="C4" s="22">
        <v>0.822</v>
      </c>
      <c r="D4" s="22">
        <v>0.6833333333</v>
      </c>
    </row>
    <row r="5">
      <c r="A5" s="16">
        <f>Main!A5</f>
        <v>1725</v>
      </c>
      <c r="B5" s="19">
        <f>IFERROR(__xludf.DUMMYFUNCTION("IFERROR(SUMPRODUCT(C5:D5,regexreplace(TEXT($C$2:D$2, ""0.0000""), ""\D+"","""")) / SumIf(ARRAYFORMULA(regexreplace(TEXT($C$2:D$2, ""0.0000""), ""\D+"",) /1),""&gt;-1"") ,IFERROR( AVERAGEIF(C5:D5, ""&gt;-1""),""N/A""))"),0.8216666666500001)</f>
        <v>0.8216666667</v>
      </c>
      <c r="C5" s="22">
        <v>1.0</v>
      </c>
      <c r="D5" s="22">
        <v>0.6433333333</v>
      </c>
    </row>
    <row r="6">
      <c r="A6" s="16">
        <f>Main!A6</f>
        <v>1726</v>
      </c>
      <c r="B6" s="19">
        <f>IFERROR(__xludf.DUMMYFUNCTION("IFERROR(SUMPRODUCT(C6:D6,regexreplace(TEXT($C$2:D$2, ""0.0000""), ""\D+"","""")) / SumIf(ARRAYFORMULA(regexreplace(TEXT($C$2:D$2, ""0.0000""), ""\D+"",) /1),""&gt;-1"") ,IFERROR( AVERAGEIF(C6:D6, ""&gt;-1""),""N/A""))"),0.8333333332999999)</f>
        <v>0.8333333333</v>
      </c>
      <c r="C6" s="22">
        <v>0.9333333333</v>
      </c>
      <c r="D6" s="22">
        <v>0.7333333333</v>
      </c>
    </row>
    <row r="7">
      <c r="A7" s="16">
        <f>Main!A7</f>
        <v>1727</v>
      </c>
      <c r="B7" s="19">
        <f>IFERROR(__xludf.DUMMYFUNCTION("IFERROR(SUMPRODUCT(C7:D7,regexreplace(TEXT($C$2:D$2, ""0.0000""), ""\D+"","""")) / SumIf(ARRAYFORMULA(regexreplace(TEXT($C$2:D$2, ""0.0000""), ""\D+"",) /1),""&gt;-1"") ,IFERROR( AVERAGEIF(C7:D7, ""&gt;-1""),""N/A""))"),0.9166666666500001)</f>
        <v>0.9166666667</v>
      </c>
      <c r="C7" s="22">
        <v>0.9333333333</v>
      </c>
      <c r="D7" s="22">
        <v>0.9</v>
      </c>
    </row>
    <row r="8">
      <c r="A8" s="16">
        <f>Main!A8</f>
        <v>1728</v>
      </c>
      <c r="B8" s="19">
        <f>IFERROR(__xludf.DUMMYFUNCTION("IFERROR(SUMPRODUCT(C8:D8,regexreplace(TEXT($C$2:D$2, ""0.0000""), ""\D+"","""")) / SumIf(ARRAYFORMULA(regexreplace(TEXT($C$2:D$2, ""0.0000""), ""\D+"",) /1),""&gt;-1"") ,IFERROR( AVERAGEIF(C8:D8, ""&gt;-1""),""N/A""))"),0.8625)</f>
        <v>0.8625</v>
      </c>
      <c r="C8" s="22">
        <v>0.8333333333</v>
      </c>
      <c r="D8" s="22">
        <v>0.8916666667</v>
      </c>
    </row>
    <row r="9" ht="15.75" customHeight="1">
      <c r="A9" s="16">
        <f>Main!A9</f>
        <v>1729</v>
      </c>
      <c r="B9" s="19">
        <f>IFERROR(__xludf.DUMMYFUNCTION("IFERROR(SUMPRODUCT(C9:D9,regexreplace(TEXT($C$2:D$2, ""0.0000""), ""\D+"","""")) / SumIf(ARRAYFORMULA(regexreplace(TEXT($C$2:D$2, ""0.0000""), ""\D+"",) /1),""&gt;-1"") ,IFERROR( AVERAGEIF(C9:D9, ""&gt;-1""),""N/A""))"),0.9471666666499999)</f>
        <v>0.9471666667</v>
      </c>
      <c r="C9" s="22">
        <v>1.0</v>
      </c>
      <c r="D9" s="22">
        <v>0.8943333333</v>
      </c>
    </row>
    <row r="10" ht="15.75" customHeight="1">
      <c r="A10" s="16">
        <f>Main!A10</f>
        <v>1730</v>
      </c>
      <c r="B10" s="19">
        <f>IFERROR(__xludf.DUMMYFUNCTION("IFERROR(SUMPRODUCT(C10:D10,regexreplace(TEXT($C$2:D$2, ""0.0000""), ""\D+"","""")) / SumIf(ARRAYFORMULA(regexreplace(TEXT($C$2:D$2, ""0.0000""), ""\D+"",) /1),""&gt;-1"") ,IFERROR( AVERAGEIF(C10:D10, ""&gt;-1""),""N/A""))"),0.8916666666999999)</f>
        <v>0.8916666667</v>
      </c>
      <c r="C10" s="22">
        <v>0.9666666667</v>
      </c>
      <c r="D10" s="22">
        <v>0.8166666667</v>
      </c>
    </row>
    <row r="11" ht="15.75" customHeight="1">
      <c r="A11" s="16">
        <f>Main!A11</f>
        <v>1731</v>
      </c>
      <c r="B11" s="19">
        <f>IFERROR(__xludf.DUMMYFUNCTION("IFERROR(SUMPRODUCT(C11:D11,regexreplace(TEXT($C$2:D$2, ""0.0000""), ""\D+"","""")) / SumIf(ARRAYFORMULA(regexreplace(TEXT($C$2:D$2, ""0.0000""), ""\D+"",) /1),""&gt;-1"") ,IFERROR( AVERAGEIF(C11:D11, ""&gt;-1""),""N/A""))"),0.775)</f>
        <v>0.775</v>
      </c>
      <c r="C11" s="22">
        <v>0.9333333333</v>
      </c>
      <c r="D11" s="22">
        <v>0.6166666667</v>
      </c>
    </row>
    <row r="12">
      <c r="A12" s="16">
        <f>Main!A12</f>
        <v>1732</v>
      </c>
      <c r="B12" s="19">
        <f>IFERROR(__xludf.DUMMYFUNCTION("IFERROR(SUMPRODUCT(C12:D12,regexreplace(TEXT($C$2:D$2, ""0.0000""), ""\D+"","""")) / SumIf(ARRAYFORMULA(regexreplace(TEXT($C$2:D$2, ""0.0000""), ""\D+"",) /1),""&gt;-1"") ,IFERROR( AVERAGEIF(C12:D12, ""&gt;-1""),""N/A""))"),0.8833333333)</f>
        <v>0.8833333333</v>
      </c>
      <c r="C12" s="22">
        <v>0.8333333333</v>
      </c>
      <c r="D12" s="22">
        <v>0.9333333333</v>
      </c>
    </row>
    <row r="13">
      <c r="A13" s="16">
        <f>Main!A13</f>
        <v>1733</v>
      </c>
      <c r="B13" s="19">
        <f>IFERROR(__xludf.DUMMYFUNCTION("IFERROR(SUMPRODUCT(C13:D13,regexreplace(TEXT($C$2:D$2, ""0.0000""), ""\D+"","""")) / SumIf(ARRAYFORMULA(regexreplace(TEXT($C$2:D$2, ""0.0000""), ""\D+"",) /1),""&gt;-1"") ,IFERROR( AVERAGEIF(C13:D13, ""&gt;-1""),""N/A""))"),0.95)</f>
        <v>0.95</v>
      </c>
      <c r="C13" s="22">
        <v>1.0</v>
      </c>
      <c r="D13" s="22">
        <v>0.9</v>
      </c>
    </row>
    <row r="14">
      <c r="A14" s="16">
        <f>Main!A14</f>
        <v>1734</v>
      </c>
      <c r="B14" s="19">
        <f>IFERROR(__xludf.DUMMYFUNCTION("IFERROR(SUMPRODUCT(C14:D14,regexreplace(TEXT($C$2:D$2, ""0.0000""), ""\D+"","""")) / SumIf(ARRAYFORMULA(regexreplace(TEXT($C$2:D$2, ""0.0000""), ""\D+"",) /1),""&gt;-1"") ,IFERROR( AVERAGEIF(C14:D14, ""&gt;-1""),""N/A""))"),0.8375)</f>
        <v>0.8375</v>
      </c>
      <c r="C14" s="22">
        <v>1.0</v>
      </c>
      <c r="D14" s="22">
        <v>0.675</v>
      </c>
    </row>
    <row r="15">
      <c r="A15" s="16">
        <f>Main!A15</f>
        <v>1735</v>
      </c>
      <c r="B15" s="19">
        <f>IFERROR(__xludf.DUMMYFUNCTION("IFERROR(SUMPRODUCT(C15:D15,regexreplace(TEXT($C$2:D$2, ""0.0000""), ""\D+"","""")) / SumIf(ARRAYFORMULA(regexreplace(TEXT($C$2:D$2, ""0.0000""), ""\D+"",) /1),""&gt;-1"") ,IFERROR( AVERAGEIF(C15:D15, ""&gt;-1""),""N/A""))"),0.875)</f>
        <v>0.875</v>
      </c>
      <c r="C15" s="22">
        <v>0.9666666667</v>
      </c>
      <c r="D15" s="22">
        <v>0.7833333333</v>
      </c>
    </row>
    <row r="16">
      <c r="A16" s="16">
        <f>Main!A16</f>
        <v>1736</v>
      </c>
      <c r="B16" s="19">
        <f>IFERROR(__xludf.DUMMYFUNCTION("IFERROR(SUMPRODUCT(C16:D16,regexreplace(TEXT($C$2:D$2, ""0.0000""), ""\D+"","""")) / SumIf(ARRAYFORMULA(regexreplace(TEXT($C$2:D$2, ""0.0000""), ""\D+"",) /1),""&gt;-1"") ,IFERROR( AVERAGEIF(C16:D16, ""&gt;-1""),""N/A""))"),0.95)</f>
        <v>0.95</v>
      </c>
      <c r="C16" s="22">
        <v>0.9666666667</v>
      </c>
      <c r="D16" s="22">
        <v>0.9333333333</v>
      </c>
    </row>
    <row r="17">
      <c r="A17" s="16">
        <f>Main!A17</f>
        <v>1737</v>
      </c>
      <c r="B17" s="19">
        <f>IFERROR(__xludf.DUMMYFUNCTION("IFERROR(SUMPRODUCT(C17:D17,regexreplace(TEXT($C$2:D$2, ""0.0000""), ""\D+"","""")) / SumIf(ARRAYFORMULA(regexreplace(TEXT($C$2:D$2, ""0.0000""), ""\D+"",) /1),""&gt;-1"") ,IFERROR( AVERAGEIF(C17:D17, ""&gt;-1""),""N/A""))"),0.9166666667)</f>
        <v>0.9166666667</v>
      </c>
      <c r="C17" s="22">
        <v>0.9666666667</v>
      </c>
      <c r="D17" s="22">
        <v>0.8666666667</v>
      </c>
    </row>
    <row r="18">
      <c r="A18" s="16">
        <f>Main!A18</f>
        <v>1738</v>
      </c>
      <c r="B18" s="19">
        <f>IFERROR(__xludf.DUMMYFUNCTION("IFERROR(SUMPRODUCT(C18:D18,regexreplace(TEXT($C$2:D$2, ""0.0000""), ""\D+"","""")) / SumIf(ARRAYFORMULA(regexreplace(TEXT($C$2:D$2, ""0.0000""), ""\D+"",) /1),""&gt;-1"") ,IFERROR( AVERAGEIF(C18:D18, ""&gt;-1""),""N/A""))"),0.9333333333499999)</f>
        <v>0.9333333334</v>
      </c>
      <c r="C18" s="22">
        <v>0.9666666667</v>
      </c>
      <c r="D18" s="22">
        <v>0.9</v>
      </c>
    </row>
    <row r="19">
      <c r="A19" s="16">
        <f>Main!A19</f>
        <v>1739</v>
      </c>
      <c r="B19" s="19">
        <f>IFERROR(__xludf.DUMMYFUNCTION("IFERROR(SUMPRODUCT(C19:D19,regexreplace(TEXT($C$2:D$2, ""0.0000""), ""\D+"","""")) / SumIf(ARRAYFORMULA(regexreplace(TEXT($C$2:D$2, ""0.0000""), ""\D+"",) /1),""&gt;-1"") ,IFERROR( AVERAGEIF(C19:D19, ""&gt;-1""),""N/A""))"),0.8971666667)</f>
        <v>0.8971666667</v>
      </c>
      <c r="C19" s="22">
        <v>0.9666666667</v>
      </c>
      <c r="D19" s="22">
        <v>0.8276666667</v>
      </c>
    </row>
    <row r="20">
      <c r="A20" s="16">
        <f>Main!A20</f>
        <v>1740</v>
      </c>
      <c r="B20" s="19">
        <f>IFERROR(__xludf.DUMMYFUNCTION("IFERROR(SUMPRODUCT(C20:D20,regexreplace(TEXT($C$2:D$2, ""0.0000""), ""\D+"","""")) / SumIf(ARRAYFORMULA(regexreplace(TEXT($C$2:D$2, ""0.0000""), ""\D+"",) /1),""&gt;-1"") ,IFERROR( AVERAGEIF(C20:D20, ""&gt;-1""),""N/A""))"),0.925)</f>
        <v>0.925</v>
      </c>
      <c r="C20" s="22">
        <v>0.9666666667</v>
      </c>
      <c r="D20" s="22">
        <v>0.8833333333</v>
      </c>
    </row>
    <row r="21">
      <c r="A21" s="16">
        <f>Main!A21</f>
        <v>1741</v>
      </c>
      <c r="B21" s="19">
        <f>IFERROR(__xludf.DUMMYFUNCTION("IFERROR(SUMPRODUCT(C21:D21,regexreplace(TEXT($C$2:D$2, ""0.0000""), ""\D+"","""")) / SumIf(ARRAYFORMULA(regexreplace(TEXT($C$2:D$2, ""0.0000""), ""\D+"",) /1),""&gt;-1"") ,IFERROR( AVERAGEIF(C21:D21, ""&gt;-1""),""N/A""))"),0.9083333333)</f>
        <v>0.9083333333</v>
      </c>
      <c r="C21" s="22">
        <v>0.9333333333</v>
      </c>
      <c r="D21" s="22">
        <v>0.8833333333</v>
      </c>
    </row>
    <row r="22">
      <c r="A22" s="16">
        <f>Main!A22</f>
        <v>1742</v>
      </c>
      <c r="B22" s="19">
        <f>IFERROR(__xludf.DUMMYFUNCTION("IFERROR(SUMPRODUCT(C22:D22,regexreplace(TEXT($C$2:D$2, ""0.0000""), ""\D+"","""")) / SumIf(ARRAYFORMULA(regexreplace(TEXT($C$2:D$2, ""0.0000""), ""\D+"",) /1),""&gt;-1"") ,IFERROR( AVERAGEIF(C22:D22, ""&gt;-1""),""N/A""))"),0.9166666667)</f>
        <v>0.9166666667</v>
      </c>
      <c r="C22" s="22">
        <v>0.9666666667</v>
      </c>
      <c r="D22" s="22">
        <v>0.8666666667</v>
      </c>
    </row>
    <row r="23">
      <c r="A23" s="16">
        <f>Main!A23</f>
        <v>1743</v>
      </c>
      <c r="B23" s="19">
        <f>IFERROR(__xludf.DUMMYFUNCTION("IFERROR(SUMPRODUCT(C23:D23,regexreplace(TEXT($C$2:D$2, ""0.0000""), ""\D+"","""")) / SumIf(ARRAYFORMULA(regexreplace(TEXT($C$2:D$2, ""0.0000""), ""\D+"",) /1),""&gt;-1"") ,IFERROR( AVERAGEIF(C23:D23, ""&gt;-1""),""N/A""))"),0.9666666667)</f>
        <v>0.9666666667</v>
      </c>
      <c r="C23" s="22">
        <v>0.9666666667</v>
      </c>
      <c r="D23" s="22">
        <v>0.9666666667</v>
      </c>
    </row>
    <row r="24">
      <c r="A24" s="16">
        <f>Main!A24</f>
        <v>1744</v>
      </c>
      <c r="B24" s="19">
        <f>IFERROR(__xludf.DUMMYFUNCTION("IFERROR(SUMPRODUCT(C24:D24,regexreplace(TEXT($C$2:D$2, ""0.0000""), ""\D+"","""")) / SumIf(ARRAYFORMULA(regexreplace(TEXT($C$2:D$2, ""0.0000""), ""\D+"",) /1),""&gt;-1"") ,IFERROR( AVERAGEIF(C24:D24, ""&gt;-1""),""N/A""))"),0.8473333332999999)</f>
        <v>0.8473333333</v>
      </c>
      <c r="C24" s="22">
        <v>0.9113333333</v>
      </c>
      <c r="D24" s="22">
        <v>0.7833333333</v>
      </c>
    </row>
    <row r="25">
      <c r="A25" s="16">
        <f>Main!A25</f>
        <v>1745</v>
      </c>
      <c r="B25" s="19">
        <f>IFERROR(__xludf.DUMMYFUNCTION("IFERROR(SUMPRODUCT(C25:D25,regexreplace(TEXT($C$2:D$2, ""0.0000""), ""\D+"","""")) / SumIf(ARRAYFORMULA(regexreplace(TEXT($C$2:D$2, ""0.0000""), ""\D+"",) /1),""&gt;-1"") ,IFERROR( AVERAGEIF(C25:D25, ""&gt;-1""),""N/A""))"),0.95)</f>
        <v>0.95</v>
      </c>
      <c r="C25" s="22">
        <v>0.9333333333</v>
      </c>
      <c r="D25" s="22">
        <v>0.9666666667</v>
      </c>
    </row>
    <row r="26">
      <c r="A26" s="16">
        <f>Main!A26</f>
        <v>1746</v>
      </c>
      <c r="B26" s="19">
        <f>IFERROR(__xludf.DUMMYFUNCTION("IFERROR(SUMPRODUCT(C26:D26,regexreplace(TEXT($C$2:D$2, ""0.0000""), ""\D+"","""")) / SumIf(ARRAYFORMULA(regexreplace(TEXT($C$2:D$2, ""0.0000""), ""\D+"",) /1),""&gt;-1"") ,IFERROR( AVERAGEIF(C26:D26, ""&gt;-1""),""N/A""))"),0.8640000000000001)</f>
        <v>0.864</v>
      </c>
      <c r="C26" s="22">
        <v>0.878</v>
      </c>
      <c r="D26" s="22">
        <v>0.85</v>
      </c>
    </row>
    <row r="27">
      <c r="A27" s="31"/>
      <c r="B27" s="31"/>
      <c r="C27" s="31"/>
      <c r="D27" s="31"/>
    </row>
    <row r="28">
      <c r="A28" s="31"/>
      <c r="B28" s="31"/>
      <c r="C28" s="31"/>
      <c r="D28" s="31"/>
    </row>
    <row r="29">
      <c r="A29" s="31"/>
      <c r="B29" s="31"/>
      <c r="C29" s="31"/>
      <c r="D29" s="31"/>
    </row>
    <row r="30">
      <c r="A30" s="31"/>
      <c r="B30" s="31"/>
      <c r="C30" s="31"/>
      <c r="D30" s="31"/>
    </row>
    <row r="31">
      <c r="A31" s="31"/>
      <c r="B31" s="31"/>
      <c r="C31" s="31"/>
      <c r="D31" s="31"/>
    </row>
    <row r="32">
      <c r="A32" s="31"/>
      <c r="B32" s="31"/>
      <c r="C32" s="31"/>
      <c r="D32" s="31"/>
    </row>
    <row r="33">
      <c r="A33" s="31"/>
      <c r="B33" s="31"/>
      <c r="C33" s="31"/>
      <c r="D33" s="31"/>
    </row>
    <row r="34">
      <c r="A34" s="31"/>
      <c r="B34" s="31"/>
      <c r="C34" s="31"/>
      <c r="D34" s="31"/>
    </row>
    <row r="35">
      <c r="A35" s="31"/>
      <c r="B35" s="31"/>
      <c r="C35" s="31"/>
      <c r="D35" s="31"/>
    </row>
    <row r="36">
      <c r="A36" s="31"/>
      <c r="B36" s="31"/>
      <c r="C36" s="31"/>
      <c r="D36" s="31"/>
    </row>
    <row r="37">
      <c r="A37" s="31"/>
      <c r="B37" s="31"/>
      <c r="C37" s="31"/>
      <c r="D37" s="31"/>
    </row>
    <row r="38">
      <c r="A38" s="31"/>
      <c r="B38" s="31"/>
      <c r="C38" s="31"/>
      <c r="D38" s="31"/>
    </row>
    <row r="39">
      <c r="A39" s="31"/>
      <c r="B39" s="31"/>
      <c r="C39" s="31"/>
      <c r="D39" s="31"/>
    </row>
    <row r="40">
      <c r="A40" s="31"/>
      <c r="B40" s="31"/>
      <c r="C40" s="31"/>
      <c r="D40" s="31"/>
    </row>
    <row r="41">
      <c r="A41" s="31"/>
      <c r="B41" s="31"/>
      <c r="C41" s="31"/>
      <c r="D41" s="31"/>
    </row>
    <row r="42">
      <c r="A42" s="31"/>
      <c r="B42" s="31"/>
      <c r="C42" s="31"/>
      <c r="D42" s="31"/>
    </row>
    <row r="43">
      <c r="A43" s="31"/>
      <c r="B43" s="31"/>
      <c r="C43" s="31"/>
      <c r="D43" s="31"/>
    </row>
    <row r="44">
      <c r="A44" s="31"/>
      <c r="B44" s="31"/>
      <c r="C44" s="31"/>
      <c r="D44" s="31"/>
    </row>
    <row r="45">
      <c r="A45" s="31"/>
      <c r="B45" s="31"/>
      <c r="C45" s="31"/>
      <c r="D45" s="31"/>
    </row>
    <row r="46">
      <c r="A46" s="31"/>
      <c r="B46" s="31"/>
      <c r="C46" s="31"/>
      <c r="D46" s="31"/>
    </row>
    <row r="47">
      <c r="A47" s="31"/>
      <c r="B47" s="31"/>
      <c r="C47" s="31"/>
      <c r="D47" s="31"/>
    </row>
    <row r="48">
      <c r="A48" s="31"/>
      <c r="B48" s="31"/>
      <c r="C48" s="31"/>
      <c r="D48" s="31"/>
    </row>
    <row r="49">
      <c r="A49" s="31"/>
      <c r="B49" s="31"/>
      <c r="C49" s="31"/>
      <c r="D49" s="31"/>
    </row>
    <row r="50">
      <c r="A50" s="31"/>
      <c r="B50" s="31"/>
      <c r="C50" s="31"/>
      <c r="D50" s="31"/>
    </row>
    <row r="51">
      <c r="A51" s="31"/>
      <c r="B51" s="31"/>
      <c r="C51" s="31"/>
      <c r="D51" s="31"/>
    </row>
    <row r="52">
      <c r="A52" s="31"/>
      <c r="B52" s="31"/>
      <c r="C52" s="31"/>
      <c r="D52" s="31"/>
    </row>
    <row r="53">
      <c r="A53" s="31"/>
      <c r="B53" s="31"/>
      <c r="C53" s="31"/>
      <c r="D53" s="31"/>
    </row>
    <row r="54">
      <c r="A54" s="31"/>
      <c r="B54" s="31"/>
      <c r="C54" s="31"/>
      <c r="D54" s="31"/>
    </row>
    <row r="55">
      <c r="A55" s="31"/>
      <c r="B55" s="31"/>
      <c r="C55" s="31"/>
      <c r="D55" s="31"/>
    </row>
    <row r="56">
      <c r="A56" s="31"/>
      <c r="B56" s="31"/>
      <c r="C56" s="31"/>
      <c r="D56" s="31"/>
    </row>
    <row r="57">
      <c r="A57" s="31"/>
      <c r="B57" s="31"/>
      <c r="C57" s="31"/>
      <c r="D57" s="31"/>
    </row>
    <row r="58">
      <c r="A58" s="31"/>
      <c r="B58" s="31"/>
      <c r="C58" s="31"/>
      <c r="D58" s="31"/>
    </row>
    <row r="59">
      <c r="A59" s="31"/>
      <c r="B59" s="31"/>
      <c r="C59" s="31"/>
      <c r="D59" s="31"/>
    </row>
    <row r="60">
      <c r="A60" s="31"/>
      <c r="B60" s="31"/>
      <c r="C60" s="31"/>
      <c r="D60" s="31"/>
    </row>
    <row r="61">
      <c r="A61" s="31"/>
      <c r="B61" s="31"/>
      <c r="C61" s="31"/>
      <c r="D61" s="31"/>
    </row>
    <row r="62">
      <c r="A62" s="31"/>
      <c r="B62" s="31"/>
      <c r="C62" s="31"/>
      <c r="D62" s="31"/>
    </row>
    <row r="63">
      <c r="A63" s="31"/>
      <c r="B63" s="31"/>
      <c r="C63" s="31"/>
      <c r="D63" s="31"/>
    </row>
    <row r="64">
      <c r="A64" s="31"/>
      <c r="B64" s="31"/>
      <c r="C64" s="31"/>
      <c r="D64" s="31"/>
    </row>
    <row r="65">
      <c r="A65" s="31"/>
      <c r="B65" s="31"/>
      <c r="C65" s="31"/>
      <c r="D65" s="31"/>
    </row>
    <row r="66">
      <c r="A66" s="31"/>
      <c r="B66" s="31"/>
      <c r="C66" s="31"/>
      <c r="D66" s="31"/>
    </row>
    <row r="67">
      <c r="A67" s="31"/>
      <c r="B67" s="31"/>
      <c r="C67" s="31"/>
      <c r="D67" s="31"/>
    </row>
    <row r="68">
      <c r="A68" s="31"/>
      <c r="B68" s="31"/>
      <c r="C68" s="31"/>
      <c r="D68" s="31"/>
    </row>
    <row r="69">
      <c r="A69" s="31"/>
      <c r="B69" s="31"/>
      <c r="C69" s="31"/>
      <c r="D69" s="31"/>
    </row>
    <row r="70">
      <c r="A70" s="31"/>
      <c r="B70" s="31"/>
      <c r="C70" s="31"/>
      <c r="D70" s="31"/>
    </row>
    <row r="71">
      <c r="A71" s="31"/>
      <c r="B71" s="31"/>
      <c r="C71" s="31"/>
      <c r="D71" s="31"/>
    </row>
    <row r="72">
      <c r="A72" s="31"/>
      <c r="B72" s="31"/>
      <c r="C72" s="31"/>
      <c r="D72" s="31"/>
    </row>
    <row r="73">
      <c r="A73" s="31"/>
      <c r="B73" s="31"/>
      <c r="C73" s="31"/>
      <c r="D73" s="31"/>
    </row>
    <row r="74">
      <c r="A74" s="31"/>
      <c r="B74" s="31"/>
      <c r="C74" s="31"/>
      <c r="D74" s="31"/>
    </row>
    <row r="75">
      <c r="A75" s="31"/>
      <c r="B75" s="31"/>
      <c r="C75" s="31"/>
      <c r="D75" s="31"/>
    </row>
    <row r="76">
      <c r="A76" s="31"/>
      <c r="B76" s="31"/>
      <c r="C76" s="31"/>
      <c r="D76" s="31"/>
    </row>
    <row r="77">
      <c r="A77" s="31"/>
      <c r="B77" s="31"/>
      <c r="C77" s="31"/>
      <c r="D77" s="31"/>
    </row>
    <row r="78">
      <c r="A78" s="31"/>
      <c r="B78" s="31"/>
      <c r="C78" s="31"/>
      <c r="D78" s="31"/>
    </row>
    <row r="79">
      <c r="A79" s="31"/>
      <c r="B79" s="31"/>
      <c r="C79" s="31"/>
      <c r="D79" s="31"/>
    </row>
    <row r="80">
      <c r="A80" s="31"/>
      <c r="B80" s="31"/>
      <c r="C80" s="31"/>
      <c r="D80" s="31"/>
    </row>
    <row r="81">
      <c r="A81" s="31"/>
      <c r="B81" s="31"/>
      <c r="C81" s="31"/>
      <c r="D81" s="31"/>
    </row>
    <row r="82">
      <c r="A82" s="31"/>
      <c r="B82" s="31"/>
      <c r="C82" s="31"/>
      <c r="D82" s="31"/>
    </row>
    <row r="83">
      <c r="A83" s="31"/>
      <c r="B83" s="31"/>
      <c r="C83" s="31"/>
      <c r="D83" s="31"/>
    </row>
    <row r="84">
      <c r="A84" s="31"/>
      <c r="B84" s="31"/>
      <c r="C84" s="31"/>
      <c r="D84" s="31"/>
    </row>
    <row r="85">
      <c r="A85" s="31"/>
      <c r="B85" s="31"/>
      <c r="C85" s="31"/>
      <c r="D85" s="31"/>
    </row>
    <row r="86">
      <c r="A86" s="31"/>
      <c r="B86" s="31"/>
      <c r="C86" s="31"/>
      <c r="D86" s="31"/>
    </row>
    <row r="87">
      <c r="A87" s="31"/>
      <c r="B87" s="31"/>
      <c r="C87" s="31"/>
      <c r="D87" s="31"/>
    </row>
    <row r="88">
      <c r="A88" s="31"/>
      <c r="B88" s="31"/>
      <c r="C88" s="31"/>
      <c r="D88" s="31"/>
    </row>
    <row r="89">
      <c r="A89" s="31"/>
      <c r="B89" s="31"/>
      <c r="C89" s="31"/>
      <c r="D89" s="31"/>
    </row>
    <row r="90">
      <c r="A90" s="31"/>
      <c r="B90" s="31"/>
      <c r="C90" s="31"/>
      <c r="D90" s="31"/>
    </row>
    <row r="91">
      <c r="A91" s="31"/>
      <c r="B91" s="31"/>
      <c r="C91" s="31"/>
      <c r="D91" s="31"/>
    </row>
    <row r="92">
      <c r="A92" s="31"/>
      <c r="B92" s="31"/>
      <c r="C92" s="31"/>
      <c r="D92" s="31"/>
    </row>
    <row r="93">
      <c r="A93" s="31"/>
      <c r="B93" s="31"/>
      <c r="C93" s="31"/>
      <c r="D93" s="31"/>
    </row>
    <row r="94">
      <c r="A94" s="31"/>
      <c r="B94" s="31"/>
      <c r="C94" s="31"/>
      <c r="D94" s="31"/>
    </row>
    <row r="95">
      <c r="A95" s="31"/>
      <c r="B95" s="31"/>
      <c r="C95" s="31"/>
      <c r="D95" s="31"/>
    </row>
    <row r="96">
      <c r="A96" s="31"/>
      <c r="B96" s="31"/>
      <c r="C96" s="31"/>
      <c r="D96" s="31"/>
    </row>
    <row r="97">
      <c r="A97" s="31"/>
      <c r="B97" s="31"/>
      <c r="C97" s="31"/>
      <c r="D97" s="31"/>
    </row>
    <row r="98">
      <c r="A98" s="31"/>
      <c r="B98" s="31"/>
      <c r="C98" s="31"/>
      <c r="D98" s="31"/>
    </row>
    <row r="99">
      <c r="A99" s="31"/>
      <c r="B99" s="31"/>
      <c r="C99" s="31"/>
      <c r="D99" s="31"/>
    </row>
    <row r="100">
      <c r="A100" s="31"/>
      <c r="B100" s="31"/>
      <c r="C100" s="31"/>
      <c r="D100" s="31"/>
    </row>
    <row r="101">
      <c r="A101" s="31"/>
      <c r="B101" s="31"/>
      <c r="C101" s="31"/>
      <c r="D101" s="31"/>
    </row>
    <row r="102">
      <c r="A102" s="31"/>
      <c r="B102" s="31"/>
      <c r="C102" s="31"/>
      <c r="D102" s="31"/>
    </row>
    <row r="103">
      <c r="A103" s="31"/>
      <c r="B103" s="31"/>
      <c r="C103" s="31"/>
      <c r="D103" s="31"/>
    </row>
    <row r="104">
      <c r="A104" s="31"/>
      <c r="B104" s="31"/>
      <c r="C104" s="31"/>
      <c r="D104" s="31"/>
    </row>
    <row r="105">
      <c r="A105" s="31"/>
      <c r="B105" s="31"/>
      <c r="C105" s="31"/>
      <c r="D105" s="31"/>
    </row>
    <row r="106">
      <c r="A106" s="31"/>
      <c r="B106" s="31"/>
      <c r="C106" s="31"/>
      <c r="D106" s="31"/>
    </row>
    <row r="107">
      <c r="A107" s="31"/>
      <c r="B107" s="31"/>
      <c r="C107" s="31"/>
      <c r="D107" s="31"/>
    </row>
    <row r="108">
      <c r="A108" s="31"/>
      <c r="B108" s="31"/>
      <c r="C108" s="31"/>
      <c r="D108" s="31"/>
    </row>
    <row r="109">
      <c r="A109" s="31"/>
      <c r="B109" s="31"/>
      <c r="C109" s="31"/>
      <c r="D109" s="31"/>
    </row>
    <row r="110">
      <c r="A110" s="31"/>
      <c r="B110" s="31"/>
      <c r="C110" s="31"/>
      <c r="D110" s="31"/>
    </row>
    <row r="111">
      <c r="A111" s="31"/>
      <c r="B111" s="31"/>
      <c r="C111" s="31"/>
      <c r="D111" s="31"/>
    </row>
    <row r="112">
      <c r="A112" s="31"/>
      <c r="B112" s="31"/>
      <c r="C112" s="31"/>
      <c r="D112" s="31"/>
    </row>
    <row r="113">
      <c r="A113" s="31"/>
      <c r="B113" s="31"/>
      <c r="C113" s="31"/>
      <c r="D113" s="31"/>
    </row>
    <row r="114">
      <c r="A114" s="31"/>
      <c r="B114" s="31"/>
      <c r="C114" s="31"/>
      <c r="D114" s="31"/>
    </row>
    <row r="115">
      <c r="A115" s="31"/>
      <c r="B115" s="31"/>
      <c r="C115" s="31"/>
      <c r="D115" s="31"/>
    </row>
    <row r="116">
      <c r="A116" s="31"/>
      <c r="B116" s="31"/>
      <c r="C116" s="31"/>
      <c r="D116" s="31"/>
    </row>
    <row r="117">
      <c r="A117" s="31"/>
      <c r="B117" s="31"/>
      <c r="C117" s="31"/>
      <c r="D117" s="31"/>
    </row>
    <row r="118">
      <c r="A118" s="31"/>
      <c r="B118" s="31"/>
      <c r="C118" s="31"/>
      <c r="D118" s="31"/>
    </row>
    <row r="119">
      <c r="A119" s="31"/>
      <c r="B119" s="31"/>
      <c r="C119" s="31"/>
      <c r="D119" s="31"/>
    </row>
    <row r="120">
      <c r="A120" s="31"/>
      <c r="B120" s="31"/>
      <c r="C120" s="31"/>
      <c r="D120" s="31"/>
    </row>
    <row r="121">
      <c r="A121" s="31"/>
      <c r="B121" s="31"/>
      <c r="C121" s="31"/>
      <c r="D121" s="31"/>
    </row>
    <row r="122">
      <c r="A122" s="31"/>
      <c r="B122" s="31"/>
      <c r="C122" s="31"/>
      <c r="D122" s="31"/>
    </row>
    <row r="123">
      <c r="A123" s="31"/>
      <c r="B123" s="31"/>
      <c r="C123" s="31"/>
      <c r="D123" s="31"/>
    </row>
    <row r="124">
      <c r="A124" s="31"/>
      <c r="B124" s="31"/>
      <c r="C124" s="31"/>
      <c r="D124" s="31"/>
    </row>
    <row r="125">
      <c r="A125" s="31"/>
      <c r="B125" s="31"/>
      <c r="C125" s="31"/>
      <c r="D125" s="31"/>
    </row>
    <row r="126">
      <c r="A126" s="31"/>
      <c r="B126" s="31"/>
      <c r="C126" s="31"/>
      <c r="D126" s="31"/>
    </row>
    <row r="127">
      <c r="A127" s="31"/>
      <c r="B127" s="31"/>
      <c r="C127" s="31"/>
      <c r="D127" s="31"/>
    </row>
    <row r="128">
      <c r="A128" s="31"/>
      <c r="B128" s="31"/>
      <c r="C128" s="31"/>
      <c r="D128" s="31"/>
    </row>
    <row r="129">
      <c r="A129" s="31"/>
      <c r="B129" s="31"/>
      <c r="C129" s="31"/>
      <c r="D129" s="31"/>
    </row>
    <row r="130">
      <c r="A130" s="31"/>
      <c r="B130" s="31"/>
      <c r="C130" s="31"/>
      <c r="D130" s="31"/>
    </row>
    <row r="131">
      <c r="A131" s="31"/>
      <c r="B131" s="31"/>
      <c r="C131" s="31"/>
      <c r="D131" s="31"/>
    </row>
    <row r="132">
      <c r="A132" s="31"/>
      <c r="B132" s="31"/>
      <c r="C132" s="31"/>
      <c r="D132" s="31"/>
    </row>
    <row r="133">
      <c r="A133" s="31"/>
      <c r="B133" s="31"/>
      <c r="C133" s="31"/>
      <c r="D133" s="31"/>
    </row>
    <row r="134">
      <c r="A134" s="31"/>
      <c r="B134" s="31"/>
      <c r="C134" s="31"/>
      <c r="D134" s="31"/>
    </row>
    <row r="135">
      <c r="A135" s="31"/>
      <c r="B135" s="31"/>
      <c r="C135" s="31"/>
      <c r="D135" s="31"/>
    </row>
    <row r="136">
      <c r="A136" s="31"/>
      <c r="B136" s="31"/>
      <c r="C136" s="31"/>
      <c r="D136" s="31"/>
    </row>
    <row r="137">
      <c r="A137" s="31"/>
      <c r="B137" s="31"/>
      <c r="C137" s="31"/>
      <c r="D137" s="31"/>
    </row>
    <row r="138">
      <c r="A138" s="31"/>
      <c r="B138" s="31"/>
      <c r="C138" s="31"/>
      <c r="D138" s="31"/>
    </row>
    <row r="139">
      <c r="A139" s="31"/>
      <c r="B139" s="31"/>
      <c r="C139" s="31"/>
      <c r="D139" s="31"/>
    </row>
    <row r="140">
      <c r="A140" s="31"/>
      <c r="B140" s="31"/>
      <c r="C140" s="31"/>
      <c r="D140" s="31"/>
    </row>
    <row r="141">
      <c r="A141" s="31"/>
      <c r="B141" s="31"/>
      <c r="C141" s="31"/>
      <c r="D141" s="31"/>
    </row>
    <row r="142">
      <c r="A142" s="31"/>
      <c r="B142" s="31"/>
      <c r="C142" s="31"/>
      <c r="D142" s="31"/>
    </row>
    <row r="143">
      <c r="A143" s="31"/>
      <c r="B143" s="31"/>
      <c r="C143" s="31"/>
      <c r="D143" s="31"/>
    </row>
    <row r="144">
      <c r="A144" s="31"/>
      <c r="B144" s="31"/>
      <c r="C144" s="31"/>
      <c r="D144" s="31"/>
    </row>
    <row r="145">
      <c r="A145" s="31"/>
      <c r="B145" s="31"/>
      <c r="C145" s="31"/>
      <c r="D145" s="31"/>
    </row>
    <row r="146">
      <c r="A146" s="31"/>
      <c r="B146" s="31"/>
      <c r="C146" s="31"/>
      <c r="D146" s="31"/>
    </row>
    <row r="147">
      <c r="A147" s="31"/>
      <c r="B147" s="31"/>
      <c r="C147" s="31"/>
      <c r="D147" s="31"/>
    </row>
    <row r="148">
      <c r="A148" s="31"/>
      <c r="B148" s="31"/>
      <c r="C148" s="31"/>
      <c r="D148" s="31"/>
    </row>
    <row r="149">
      <c r="A149" s="31"/>
      <c r="B149" s="31"/>
      <c r="C149" s="31"/>
      <c r="D149" s="31"/>
    </row>
    <row r="150">
      <c r="A150" s="31"/>
      <c r="B150" s="31"/>
      <c r="C150" s="31"/>
      <c r="D150" s="31"/>
    </row>
    <row r="151">
      <c r="A151" s="31"/>
      <c r="B151" s="31"/>
      <c r="C151" s="31"/>
      <c r="D151" s="31"/>
    </row>
    <row r="152">
      <c r="A152" s="31"/>
      <c r="B152" s="31"/>
      <c r="C152" s="31"/>
      <c r="D152" s="31"/>
    </row>
    <row r="153">
      <c r="A153" s="31"/>
      <c r="B153" s="31"/>
      <c r="C153" s="31"/>
      <c r="D153" s="31"/>
    </row>
    <row r="154">
      <c r="A154" s="31"/>
      <c r="B154" s="31"/>
      <c r="C154" s="31"/>
      <c r="D154" s="31"/>
    </row>
    <row r="155">
      <c r="A155" s="31"/>
      <c r="B155" s="31"/>
      <c r="C155" s="31"/>
      <c r="D155" s="31"/>
    </row>
    <row r="156">
      <c r="A156" s="31"/>
      <c r="B156" s="31"/>
      <c r="C156" s="31"/>
      <c r="D156" s="31"/>
    </row>
    <row r="157">
      <c r="A157" s="31"/>
      <c r="B157" s="31"/>
      <c r="C157" s="31"/>
      <c r="D157" s="31"/>
    </row>
    <row r="158">
      <c r="A158" s="31"/>
      <c r="B158" s="31"/>
      <c r="C158" s="31"/>
      <c r="D158" s="31"/>
    </row>
    <row r="159">
      <c r="A159" s="31"/>
      <c r="B159" s="31"/>
      <c r="C159" s="31"/>
      <c r="D159" s="31"/>
    </row>
    <row r="160">
      <c r="A160" s="31"/>
      <c r="B160" s="31"/>
      <c r="C160" s="31"/>
      <c r="D160" s="31"/>
    </row>
    <row r="161">
      <c r="A161" s="31"/>
      <c r="B161" s="31"/>
      <c r="C161" s="31"/>
      <c r="D161" s="31"/>
    </row>
    <row r="162">
      <c r="A162" s="31"/>
      <c r="B162" s="31"/>
      <c r="C162" s="31"/>
      <c r="D162" s="31"/>
    </row>
    <row r="163">
      <c r="A163" s="31"/>
      <c r="B163" s="31"/>
      <c r="C163" s="31"/>
      <c r="D163" s="31"/>
    </row>
    <row r="164">
      <c r="A164" s="31"/>
      <c r="B164" s="31"/>
      <c r="C164" s="31"/>
      <c r="D164" s="31"/>
    </row>
    <row r="165">
      <c r="A165" s="31"/>
      <c r="B165" s="31"/>
      <c r="C165" s="31"/>
      <c r="D165" s="31"/>
    </row>
    <row r="166">
      <c r="A166" s="31"/>
      <c r="B166" s="31"/>
      <c r="C166" s="31"/>
      <c r="D166" s="31"/>
    </row>
    <row r="167">
      <c r="A167" s="31"/>
      <c r="B167" s="31"/>
      <c r="C167" s="31"/>
      <c r="D167" s="31"/>
    </row>
    <row r="168">
      <c r="A168" s="31"/>
      <c r="B168" s="31"/>
      <c r="C168" s="31"/>
      <c r="D168" s="31"/>
    </row>
    <row r="169">
      <c r="A169" s="31"/>
      <c r="B169" s="31"/>
      <c r="C169" s="31"/>
      <c r="D169" s="31"/>
    </row>
    <row r="170">
      <c r="A170" s="31"/>
      <c r="B170" s="31"/>
      <c r="C170" s="31"/>
      <c r="D170" s="31"/>
    </row>
    <row r="171">
      <c r="A171" s="31"/>
      <c r="B171" s="31"/>
      <c r="C171" s="31"/>
      <c r="D171" s="31"/>
    </row>
    <row r="172">
      <c r="A172" s="31"/>
      <c r="B172" s="31"/>
      <c r="C172" s="31"/>
      <c r="D172" s="31"/>
    </row>
    <row r="173">
      <c r="A173" s="31"/>
      <c r="B173" s="31"/>
      <c r="C173" s="31"/>
      <c r="D173" s="31"/>
    </row>
    <row r="174">
      <c r="A174" s="31"/>
      <c r="B174" s="31"/>
      <c r="C174" s="31"/>
      <c r="D174" s="31"/>
    </row>
    <row r="175">
      <c r="A175" s="31"/>
      <c r="B175" s="31"/>
      <c r="C175" s="31"/>
      <c r="D175" s="31"/>
    </row>
    <row r="176">
      <c r="A176" s="31"/>
      <c r="B176" s="31"/>
      <c r="C176" s="31"/>
      <c r="D176" s="31"/>
    </row>
    <row r="177">
      <c r="A177" s="31"/>
      <c r="B177" s="31"/>
      <c r="C177" s="31"/>
      <c r="D177" s="31"/>
    </row>
    <row r="178">
      <c r="A178" s="31"/>
      <c r="B178" s="31"/>
      <c r="C178" s="31"/>
      <c r="D178" s="31"/>
    </row>
    <row r="179">
      <c r="A179" s="31"/>
      <c r="B179" s="31"/>
      <c r="C179" s="31"/>
      <c r="D179" s="31"/>
    </row>
    <row r="180">
      <c r="A180" s="31"/>
      <c r="B180" s="31"/>
      <c r="C180" s="31"/>
      <c r="D180" s="31"/>
    </row>
    <row r="181">
      <c r="A181" s="31"/>
      <c r="B181" s="31"/>
      <c r="C181" s="31"/>
      <c r="D181" s="31"/>
    </row>
    <row r="182">
      <c r="A182" s="31"/>
      <c r="B182" s="31"/>
      <c r="C182" s="31"/>
      <c r="D182" s="31"/>
    </row>
    <row r="183">
      <c r="A183" s="31"/>
      <c r="B183" s="31"/>
      <c r="C183" s="31"/>
      <c r="D183" s="31"/>
    </row>
    <row r="184">
      <c r="A184" s="31"/>
      <c r="B184" s="31"/>
      <c r="C184" s="31"/>
      <c r="D184" s="31"/>
    </row>
    <row r="185">
      <c r="A185" s="31"/>
      <c r="B185" s="31"/>
      <c r="C185" s="31"/>
      <c r="D185" s="31"/>
    </row>
    <row r="186">
      <c r="A186" s="31"/>
      <c r="B186" s="31"/>
      <c r="C186" s="31"/>
      <c r="D186" s="31"/>
    </row>
    <row r="187">
      <c r="A187" s="31"/>
      <c r="B187" s="31"/>
      <c r="C187" s="31"/>
      <c r="D187" s="31"/>
    </row>
    <row r="188">
      <c r="A188" s="31"/>
      <c r="B188" s="31"/>
      <c r="C188" s="31"/>
      <c r="D188" s="31"/>
    </row>
    <row r="189">
      <c r="A189" s="31"/>
      <c r="B189" s="31"/>
      <c r="C189" s="31"/>
      <c r="D189" s="31"/>
    </row>
    <row r="190">
      <c r="A190" s="31"/>
      <c r="B190" s="31"/>
      <c r="C190" s="31"/>
      <c r="D190" s="31"/>
    </row>
    <row r="191">
      <c r="A191" s="31"/>
      <c r="B191" s="31"/>
      <c r="C191" s="31"/>
      <c r="D191" s="31"/>
    </row>
    <row r="192">
      <c r="A192" s="31"/>
      <c r="B192" s="31"/>
      <c r="C192" s="31"/>
      <c r="D192" s="31"/>
    </row>
    <row r="193">
      <c r="A193" s="31"/>
      <c r="B193" s="31"/>
      <c r="C193" s="31"/>
      <c r="D193" s="31"/>
    </row>
    <row r="194">
      <c r="A194" s="31"/>
      <c r="B194" s="31"/>
      <c r="C194" s="31"/>
      <c r="D194" s="31"/>
    </row>
    <row r="195">
      <c r="A195" s="31"/>
      <c r="B195" s="31"/>
      <c r="C195" s="31"/>
      <c r="D195" s="31"/>
    </row>
    <row r="196">
      <c r="A196" s="31"/>
      <c r="B196" s="31"/>
      <c r="C196" s="31"/>
      <c r="D196" s="31"/>
    </row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</sheetData>
  <autoFilter ref="$A$2:$C$20"/>
  <mergeCells count="1">
    <mergeCell ref="B1:D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/>
  </sheetPr>
  <dimension ref="A1:E979"/>
  <sheetViews>
    <sheetView workbookViewId="0"/>
  </sheetViews>
  <sheetFormatPr customHeight="1" defaultColWidth="14.43" defaultRowHeight="15.75"/>
  <cols>
    <col min="1" max="1" customWidth="true" width="17.86" collapsed="true"/>
    <col min="2" max="2" customWidth="true" width="18.29" collapsed="true"/>
    <col min="3" max="5" customWidth="true" width="26.29" collapsed="true"/>
  </cols>
  <sheetData>
    <row r="1" ht="40.5" customHeight="1">
      <c r="A1" s="4"/>
      <c r="B1" s="7" t="s">
        <v>0</v>
      </c>
      <c r="C1" s="3"/>
      <c r="D1" s="9"/>
      <c r="E1" s="9"/>
    </row>
    <row r="2" ht="43.5" customHeight="1">
      <c r="A2" s="11" t="s">
        <v>6</v>
      </c>
      <c r="B2" s="13" t="s">
        <v>8</v>
      </c>
      <c r="C2" s="13" t="s">
        <v>11</v>
      </c>
      <c r="D2" s="15" t="s">
        <v>12</v>
      </c>
      <c r="E2" s="21" t="s">
        <v>13</v>
      </c>
    </row>
    <row r="3">
      <c r="A3" s="16">
        <f>Main!A3</f>
        <v>1723</v>
      </c>
      <c r="B3" s="19">
        <f>IFERROR(__xludf.DUMMYFUNCTION("IFERROR(SUMPRODUCT(C3:E3,regexreplace(TEXT($C$2:E$2, ""0.0000""), ""\D+"","""")) / SumIf(ARRAYFORMULA(regexreplace(TEXT($C$2:E$2, ""0.0000""), ""\D+"",) /1),""&gt;-1"") ,IFERROR( AVERAGEIF(C3:E3, ""&gt;-1""),""N/A""))"),0.9900809523849199)</f>
        <v>0.9900809524</v>
      </c>
      <c r="C3" s="22">
        <v>0.9523809524</v>
      </c>
      <c r="D3" s="24">
        <v>1.0</v>
      </c>
      <c r="E3" s="26">
        <v>1.0</v>
      </c>
    </row>
    <row r="4">
      <c r="A4" s="16">
        <f>Main!A4</f>
        <v>1724</v>
      </c>
      <c r="B4" s="19">
        <f>IFERROR(__xludf.DUMMYFUNCTION("IFERROR(SUMPRODUCT(C4:E4,regexreplace(TEXT($C$2:E$2, ""0.0000""), ""\D+"","""")) / SumIf(ARRAYFORMULA(regexreplace(TEXT($C$2:E$2, ""0.0000""), ""\D+"",) /1),""&gt;-1"") ,IFERROR( AVERAGEIF(C4:E4, ""&gt;-1""),""N/A""))"),0.90521798940267)</f>
        <v>0.9052179894</v>
      </c>
      <c r="C4" s="22">
        <v>0.619047619</v>
      </c>
      <c r="D4" s="24">
        <v>0.9259259259</v>
      </c>
      <c r="E4" s="26">
        <v>1.0</v>
      </c>
    </row>
    <row r="5">
      <c r="A5" s="16">
        <f>Main!A5</f>
        <v>1725</v>
      </c>
      <c r="B5" s="19">
        <f>IFERROR(__xludf.DUMMYFUNCTION("IFERROR(SUMPRODUCT(C5:E5,regexreplace(TEXT($C$2:E$2, ""0.0000""), ""\D+"","""")) / SumIf(ARRAYFORMULA(regexreplace(TEXT($C$2:E$2, ""0.0000""), ""\D+"",) /1),""&gt;-1"") ,IFERROR( AVERAGEIF(C5:E5, ""&gt;-1""),""N/A""))"),0.9239539682496699)</f>
        <v>0.9239539682</v>
      </c>
      <c r="C5" s="22">
        <v>0.8571428571</v>
      </c>
      <c r="D5" s="24">
        <v>0.7777777778</v>
      </c>
      <c r="E5" s="26">
        <v>1.0</v>
      </c>
    </row>
    <row r="6">
      <c r="A6" s="16">
        <f>Main!A6</f>
        <v>1726</v>
      </c>
      <c r="B6" s="19">
        <f>IFERROR(__xludf.DUMMYFUNCTION("IFERROR(SUMPRODUCT(C6:E6,regexreplace(TEXT($C$2:E$2, ""0.0000""), ""\D+"","""")) / SumIf(ARRAYFORMULA(regexreplace(TEXT($C$2:E$2, ""0.0000""), ""\D+"",) /1),""&gt;-1"") ,IFERROR( AVERAGEIF(C6:E6, ""&gt;-1""),""N/A""))"),0.92119867725011)</f>
        <v>0.9211986773</v>
      </c>
      <c r="C6" s="24">
        <v>0.880952381</v>
      </c>
      <c r="D6" s="24">
        <v>0.7407407407</v>
      </c>
      <c r="E6" s="26">
        <v>1.0</v>
      </c>
    </row>
    <row r="7">
      <c r="A7" s="16">
        <f>Main!A7</f>
        <v>1727</v>
      </c>
      <c r="B7" s="19">
        <f>IFERROR(__xludf.DUMMYFUNCTION("IFERROR(SUMPRODUCT(C7:E7,regexreplace(TEXT($C$2:E$2, ""0.0000""), ""\D+"","""")) / SumIf(ARRAYFORMULA(regexreplace(TEXT($C$2:E$2, ""0.0000""), ""\D+"",) /1),""&gt;-1"") ,IFERROR( AVERAGEIF(C7:E7, ""&gt;-1""),""N/A""))"),0.78085925924923)</f>
        <v>0.7808592592</v>
      </c>
      <c r="C7" s="22">
        <v>0.8333333333</v>
      </c>
      <c r="D7" s="24">
        <v>0.8148148148</v>
      </c>
      <c r="E7" s="26">
        <v>0.75</v>
      </c>
    </row>
    <row r="8">
      <c r="A8" s="16">
        <f>Main!A8</f>
        <v>1728</v>
      </c>
      <c r="B8" s="19">
        <f>IFERROR(__xludf.DUMMYFUNCTION("IFERROR(SUMPRODUCT(C8:E8,regexreplace(TEXT($C$2:E$2, ""0.0000""), ""\D+"","""")) / SumIf(ARRAYFORMULA(regexreplace(TEXT($C$2:E$2, ""0.0000""), ""\D+"",) /1),""&gt;-1"") ,IFERROR( AVERAGEIF(C8:E8, ""&gt;-1""),""N/A""))"),0.9752023809622998)</f>
        <v>0.975202381</v>
      </c>
      <c r="C8" s="22">
        <v>0.880952381</v>
      </c>
      <c r="D8" s="24">
        <v>1.0</v>
      </c>
      <c r="E8" s="26">
        <v>1.0</v>
      </c>
    </row>
    <row r="9" ht="15.75" customHeight="1">
      <c r="A9" s="16">
        <f>Main!A9</f>
        <v>1729</v>
      </c>
      <c r="B9" s="19">
        <f>IFERROR(__xludf.DUMMYFUNCTION("IFERROR(SUMPRODUCT(C9:E9,regexreplace(TEXT($C$2:E$2, ""0.0000""), ""\D+"","""")) / SumIf(ARRAYFORMULA(regexreplace(TEXT($C$2:E$2, ""0.0000""), ""\D+"",) /1),""&gt;-1"") ,IFERROR( AVERAGEIF(C9:E9, ""&gt;-1""),""N/A""))"),0.9448941798838201)</f>
        <v>0.9448941799</v>
      </c>
      <c r="C9" s="22">
        <v>0.8095238095</v>
      </c>
      <c r="D9" s="24">
        <v>0.9259259259</v>
      </c>
      <c r="E9" s="26">
        <v>1.0</v>
      </c>
    </row>
    <row r="10" ht="15.75" customHeight="1">
      <c r="A10" s="16">
        <f>Main!A10</f>
        <v>1730</v>
      </c>
      <c r="B10" s="19">
        <f>IFERROR(__xludf.DUMMYFUNCTION("IFERROR(SUMPRODUCT(C10:E10,regexreplace(TEXT($C$2:E$2, ""0.0000""), ""\D+"","""")) / SumIf(ARRAYFORMULA(regexreplace(TEXT($C$2:E$2, ""0.0000""), ""\D+"",) /1),""&gt;-1"") ,IFERROR( AVERAGEIF(C10:E10, ""&gt;-1""),""N/A""))"),0.9239539682496699)</f>
        <v>0.9239539682</v>
      </c>
      <c r="C10" s="22">
        <v>0.8571428571</v>
      </c>
      <c r="D10" s="24">
        <v>0.7777777778</v>
      </c>
      <c r="E10" s="26">
        <v>1.0</v>
      </c>
    </row>
    <row r="11" ht="15.75" customHeight="1">
      <c r="A11" s="16">
        <f>Main!A11</f>
        <v>1731</v>
      </c>
      <c r="B11" s="19">
        <f>IFERROR(__xludf.DUMMYFUNCTION("IFERROR(SUMPRODUCT(C11:E11,regexreplace(TEXT($C$2:E$2, ""0.0000""), ""\D+"","""")) / SumIf(ARRAYFORMULA(regexreplace(TEXT($C$2:E$2, ""0.0000""), ""\D+"",) /1),""&gt;-1"") ,IFERROR( AVERAGEIF(C11:E11, ""&gt;-1""),""N/A""))"),0.65043888888426)</f>
        <v>0.6504388889</v>
      </c>
      <c r="C11" s="22">
        <v>0.8333333333</v>
      </c>
      <c r="D11" s="24">
        <v>0.8888888889</v>
      </c>
      <c r="E11" s="26">
        <v>0.5</v>
      </c>
    </row>
    <row r="12">
      <c r="A12" s="16">
        <f>Main!A12</f>
        <v>1732</v>
      </c>
      <c r="B12" s="19">
        <f>IFERROR(__xludf.DUMMYFUNCTION("IFERROR(SUMPRODUCT(C12:E12,regexreplace(TEXT($C$2:E$2, ""0.0000""), ""\D+"","""")) / SumIf(ARRAYFORMULA(regexreplace(TEXT($C$2:E$2, ""0.0000""), ""\D+"",) /1),""&gt;-1"") ,IFERROR( AVERAGEIF(C12:E12, ""&gt;-1""),""N/A""))"),0.95786208996274)</f>
        <v>0.95786209</v>
      </c>
      <c r="C12" s="22">
        <v>0.9047619048</v>
      </c>
      <c r="D12" s="24">
        <v>0.962962963</v>
      </c>
      <c r="E12" s="26">
        <v>0.975</v>
      </c>
    </row>
    <row r="13">
      <c r="A13" s="16">
        <f>Main!A13</f>
        <v>1733</v>
      </c>
      <c r="B13" s="19">
        <f>IFERROR(__xludf.DUMMYFUNCTION("IFERROR(SUMPRODUCT(C13:E13,regexreplace(TEXT($C$2:E$2, ""0.0000""), ""\D+"","""")) / SumIf(ARRAYFORMULA(regexreplace(TEXT($C$2:E$2, ""0.0000""), ""\D+"",) /1),""&gt;-1"") ,IFERROR( AVERAGEIF(C13:E13, ""&gt;-1""),""N/A""))"),0.9655769047698399)</f>
        <v>0.9655769048</v>
      </c>
      <c r="C13" s="22">
        <v>0.9047619048</v>
      </c>
      <c r="D13" s="24">
        <v>1.0</v>
      </c>
      <c r="E13" s="26">
        <v>0.975</v>
      </c>
    </row>
    <row r="14">
      <c r="A14" s="16">
        <f>Main!A14</f>
        <v>1734</v>
      </c>
      <c r="B14" s="19">
        <f>IFERROR(__xludf.DUMMYFUNCTION("IFERROR(SUMPRODUCT(C14:E14,regexreplace(TEXT($C$2:E$2, ""0.0000""), ""\D+"","""")) / SumIf(ARRAYFORMULA(regexreplace(TEXT($C$2:E$2, ""0.0000""), ""\D+"",) /1),""&gt;-1"") ,IFERROR( AVERAGEIF(C14:E14, ""&gt;-1""),""N/A""))"),0.92615820105765)</f>
        <v>0.9261582011</v>
      </c>
      <c r="C14" s="22">
        <v>0.9047619048</v>
      </c>
      <c r="D14" s="24">
        <v>0.7407407407</v>
      </c>
      <c r="E14" s="26">
        <v>1.0</v>
      </c>
    </row>
    <row r="15">
      <c r="A15" s="16">
        <f>Main!A15</f>
        <v>1735</v>
      </c>
      <c r="B15" s="19">
        <f>IFERROR(__xludf.DUMMYFUNCTION("IFERROR(SUMPRODUCT(C15:E15,regexreplace(TEXT($C$2:E$2, ""0.0000""), ""\D+"","""")) / SumIf(ARRAYFORMULA(regexreplace(TEXT($C$2:E$2, ""0.0000""), ""\D+"",) /1),""&gt;-1"") ,IFERROR( AVERAGEIF(C15:E15, ""&gt;-1""),""N/A""))"),0.92119867725011)</f>
        <v>0.9211986773</v>
      </c>
      <c r="C15" s="22">
        <v>0.880952381</v>
      </c>
      <c r="D15" s="24">
        <v>0.7407407407</v>
      </c>
      <c r="E15" s="26">
        <v>1.0</v>
      </c>
    </row>
    <row r="16">
      <c r="A16" s="16">
        <f>Main!A16</f>
        <v>1736</v>
      </c>
      <c r="B16" s="19">
        <f>IFERROR(__xludf.DUMMYFUNCTION("IFERROR(SUMPRODUCT(C16:E16,regexreplace(TEXT($C$2:E$2, ""0.0000""), ""\D+"","""")) / SumIf(ARRAYFORMULA(regexreplace(TEXT($C$2:E$2, ""0.0000""), ""\D+"",) /1),""&gt;-1"") ,IFERROR( AVERAGEIF(C16:E16, ""&gt;-1""),""N/A""))"),0.91679021163415)</f>
        <v>0.9167902116</v>
      </c>
      <c r="C16" s="22">
        <v>0.7857142857</v>
      </c>
      <c r="D16" s="24">
        <v>0.8148148148</v>
      </c>
      <c r="E16" s="26">
        <v>1.0</v>
      </c>
    </row>
    <row r="17">
      <c r="A17" s="16">
        <f>Main!A17</f>
        <v>1737</v>
      </c>
      <c r="B17" s="19">
        <f>IFERROR(__xludf.DUMMYFUNCTION("IFERROR(SUMPRODUCT(C17:E17,regexreplace(TEXT($C$2:E$2, ""0.0000""), ""\D+"","""")) / SumIf(ARRAYFORMULA(regexreplace(TEXT($C$2:E$2, ""0.0000""), ""\D+"",) /1),""&gt;-1"") ,IFERROR( AVERAGEIF(C17:E17, ""&gt;-1""),""N/A""))"),0.96473227513481)</f>
        <v>0.9647322751</v>
      </c>
      <c r="C17" s="22">
        <v>0.9047619048</v>
      </c>
      <c r="D17" s="24">
        <v>0.9259259259</v>
      </c>
      <c r="E17" s="26">
        <v>1.0</v>
      </c>
    </row>
    <row r="18">
      <c r="A18" s="16">
        <f>Main!A18</f>
        <v>1738</v>
      </c>
      <c r="B18" s="19">
        <f>IFERROR(__xludf.DUMMYFUNCTION("IFERROR(SUMPRODUCT(C18:E18,regexreplace(TEXT($C$2:E$2, ""0.0000""), ""\D+"","""")) / SumIf(ARRAYFORMULA(regexreplace(TEXT($C$2:E$2, ""0.0000""), ""\D+"",) /1),""&gt;-1"") ,IFERROR( AVERAGEIF(C18:E18, ""&gt;-1""),""N/A""))"),0.9606173809623)</f>
        <v>0.960617381</v>
      </c>
      <c r="C18" s="22">
        <v>0.880952381</v>
      </c>
      <c r="D18" s="24">
        <v>1.0</v>
      </c>
      <c r="E18" s="26">
        <v>0.975</v>
      </c>
    </row>
    <row r="19">
      <c r="A19" s="16">
        <f>Main!A19</f>
        <v>1739</v>
      </c>
      <c r="B19" s="19">
        <f>IFERROR(__xludf.DUMMYFUNCTION("IFERROR(SUMPRODUCT(C19:E19,regexreplace(TEXT($C$2:E$2, ""0.0000""), ""\D+"","""")) / SumIf(ARRAYFORMULA(regexreplace(TEXT($C$2:E$2, ""0.0000""), ""\D+"",) /1),""&gt;-1"") ,IFERROR( AVERAGEIF(C19:E19, ""&gt;-1""),""N/A""))"),0.9570174603277101)</f>
        <v>0.9570174603</v>
      </c>
      <c r="C19" s="22">
        <v>0.9047619048</v>
      </c>
      <c r="D19" s="24">
        <v>0.8888888889</v>
      </c>
      <c r="E19" s="26">
        <v>1.0</v>
      </c>
    </row>
    <row r="20">
      <c r="A20" s="16">
        <f>Main!A20</f>
        <v>1740</v>
      </c>
      <c r="B20" s="19">
        <f>IFERROR(__xludf.DUMMYFUNCTION("IFERROR(SUMPRODUCT(C20:E20,regexreplace(TEXT($C$2:E$2, ""0.0000""), ""\D+"","""")) / SumIf(ARRAYFORMULA(regexreplace(TEXT($C$2:E$2, ""0.0000""), ""\D+"",) /1),""&gt;-1"") ,IFERROR( AVERAGEIF(C20:E20, ""&gt;-1""),""N/A""))"),0.69489417990465)</f>
        <v>0.6948941799</v>
      </c>
      <c r="C20" s="22">
        <v>0.6428571429</v>
      </c>
      <c r="D20" s="24">
        <v>0.5925925926</v>
      </c>
      <c r="E20" s="26">
        <v>0.75</v>
      </c>
    </row>
    <row r="21">
      <c r="A21" s="16">
        <f>Main!A21</f>
        <v>1741</v>
      </c>
      <c r="B21" s="19">
        <f>IFERROR(__xludf.DUMMYFUNCTION("IFERROR(SUMPRODUCT(C21:E21,regexreplace(TEXT($C$2:E$2, ""0.0000""), ""\D+"","""")) / SumIf(ARRAYFORMULA(regexreplace(TEXT($C$2:E$2, ""0.0000""), ""\D+"",) /1),""&gt;-1"") ,IFERROR( AVERAGEIF(C21:E21, ""&gt;-1""),""N/A""))"),0.95260899471175)</f>
        <v>0.9526089947</v>
      </c>
      <c r="C21" s="22">
        <v>0.8095238095</v>
      </c>
      <c r="D21" s="24">
        <v>0.962962963</v>
      </c>
      <c r="E21" s="26">
        <v>1.0</v>
      </c>
    </row>
    <row r="22">
      <c r="A22" s="16">
        <f>Main!A22</f>
        <v>1742</v>
      </c>
      <c r="B22" s="19">
        <f>IFERROR(__xludf.DUMMYFUNCTION("IFERROR(SUMPRODUCT(C22:E22,regexreplace(TEXT($C$2:E$2, ""0.0000""), ""\D+"","""")) / SumIf(ARRAYFORMULA(regexreplace(TEXT($C$2:E$2, ""0.0000""), ""\D+"",) /1),""&gt;-1"") ,IFERROR( AVERAGEIF(C22:E22, ""&gt;-1""),""N/A""))"),0.9674875661551999)</f>
        <v>0.9674875662</v>
      </c>
      <c r="C22" s="22">
        <v>0.880952381</v>
      </c>
      <c r="D22" s="24">
        <v>0.962962963</v>
      </c>
      <c r="E22" s="26">
        <v>1.0</v>
      </c>
    </row>
    <row r="23">
      <c r="A23" s="16">
        <f>Main!A23</f>
        <v>1743</v>
      </c>
      <c r="B23" s="19">
        <f>IFERROR(__xludf.DUMMYFUNCTION("IFERROR(SUMPRODUCT(C23:E23,regexreplace(TEXT($C$2:E$2, ""0.0000""), ""\D+"","""")) / SumIf(ARRAYFORMULA(regexreplace(TEXT($C$2:E$2, ""0.0000""), ""\D+"",) /1),""&gt;-1"") ,IFERROR( AVERAGEIF(C23:E23, ""&gt;-1""),""N/A""))"),0.9597727513272701)</f>
        <v>0.9597727513</v>
      </c>
      <c r="C23" s="22">
        <v>0.880952381</v>
      </c>
      <c r="D23" s="24">
        <v>0.9259259259</v>
      </c>
      <c r="E23" s="26">
        <v>1.0</v>
      </c>
    </row>
    <row r="24">
      <c r="A24" s="16">
        <f>Main!A24</f>
        <v>1744</v>
      </c>
      <c r="B24" s="19">
        <f>IFERROR(__xludf.DUMMYFUNCTION("IFERROR(SUMPRODUCT(C24:E24,regexreplace(TEXT($C$2:E$2, ""0.0000""), ""\D+"","""")) / SumIf(ARRAYFORMULA(regexreplace(TEXT($C$2:E$2, ""0.0000""), ""\D+"",) /1),""&gt;-1"") ,IFERROR( AVERAGEIF(C24:E24, ""&gt;-1""),""N/A""))"),0.98732566138536)</f>
        <v>0.9873256614</v>
      </c>
      <c r="C24" s="22">
        <v>0.9761904762</v>
      </c>
      <c r="D24" s="24">
        <v>0.962962963</v>
      </c>
      <c r="E24" s="26">
        <v>1.0</v>
      </c>
    </row>
    <row r="25">
      <c r="A25" s="16">
        <f>Main!A25</f>
        <v>1745</v>
      </c>
      <c r="B25" s="19">
        <f>IFERROR(__xludf.DUMMYFUNCTION("IFERROR(SUMPRODUCT(C25:E25,regexreplace(TEXT($C$2:E$2, ""0.0000""), ""\D+"","""")) / SumIf(ARRAYFORMULA(regexreplace(TEXT($C$2:E$2, ""0.0000""), ""\D+"",) /1),""&gt;-1"") ,IFERROR( AVERAGEIF(C25:E25, ""&gt;-1""),""N/A""))"),0.9900809523849199)</f>
        <v>0.9900809524</v>
      </c>
      <c r="C25" s="22">
        <v>0.9523809524</v>
      </c>
      <c r="D25" s="24">
        <v>1.0</v>
      </c>
      <c r="E25" s="26">
        <v>1.0</v>
      </c>
    </row>
    <row r="26">
      <c r="A26" s="16">
        <f>Main!A26</f>
        <v>1746</v>
      </c>
      <c r="B26" s="19">
        <f>IFERROR(__xludf.DUMMYFUNCTION("IFERROR(SUMPRODUCT(C26:E26,regexreplace(TEXT($C$2:E$2, ""0.0000""), ""\D+"","""")) / SumIf(ARRAYFORMULA(regexreplace(TEXT($C$2:E$2, ""0.0000""), ""\D+"",) /1),""&gt;-1"") ,IFERROR( AVERAGEIF(C26:E26, ""&gt;-1""),""N/A""))"),0.9509919047698401)</f>
        <v>0.9509919048</v>
      </c>
      <c r="C26" s="22">
        <v>0.9047619048</v>
      </c>
      <c r="D26" s="24">
        <v>1.0</v>
      </c>
      <c r="E26" s="26">
        <v>0.95</v>
      </c>
    </row>
    <row r="27">
      <c r="A27" s="31"/>
      <c r="B27" s="32"/>
      <c r="C27" s="32"/>
      <c r="D27" s="33"/>
      <c r="E27" s="33"/>
    </row>
    <row r="28">
      <c r="A28" s="31"/>
      <c r="B28" s="32"/>
      <c r="C28" s="32"/>
      <c r="D28" s="33"/>
      <c r="E28" s="33"/>
    </row>
    <row r="29">
      <c r="A29" s="31"/>
      <c r="B29" s="32"/>
      <c r="C29" s="32"/>
      <c r="D29" s="33"/>
      <c r="E29" s="33"/>
    </row>
    <row r="30">
      <c r="A30" s="31"/>
      <c r="B30" s="32"/>
      <c r="C30" s="32"/>
      <c r="D30" s="33"/>
      <c r="E30" s="33"/>
    </row>
    <row r="31">
      <c r="A31" s="31"/>
      <c r="B31" s="31"/>
      <c r="C31" s="31"/>
      <c r="D31" s="31"/>
      <c r="E31" s="31"/>
    </row>
    <row r="32">
      <c r="A32" s="31"/>
      <c r="B32" s="31"/>
      <c r="C32" s="31"/>
      <c r="D32" s="31"/>
      <c r="E32" s="31"/>
    </row>
    <row r="33">
      <c r="A33" s="31"/>
      <c r="B33" s="31"/>
      <c r="C33" s="31"/>
      <c r="D33" s="31"/>
      <c r="E33" s="31"/>
    </row>
    <row r="34">
      <c r="A34" s="31"/>
      <c r="B34" s="31"/>
      <c r="C34" s="31"/>
      <c r="D34" s="31"/>
      <c r="E34" s="31"/>
    </row>
    <row r="35">
      <c r="A35" s="31"/>
      <c r="B35" s="31"/>
      <c r="C35" s="31"/>
      <c r="D35" s="31"/>
      <c r="E35" s="31"/>
    </row>
    <row r="36">
      <c r="A36" s="31"/>
      <c r="B36" s="31"/>
      <c r="C36" s="31"/>
      <c r="D36" s="31"/>
      <c r="E36" s="31"/>
    </row>
    <row r="37">
      <c r="A37" s="31"/>
      <c r="B37" s="31"/>
      <c r="C37" s="31"/>
      <c r="D37" s="31"/>
      <c r="E37" s="31"/>
    </row>
    <row r="38">
      <c r="A38" s="31"/>
      <c r="B38" s="31"/>
      <c r="C38" s="31"/>
      <c r="D38" s="31"/>
      <c r="E38" s="31"/>
    </row>
    <row r="39">
      <c r="A39" s="31"/>
      <c r="B39" s="31"/>
      <c r="C39" s="31"/>
      <c r="D39" s="31"/>
      <c r="E39" s="31"/>
    </row>
    <row r="40">
      <c r="A40" s="31"/>
      <c r="B40" s="31"/>
      <c r="C40" s="31"/>
      <c r="D40" s="31"/>
      <c r="E40" s="31"/>
    </row>
    <row r="41">
      <c r="A41" s="31"/>
      <c r="B41" s="31"/>
      <c r="C41" s="31"/>
      <c r="D41" s="31"/>
      <c r="E41" s="31"/>
    </row>
    <row r="42">
      <c r="A42" s="31"/>
      <c r="B42" s="31"/>
      <c r="C42" s="31"/>
      <c r="D42" s="31"/>
      <c r="E42" s="31"/>
    </row>
    <row r="43">
      <c r="A43" s="31"/>
      <c r="B43" s="31"/>
      <c r="C43" s="31"/>
      <c r="D43" s="31"/>
      <c r="E43" s="31"/>
    </row>
    <row r="44">
      <c r="A44" s="31"/>
      <c r="B44" s="31"/>
      <c r="C44" s="31"/>
      <c r="D44" s="31"/>
      <c r="E44" s="31"/>
    </row>
    <row r="45">
      <c r="A45" s="31"/>
      <c r="B45" s="31"/>
      <c r="C45" s="31"/>
      <c r="D45" s="31"/>
      <c r="E45" s="31"/>
    </row>
    <row r="46">
      <c r="A46" s="31"/>
      <c r="B46" s="31"/>
      <c r="C46" s="31"/>
      <c r="D46" s="31"/>
      <c r="E46" s="31"/>
    </row>
    <row r="47">
      <c r="A47" s="31"/>
      <c r="B47" s="31"/>
      <c r="C47" s="31"/>
      <c r="D47" s="31"/>
      <c r="E47" s="31"/>
    </row>
    <row r="48">
      <c r="A48" s="31"/>
      <c r="B48" s="31"/>
      <c r="C48" s="31"/>
      <c r="D48" s="31"/>
      <c r="E48" s="31"/>
    </row>
    <row r="49">
      <c r="A49" s="31"/>
      <c r="B49" s="31"/>
      <c r="C49" s="31"/>
      <c r="D49" s="31"/>
      <c r="E49" s="31"/>
    </row>
    <row r="50">
      <c r="A50" s="31"/>
      <c r="B50" s="31"/>
      <c r="C50" s="31"/>
      <c r="D50" s="31"/>
      <c r="E50" s="31"/>
    </row>
    <row r="51">
      <c r="A51" s="31"/>
      <c r="B51" s="31"/>
      <c r="C51" s="31"/>
      <c r="D51" s="31"/>
      <c r="E51" s="31"/>
    </row>
    <row r="52">
      <c r="A52" s="31"/>
      <c r="B52" s="31"/>
      <c r="C52" s="31"/>
      <c r="D52" s="31"/>
      <c r="E52" s="31"/>
    </row>
    <row r="53">
      <c r="A53" s="31"/>
      <c r="B53" s="31"/>
      <c r="C53" s="31"/>
      <c r="D53" s="31"/>
      <c r="E53" s="31"/>
    </row>
    <row r="54">
      <c r="A54" s="31"/>
      <c r="B54" s="31"/>
      <c r="C54" s="31"/>
      <c r="D54" s="31"/>
      <c r="E54" s="31"/>
    </row>
    <row r="55">
      <c r="A55" s="31"/>
      <c r="B55" s="31"/>
      <c r="C55" s="31"/>
      <c r="D55" s="31"/>
      <c r="E55" s="31"/>
    </row>
    <row r="56">
      <c r="A56" s="31"/>
      <c r="B56" s="31"/>
      <c r="C56" s="31"/>
      <c r="D56" s="31"/>
      <c r="E56" s="31"/>
    </row>
    <row r="57">
      <c r="A57" s="31"/>
      <c r="B57" s="31"/>
      <c r="C57" s="31"/>
      <c r="D57" s="31"/>
      <c r="E57" s="31"/>
    </row>
    <row r="58">
      <c r="A58" s="31"/>
      <c r="B58" s="31"/>
      <c r="C58" s="31"/>
      <c r="D58" s="31"/>
      <c r="E58" s="31"/>
    </row>
    <row r="59">
      <c r="A59" s="31"/>
      <c r="B59" s="31"/>
      <c r="C59" s="31"/>
      <c r="D59" s="31"/>
      <c r="E59" s="31"/>
    </row>
    <row r="60">
      <c r="A60" s="31"/>
      <c r="B60" s="31"/>
      <c r="C60" s="31"/>
      <c r="D60" s="31"/>
      <c r="E60" s="31"/>
    </row>
    <row r="61">
      <c r="A61" s="31"/>
      <c r="B61" s="31"/>
      <c r="C61" s="31"/>
      <c r="D61" s="31"/>
      <c r="E61" s="31"/>
    </row>
    <row r="62">
      <c r="A62" s="31"/>
      <c r="B62" s="31"/>
      <c r="C62" s="31"/>
      <c r="D62" s="31"/>
      <c r="E62" s="31"/>
    </row>
    <row r="63">
      <c r="A63" s="31"/>
      <c r="B63" s="31"/>
      <c r="C63" s="31"/>
      <c r="D63" s="31"/>
      <c r="E63" s="31"/>
    </row>
    <row r="64">
      <c r="A64" s="31"/>
      <c r="B64" s="31"/>
      <c r="C64" s="31"/>
      <c r="D64" s="31"/>
      <c r="E64" s="31"/>
    </row>
    <row r="65">
      <c r="A65" s="31"/>
      <c r="B65" s="31"/>
      <c r="C65" s="31"/>
      <c r="D65" s="31"/>
      <c r="E65" s="31"/>
    </row>
    <row r="66">
      <c r="A66" s="31"/>
      <c r="B66" s="31"/>
      <c r="C66" s="31"/>
      <c r="D66" s="31"/>
      <c r="E66" s="31"/>
    </row>
    <row r="67">
      <c r="A67" s="31"/>
      <c r="B67" s="31"/>
      <c r="C67" s="31"/>
      <c r="D67" s="31"/>
      <c r="E67" s="31"/>
    </row>
    <row r="68">
      <c r="A68" s="31"/>
      <c r="B68" s="31"/>
      <c r="C68" s="31"/>
      <c r="D68" s="31"/>
      <c r="E68" s="31"/>
    </row>
    <row r="69">
      <c r="A69" s="31"/>
      <c r="B69" s="31"/>
      <c r="C69" s="31"/>
      <c r="D69" s="31"/>
      <c r="E69" s="31"/>
    </row>
    <row r="70">
      <c r="A70" s="31"/>
      <c r="B70" s="31"/>
      <c r="C70" s="31"/>
      <c r="D70" s="31"/>
      <c r="E70" s="31"/>
    </row>
    <row r="71">
      <c r="A71" s="31"/>
      <c r="B71" s="31"/>
      <c r="C71" s="31"/>
      <c r="D71" s="31"/>
      <c r="E71" s="31"/>
    </row>
    <row r="72">
      <c r="A72" s="31"/>
      <c r="B72" s="31"/>
      <c r="C72" s="31"/>
      <c r="D72" s="31"/>
      <c r="E72" s="31"/>
    </row>
    <row r="73">
      <c r="A73" s="31"/>
      <c r="B73" s="31"/>
      <c r="C73" s="31"/>
      <c r="D73" s="31"/>
      <c r="E73" s="31"/>
    </row>
    <row r="74">
      <c r="A74" s="31"/>
      <c r="B74" s="31"/>
      <c r="C74" s="31"/>
      <c r="D74" s="31"/>
      <c r="E74" s="31"/>
    </row>
    <row r="75">
      <c r="A75" s="31"/>
      <c r="B75" s="31"/>
      <c r="C75" s="31"/>
      <c r="D75" s="31"/>
      <c r="E75" s="31"/>
    </row>
    <row r="76">
      <c r="A76" s="31"/>
      <c r="B76" s="31"/>
      <c r="C76" s="31"/>
      <c r="D76" s="31"/>
      <c r="E76" s="31"/>
    </row>
    <row r="77">
      <c r="A77" s="31"/>
      <c r="B77" s="31"/>
      <c r="C77" s="31"/>
      <c r="D77" s="31"/>
      <c r="E77" s="31"/>
    </row>
    <row r="78">
      <c r="A78" s="31"/>
      <c r="B78" s="31"/>
      <c r="C78" s="31"/>
      <c r="D78" s="31"/>
      <c r="E78" s="31"/>
    </row>
    <row r="79">
      <c r="A79" s="31"/>
      <c r="B79" s="31"/>
      <c r="C79" s="31"/>
      <c r="D79" s="31"/>
      <c r="E79" s="31"/>
    </row>
    <row r="80">
      <c r="A80" s="31"/>
      <c r="B80" s="31"/>
      <c r="C80" s="31"/>
      <c r="D80" s="31"/>
      <c r="E80" s="31"/>
    </row>
    <row r="81">
      <c r="A81" s="31"/>
      <c r="B81" s="31"/>
      <c r="C81" s="31"/>
      <c r="D81" s="31"/>
      <c r="E81" s="31"/>
    </row>
    <row r="82">
      <c r="A82" s="31"/>
      <c r="B82" s="31"/>
      <c r="C82" s="31"/>
      <c r="D82" s="31"/>
      <c r="E82" s="31"/>
    </row>
    <row r="83">
      <c r="A83" s="31"/>
      <c r="B83" s="31"/>
      <c r="C83" s="31"/>
      <c r="D83" s="31"/>
      <c r="E83" s="31"/>
    </row>
    <row r="84">
      <c r="A84" s="31"/>
      <c r="B84" s="31"/>
      <c r="C84" s="31"/>
      <c r="D84" s="31"/>
      <c r="E84" s="31"/>
    </row>
    <row r="85">
      <c r="A85" s="31"/>
      <c r="B85" s="31"/>
      <c r="C85" s="31"/>
      <c r="D85" s="31"/>
      <c r="E85" s="31"/>
    </row>
    <row r="86">
      <c r="A86" s="31"/>
      <c r="B86" s="31"/>
      <c r="C86" s="31"/>
      <c r="D86" s="31"/>
      <c r="E86" s="31"/>
    </row>
    <row r="87">
      <c r="A87" s="31"/>
      <c r="B87" s="31"/>
      <c r="C87" s="31"/>
      <c r="D87" s="31"/>
      <c r="E87" s="31"/>
    </row>
    <row r="88">
      <c r="A88" s="31"/>
      <c r="B88" s="31"/>
      <c r="C88" s="31"/>
      <c r="D88" s="31"/>
      <c r="E88" s="31"/>
    </row>
    <row r="89">
      <c r="A89" s="31"/>
      <c r="B89" s="31"/>
      <c r="C89" s="31"/>
      <c r="D89" s="31"/>
      <c r="E89" s="31"/>
    </row>
    <row r="90">
      <c r="A90" s="31"/>
      <c r="B90" s="31"/>
      <c r="C90" s="31"/>
      <c r="D90" s="31"/>
      <c r="E90" s="31"/>
    </row>
    <row r="91">
      <c r="A91" s="31"/>
      <c r="B91" s="31"/>
      <c r="C91" s="31"/>
      <c r="D91" s="31"/>
      <c r="E91" s="31"/>
    </row>
    <row r="92">
      <c r="A92" s="31"/>
      <c r="B92" s="31"/>
      <c r="C92" s="31"/>
      <c r="D92" s="31"/>
      <c r="E92" s="31"/>
    </row>
    <row r="93">
      <c r="A93" s="31"/>
      <c r="B93" s="31"/>
      <c r="C93" s="31"/>
      <c r="D93" s="31"/>
      <c r="E93" s="31"/>
    </row>
    <row r="94">
      <c r="A94" s="31"/>
      <c r="B94" s="31"/>
      <c r="C94" s="31"/>
      <c r="D94" s="31"/>
      <c r="E94" s="31"/>
    </row>
    <row r="95">
      <c r="A95" s="31"/>
      <c r="B95" s="31"/>
      <c r="C95" s="31"/>
      <c r="D95" s="31"/>
      <c r="E95" s="31"/>
    </row>
    <row r="96">
      <c r="A96" s="31"/>
      <c r="B96" s="31"/>
      <c r="C96" s="31"/>
      <c r="D96" s="31"/>
      <c r="E96" s="31"/>
    </row>
    <row r="97">
      <c r="A97" s="31"/>
      <c r="B97" s="31"/>
      <c r="C97" s="31"/>
      <c r="D97" s="31"/>
      <c r="E97" s="31"/>
    </row>
    <row r="98">
      <c r="A98" s="31"/>
      <c r="B98" s="31"/>
      <c r="C98" s="31"/>
      <c r="D98" s="31"/>
      <c r="E98" s="31"/>
    </row>
    <row r="99">
      <c r="A99" s="31"/>
      <c r="B99" s="31"/>
      <c r="C99" s="31"/>
      <c r="D99" s="31"/>
      <c r="E99" s="31"/>
    </row>
    <row r="100">
      <c r="A100" s="31"/>
      <c r="B100" s="31"/>
      <c r="C100" s="31"/>
      <c r="D100" s="31"/>
      <c r="E100" s="31"/>
    </row>
    <row r="101">
      <c r="A101" s="31"/>
      <c r="B101" s="31"/>
      <c r="C101" s="31"/>
      <c r="D101" s="31"/>
      <c r="E101" s="31"/>
    </row>
    <row r="102">
      <c r="A102" s="31"/>
      <c r="B102" s="31"/>
      <c r="C102" s="31"/>
      <c r="D102" s="31"/>
      <c r="E102" s="31"/>
    </row>
    <row r="103">
      <c r="A103" s="31"/>
      <c r="B103" s="31"/>
      <c r="C103" s="31"/>
      <c r="D103" s="31"/>
      <c r="E103" s="31"/>
    </row>
    <row r="104">
      <c r="A104" s="31"/>
      <c r="B104" s="31"/>
      <c r="C104" s="31"/>
      <c r="D104" s="31"/>
      <c r="E104" s="31"/>
    </row>
    <row r="105">
      <c r="A105" s="31"/>
      <c r="B105" s="31"/>
      <c r="C105" s="31"/>
      <c r="D105" s="31"/>
      <c r="E105" s="31"/>
    </row>
    <row r="106">
      <c r="A106" s="31"/>
      <c r="B106" s="31"/>
      <c r="C106" s="31"/>
      <c r="D106" s="31"/>
      <c r="E106" s="31"/>
    </row>
    <row r="107">
      <c r="A107" s="31"/>
      <c r="B107" s="31"/>
      <c r="C107" s="31"/>
      <c r="D107" s="31"/>
      <c r="E107" s="31"/>
    </row>
    <row r="108">
      <c r="A108" s="31"/>
      <c r="B108" s="31"/>
      <c r="C108" s="31"/>
      <c r="D108" s="31"/>
      <c r="E108" s="31"/>
    </row>
    <row r="109">
      <c r="A109" s="31"/>
      <c r="B109" s="31"/>
      <c r="C109" s="31"/>
      <c r="D109" s="31"/>
      <c r="E109" s="31"/>
    </row>
    <row r="110">
      <c r="A110" s="31"/>
      <c r="B110" s="31"/>
      <c r="C110" s="31"/>
      <c r="D110" s="31"/>
      <c r="E110" s="31"/>
    </row>
    <row r="111">
      <c r="A111" s="31"/>
      <c r="B111" s="31"/>
      <c r="C111" s="31"/>
      <c r="D111" s="31"/>
      <c r="E111" s="31"/>
    </row>
    <row r="112">
      <c r="A112" s="31"/>
      <c r="B112" s="31"/>
      <c r="C112" s="31"/>
      <c r="D112" s="31"/>
      <c r="E112" s="31"/>
    </row>
    <row r="113">
      <c r="A113" s="31"/>
      <c r="B113" s="31"/>
      <c r="C113" s="31"/>
      <c r="D113" s="31"/>
      <c r="E113" s="31"/>
    </row>
    <row r="114">
      <c r="A114" s="31"/>
      <c r="B114" s="31"/>
      <c r="C114" s="31"/>
      <c r="D114" s="31"/>
      <c r="E114" s="31"/>
    </row>
    <row r="115">
      <c r="A115" s="31"/>
      <c r="B115" s="31"/>
      <c r="C115" s="31"/>
      <c r="D115" s="31"/>
      <c r="E115" s="31"/>
    </row>
    <row r="116">
      <c r="A116" s="31"/>
      <c r="B116" s="31"/>
      <c r="C116" s="31"/>
      <c r="D116" s="31"/>
      <c r="E116" s="31"/>
    </row>
    <row r="117">
      <c r="A117" s="31"/>
      <c r="B117" s="31"/>
      <c r="C117" s="31"/>
      <c r="D117" s="31"/>
      <c r="E117" s="31"/>
    </row>
    <row r="118">
      <c r="A118" s="31"/>
      <c r="B118" s="31"/>
      <c r="C118" s="31"/>
      <c r="D118" s="31"/>
      <c r="E118" s="31"/>
    </row>
    <row r="119">
      <c r="A119" s="31"/>
      <c r="B119" s="31"/>
      <c r="C119" s="31"/>
      <c r="D119" s="31"/>
      <c r="E119" s="31"/>
    </row>
    <row r="120">
      <c r="A120" s="31"/>
      <c r="B120" s="31"/>
      <c r="C120" s="31"/>
      <c r="D120" s="31"/>
      <c r="E120" s="31"/>
    </row>
    <row r="121">
      <c r="A121" s="31"/>
      <c r="B121" s="31"/>
      <c r="C121" s="31"/>
      <c r="D121" s="31"/>
      <c r="E121" s="31"/>
    </row>
    <row r="122">
      <c r="A122" s="31"/>
      <c r="B122" s="31"/>
      <c r="C122" s="31"/>
      <c r="D122" s="31"/>
      <c r="E122" s="31"/>
    </row>
    <row r="123">
      <c r="A123" s="31"/>
      <c r="B123" s="31"/>
      <c r="C123" s="31"/>
      <c r="D123" s="31"/>
      <c r="E123" s="31"/>
    </row>
    <row r="124">
      <c r="A124" s="31"/>
      <c r="B124" s="31"/>
      <c r="C124" s="31"/>
      <c r="D124" s="31"/>
      <c r="E124" s="31"/>
    </row>
    <row r="125">
      <c r="A125" s="31"/>
      <c r="B125" s="31"/>
      <c r="C125" s="31"/>
      <c r="D125" s="31"/>
      <c r="E125" s="31"/>
    </row>
    <row r="126">
      <c r="A126" s="31"/>
      <c r="B126" s="31"/>
      <c r="C126" s="31"/>
      <c r="D126" s="31"/>
      <c r="E126" s="31"/>
    </row>
    <row r="127">
      <c r="A127" s="31"/>
      <c r="B127" s="31"/>
      <c r="C127" s="31"/>
      <c r="D127" s="31"/>
      <c r="E127" s="31"/>
    </row>
    <row r="128">
      <c r="A128" s="31"/>
      <c r="B128" s="31"/>
      <c r="C128" s="31"/>
      <c r="D128" s="31"/>
      <c r="E128" s="31"/>
    </row>
    <row r="129">
      <c r="A129" s="31"/>
      <c r="B129" s="31"/>
      <c r="C129" s="31"/>
      <c r="D129" s="31"/>
      <c r="E129" s="31"/>
    </row>
    <row r="130">
      <c r="A130" s="31"/>
      <c r="B130" s="31"/>
      <c r="C130" s="31"/>
      <c r="D130" s="31"/>
      <c r="E130" s="31"/>
    </row>
    <row r="131">
      <c r="A131" s="31"/>
      <c r="B131" s="31"/>
      <c r="C131" s="31"/>
      <c r="D131" s="31"/>
      <c r="E131" s="31"/>
    </row>
    <row r="132">
      <c r="A132" s="31"/>
      <c r="B132" s="31"/>
      <c r="C132" s="31"/>
      <c r="D132" s="31"/>
      <c r="E132" s="31"/>
    </row>
    <row r="133">
      <c r="A133" s="31"/>
      <c r="B133" s="31"/>
      <c r="C133" s="31"/>
      <c r="D133" s="31"/>
      <c r="E133" s="31"/>
    </row>
    <row r="134">
      <c r="A134" s="31"/>
      <c r="B134" s="31"/>
      <c r="C134" s="31"/>
      <c r="D134" s="31"/>
      <c r="E134" s="31"/>
    </row>
    <row r="135">
      <c r="A135" s="31"/>
      <c r="B135" s="31"/>
      <c r="C135" s="31"/>
      <c r="D135" s="31"/>
      <c r="E135" s="31"/>
    </row>
    <row r="136">
      <c r="A136" s="31"/>
      <c r="B136" s="31"/>
      <c r="C136" s="31"/>
      <c r="D136" s="31"/>
      <c r="E136" s="31"/>
    </row>
    <row r="137">
      <c r="A137" s="31"/>
      <c r="B137" s="31"/>
      <c r="C137" s="31"/>
      <c r="D137" s="31"/>
      <c r="E137" s="31"/>
    </row>
    <row r="138">
      <c r="A138" s="31"/>
      <c r="B138" s="31"/>
      <c r="C138" s="31"/>
      <c r="D138" s="31"/>
      <c r="E138" s="31"/>
    </row>
    <row r="139">
      <c r="A139" s="31"/>
      <c r="B139" s="31"/>
      <c r="C139" s="31"/>
      <c r="D139" s="31"/>
      <c r="E139" s="31"/>
    </row>
    <row r="140">
      <c r="A140" s="31"/>
      <c r="B140" s="31"/>
      <c r="C140" s="31"/>
      <c r="D140" s="31"/>
      <c r="E140" s="31"/>
    </row>
    <row r="141">
      <c r="A141" s="31"/>
      <c r="B141" s="31"/>
      <c r="C141" s="31"/>
      <c r="D141" s="31"/>
      <c r="E141" s="31"/>
    </row>
    <row r="142">
      <c r="A142" s="31"/>
      <c r="B142" s="31"/>
      <c r="C142" s="31"/>
      <c r="D142" s="31"/>
      <c r="E142" s="31"/>
    </row>
    <row r="143">
      <c r="A143" s="31"/>
      <c r="B143" s="31"/>
      <c r="C143" s="31"/>
      <c r="D143" s="31"/>
      <c r="E143" s="31"/>
    </row>
    <row r="144">
      <c r="A144" s="31"/>
      <c r="B144" s="31"/>
      <c r="C144" s="31"/>
      <c r="D144" s="31"/>
      <c r="E144" s="31"/>
    </row>
    <row r="145">
      <c r="A145" s="31"/>
      <c r="B145" s="31"/>
      <c r="C145" s="31"/>
      <c r="D145" s="31"/>
      <c r="E145" s="31"/>
    </row>
    <row r="146">
      <c r="A146" s="31"/>
      <c r="B146" s="31"/>
      <c r="C146" s="31"/>
      <c r="D146" s="31"/>
      <c r="E146" s="31"/>
    </row>
    <row r="147">
      <c r="A147" s="31"/>
      <c r="B147" s="31"/>
      <c r="C147" s="31"/>
      <c r="D147" s="31"/>
      <c r="E147" s="31"/>
    </row>
    <row r="148">
      <c r="A148" s="31"/>
      <c r="B148" s="31"/>
      <c r="C148" s="31"/>
      <c r="D148" s="31"/>
      <c r="E148" s="31"/>
    </row>
    <row r="149">
      <c r="A149" s="31"/>
      <c r="B149" s="31"/>
      <c r="C149" s="31"/>
      <c r="D149" s="31"/>
      <c r="E149" s="31"/>
    </row>
    <row r="150">
      <c r="A150" s="31"/>
      <c r="B150" s="31"/>
      <c r="C150" s="31"/>
      <c r="D150" s="31"/>
      <c r="E150" s="31"/>
    </row>
    <row r="151">
      <c r="A151" s="31"/>
      <c r="B151" s="31"/>
      <c r="C151" s="31"/>
      <c r="D151" s="31"/>
      <c r="E151" s="31"/>
    </row>
    <row r="152">
      <c r="A152" s="31"/>
      <c r="B152" s="31"/>
      <c r="C152" s="31"/>
      <c r="D152" s="31"/>
      <c r="E152" s="31"/>
    </row>
    <row r="153">
      <c r="A153" s="31"/>
      <c r="B153" s="31"/>
      <c r="C153" s="31"/>
      <c r="D153" s="31"/>
      <c r="E153" s="31"/>
    </row>
    <row r="154">
      <c r="A154" s="31"/>
      <c r="B154" s="31"/>
      <c r="C154" s="31"/>
      <c r="D154" s="31"/>
      <c r="E154" s="31"/>
    </row>
    <row r="155">
      <c r="A155" s="31"/>
      <c r="B155" s="31"/>
      <c r="C155" s="31"/>
      <c r="D155" s="31"/>
      <c r="E155" s="31"/>
    </row>
    <row r="156">
      <c r="A156" s="31"/>
      <c r="B156" s="31"/>
      <c r="C156" s="31"/>
      <c r="D156" s="31"/>
      <c r="E156" s="31"/>
    </row>
    <row r="157">
      <c r="A157" s="31"/>
      <c r="B157" s="31"/>
      <c r="C157" s="31"/>
      <c r="D157" s="31"/>
      <c r="E157" s="31"/>
    </row>
    <row r="158">
      <c r="A158" s="31"/>
      <c r="B158" s="31"/>
      <c r="C158" s="31"/>
      <c r="D158" s="31"/>
      <c r="E158" s="31"/>
    </row>
    <row r="159">
      <c r="A159" s="31"/>
      <c r="B159" s="31"/>
      <c r="C159" s="31"/>
      <c r="D159" s="31"/>
      <c r="E159" s="31"/>
    </row>
    <row r="160">
      <c r="A160" s="31"/>
      <c r="B160" s="31"/>
      <c r="C160" s="31"/>
      <c r="D160" s="31"/>
      <c r="E160" s="31"/>
    </row>
    <row r="161">
      <c r="A161" s="31"/>
      <c r="B161" s="31"/>
      <c r="C161" s="31"/>
      <c r="D161" s="31"/>
      <c r="E161" s="31"/>
    </row>
    <row r="162">
      <c r="A162" s="31"/>
      <c r="B162" s="31"/>
      <c r="C162" s="31"/>
      <c r="D162" s="31"/>
      <c r="E162" s="31"/>
    </row>
    <row r="163">
      <c r="A163" s="31"/>
      <c r="B163" s="31"/>
      <c r="C163" s="31"/>
      <c r="D163" s="31"/>
      <c r="E163" s="31"/>
    </row>
    <row r="164">
      <c r="A164" s="31"/>
      <c r="B164" s="31"/>
      <c r="C164" s="31"/>
      <c r="D164" s="31"/>
      <c r="E164" s="31"/>
    </row>
    <row r="165">
      <c r="A165" s="31"/>
      <c r="B165" s="31"/>
      <c r="C165" s="31"/>
      <c r="D165" s="31"/>
      <c r="E165" s="31"/>
    </row>
    <row r="166">
      <c r="A166" s="31"/>
      <c r="B166" s="31"/>
      <c r="C166" s="31"/>
      <c r="D166" s="31"/>
      <c r="E166" s="31"/>
    </row>
    <row r="167">
      <c r="A167" s="31"/>
      <c r="B167" s="31"/>
      <c r="C167" s="31"/>
      <c r="D167" s="31"/>
      <c r="E167" s="31"/>
    </row>
    <row r="168">
      <c r="A168" s="31"/>
      <c r="B168" s="31"/>
      <c r="C168" s="31"/>
      <c r="D168" s="31"/>
      <c r="E168" s="31"/>
    </row>
    <row r="169">
      <c r="A169" s="31"/>
      <c r="B169" s="31"/>
      <c r="C169" s="31"/>
      <c r="D169" s="31"/>
      <c r="E169" s="31"/>
    </row>
    <row r="170">
      <c r="A170" s="31"/>
      <c r="B170" s="31"/>
      <c r="C170" s="31"/>
      <c r="D170" s="31"/>
      <c r="E170" s="31"/>
    </row>
    <row r="171">
      <c r="A171" s="31"/>
      <c r="B171" s="31"/>
      <c r="C171" s="31"/>
      <c r="D171" s="31"/>
      <c r="E171" s="31"/>
    </row>
    <row r="172">
      <c r="A172" s="31"/>
      <c r="B172" s="31"/>
      <c r="C172" s="31"/>
      <c r="D172" s="31"/>
      <c r="E172" s="31"/>
    </row>
    <row r="173">
      <c r="A173" s="31"/>
      <c r="B173" s="31"/>
      <c r="C173" s="31"/>
      <c r="D173" s="31"/>
      <c r="E173" s="31"/>
    </row>
    <row r="174">
      <c r="A174" s="31"/>
      <c r="B174" s="31"/>
      <c r="C174" s="31"/>
      <c r="D174" s="31"/>
      <c r="E174" s="31"/>
    </row>
    <row r="175">
      <c r="A175" s="31"/>
      <c r="B175" s="31"/>
      <c r="C175" s="31"/>
      <c r="D175" s="31"/>
      <c r="E175" s="31"/>
    </row>
    <row r="176">
      <c r="A176" s="31"/>
      <c r="B176" s="31"/>
      <c r="C176" s="31"/>
      <c r="D176" s="31"/>
      <c r="E176" s="31"/>
    </row>
    <row r="177">
      <c r="A177" s="31"/>
      <c r="B177" s="31"/>
      <c r="C177" s="31"/>
      <c r="D177" s="31"/>
      <c r="E177" s="31"/>
    </row>
    <row r="178">
      <c r="A178" s="31"/>
      <c r="B178" s="31"/>
      <c r="C178" s="31"/>
      <c r="D178" s="31"/>
      <c r="E178" s="31"/>
    </row>
    <row r="179">
      <c r="A179" s="31"/>
      <c r="B179" s="31"/>
      <c r="C179" s="31"/>
      <c r="D179" s="31"/>
      <c r="E179" s="31"/>
    </row>
    <row r="180">
      <c r="A180" s="31"/>
      <c r="B180" s="31"/>
      <c r="C180" s="31"/>
      <c r="D180" s="31"/>
      <c r="E180" s="31"/>
    </row>
    <row r="181">
      <c r="A181" s="31"/>
      <c r="B181" s="31"/>
      <c r="C181" s="31"/>
      <c r="D181" s="31"/>
      <c r="E181" s="31"/>
    </row>
    <row r="182">
      <c r="A182" s="31"/>
      <c r="B182" s="31"/>
      <c r="C182" s="31"/>
      <c r="D182" s="31"/>
      <c r="E182" s="31"/>
    </row>
    <row r="183">
      <c r="A183" s="31"/>
      <c r="B183" s="31"/>
      <c r="C183" s="31"/>
      <c r="D183" s="31"/>
      <c r="E183" s="31"/>
    </row>
    <row r="184">
      <c r="A184" s="31"/>
      <c r="B184" s="31"/>
      <c r="C184" s="31"/>
      <c r="D184" s="31"/>
      <c r="E184" s="31"/>
    </row>
    <row r="185">
      <c r="A185" s="31"/>
      <c r="B185" s="31"/>
      <c r="C185" s="31"/>
      <c r="D185" s="31"/>
      <c r="E185" s="31"/>
    </row>
    <row r="186">
      <c r="A186" s="31"/>
      <c r="B186" s="31"/>
      <c r="C186" s="31"/>
      <c r="D186" s="31"/>
      <c r="E186" s="31"/>
    </row>
    <row r="187">
      <c r="A187" s="31"/>
      <c r="B187" s="31"/>
      <c r="C187" s="31"/>
      <c r="D187" s="31"/>
      <c r="E187" s="31"/>
    </row>
    <row r="188">
      <c r="A188" s="31"/>
      <c r="B188" s="31"/>
      <c r="C188" s="31"/>
      <c r="D188" s="31"/>
      <c r="E188" s="31"/>
    </row>
    <row r="189">
      <c r="A189" s="31"/>
      <c r="B189" s="31"/>
      <c r="C189" s="31"/>
      <c r="D189" s="31"/>
      <c r="E189" s="31"/>
    </row>
    <row r="190">
      <c r="A190" s="31"/>
      <c r="B190" s="31"/>
      <c r="C190" s="31"/>
      <c r="D190" s="31"/>
      <c r="E190" s="31"/>
    </row>
    <row r="191">
      <c r="A191" s="31"/>
      <c r="B191" s="31"/>
      <c r="C191" s="31"/>
      <c r="D191" s="31"/>
      <c r="E191" s="31"/>
    </row>
    <row r="192">
      <c r="A192" s="31"/>
      <c r="B192" s="31"/>
      <c r="C192" s="31"/>
      <c r="D192" s="31"/>
      <c r="E192" s="31"/>
    </row>
    <row r="193">
      <c r="A193" s="31"/>
      <c r="B193" s="31"/>
      <c r="C193" s="31"/>
      <c r="D193" s="31"/>
      <c r="E193" s="31"/>
    </row>
    <row r="194">
      <c r="A194" s="31"/>
      <c r="B194" s="31"/>
      <c r="C194" s="31"/>
      <c r="D194" s="31"/>
      <c r="E194" s="31"/>
    </row>
    <row r="195">
      <c r="A195" s="31"/>
      <c r="B195" s="31"/>
      <c r="C195" s="31"/>
      <c r="D195" s="31"/>
      <c r="E195" s="31"/>
    </row>
    <row r="196">
      <c r="A196" s="31"/>
      <c r="B196" s="31"/>
      <c r="C196" s="31"/>
      <c r="D196" s="31"/>
      <c r="E196" s="31"/>
    </row>
    <row r="197">
      <c r="A197" s="31"/>
      <c r="B197" s="31"/>
      <c r="C197" s="31"/>
      <c r="D197" s="31"/>
      <c r="E197" s="31"/>
    </row>
    <row r="198">
      <c r="A198" s="31"/>
      <c r="B198" s="31"/>
      <c r="C198" s="31"/>
      <c r="D198" s="31"/>
      <c r="E198" s="31"/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</sheetData>
  <autoFilter ref="$A$2:$C$8"/>
  <mergeCells count="1">
    <mergeCell ref="B1:C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  <pageSetUpPr/>
  </sheetPr>
  <dimension ref="A1:E970"/>
  <sheetViews>
    <sheetView workbookViewId="0"/>
  </sheetViews>
  <sheetFormatPr customHeight="1" defaultColWidth="14.43" defaultRowHeight="15.75"/>
  <cols>
    <col min="1" max="1" customWidth="true" width="17.86" collapsed="true"/>
    <col min="2" max="2" customWidth="true" width="18.29" collapsed="true"/>
    <col min="3" max="5" customWidth="true" width="26.29" collapsed="true"/>
  </cols>
  <sheetData>
    <row r="1" ht="40.5" customHeight="1">
      <c r="A1" s="4"/>
      <c r="B1" s="7" t="s">
        <v>21</v>
      </c>
      <c r="C1" s="3"/>
      <c r="D1" s="34"/>
      <c r="E1" s="34"/>
    </row>
    <row r="2" ht="33.75" customHeight="1">
      <c r="A2" s="11" t="s">
        <v>6</v>
      </c>
      <c r="B2" s="13" t="s">
        <v>8</v>
      </c>
      <c r="C2" s="13" t="s">
        <v>22</v>
      </c>
      <c r="D2" s="35" t="s">
        <v>23</v>
      </c>
      <c r="E2" s="13" t="s">
        <v>24</v>
      </c>
    </row>
    <row r="3">
      <c r="A3" s="16">
        <f>Main!A3</f>
        <v>1723</v>
      </c>
      <c r="B3" s="19">
        <f>IFERROR(__xludf.DUMMYFUNCTION("IFERROR(SUMPRODUCT(C3:E3,regexreplace(TEXT($C$2:E$2, ""0.0000""), ""\D+"","""")) / SumIf(ARRAYFORMULA(regexreplace(TEXT($C$2:E$2, ""0.0000""), ""\D+"",) /1),""&gt;-1"") ,IFERROR( AVERAGEIF(C3:E3, ""&gt;-1""),""N/A""))"),0.1734375)</f>
        <v>0.1734375</v>
      </c>
      <c r="C3" s="36">
        <v>0.925</v>
      </c>
      <c r="D3" s="22" t="s">
        <v>20</v>
      </c>
      <c r="E3" s="22" t="s">
        <v>20</v>
      </c>
    </row>
    <row r="4">
      <c r="A4" s="16">
        <f>Main!A4</f>
        <v>1724</v>
      </c>
      <c r="B4" s="19">
        <f>IFERROR(__xludf.DUMMYFUNCTION("IFERROR(SUMPRODUCT(C4:E4,regexreplace(TEXT($C$2:E$2, ""0.0000""), ""\D+"","""")) / SumIf(ARRAYFORMULA(regexreplace(TEXT($C$2:E$2, ""0.0000""), ""\D+"",) /1),""&gt;-1"") ,IFERROR( AVERAGEIF(C4:E4, ""&gt;-1""),""N/A""))"),0.1875)</f>
        <v>0.1875</v>
      </c>
      <c r="C4" s="36">
        <v>1.0</v>
      </c>
      <c r="D4" s="22" t="s">
        <v>20</v>
      </c>
      <c r="E4" s="22" t="s">
        <v>20</v>
      </c>
    </row>
    <row r="5">
      <c r="A5" s="16">
        <f>Main!A5</f>
        <v>1725</v>
      </c>
      <c r="B5" s="19">
        <f>IFERROR(__xludf.DUMMYFUNCTION("IFERROR(SUMPRODUCT(C5:E5,regexreplace(TEXT($C$2:E$2, ""0.0000""), ""\D+"","""")) / SumIf(ARRAYFORMULA(regexreplace(TEXT($C$2:E$2, ""0.0000""), ""\D+"",) /1),""&gt;-1"") ,IFERROR( AVERAGEIF(C5:E5, ""&gt;-1""),""N/A""))"),0.1580625)</f>
        <v>0.1580625</v>
      </c>
      <c r="C5" s="36">
        <v>0.843</v>
      </c>
      <c r="D5" s="22" t="s">
        <v>20</v>
      </c>
      <c r="E5" s="22" t="s">
        <v>20</v>
      </c>
    </row>
    <row r="6">
      <c r="A6" s="16">
        <f>Main!A6</f>
        <v>1726</v>
      </c>
      <c r="B6" s="19">
        <f>IFERROR(__xludf.DUMMYFUNCTION("IFERROR(SUMPRODUCT(C6:E6,regexreplace(TEXT($C$2:E$2, ""0.0000""), ""\D+"","""")) / SumIf(ARRAYFORMULA(regexreplace(TEXT($C$2:E$2, ""0.0000""), ""\D+"",) /1),""&gt;-1"") ,IFERROR( AVERAGEIF(C6:E6, ""&gt;-1""),""N/A""))"),0.15)</f>
        <v>0.15</v>
      </c>
      <c r="C6" s="36">
        <v>0.8</v>
      </c>
      <c r="D6" s="22" t="s">
        <v>20</v>
      </c>
      <c r="E6" s="22" t="s">
        <v>20</v>
      </c>
    </row>
    <row r="7">
      <c r="A7" s="16">
        <f>Main!A7</f>
        <v>1727</v>
      </c>
      <c r="B7" s="19">
        <f>IFERROR(__xludf.DUMMYFUNCTION("IFERROR(SUMPRODUCT(C7:E7,regexreplace(TEXT($C$2:E$2, ""0.0000""), ""\D+"","""")) / SumIf(ARRAYFORMULA(regexreplace(TEXT($C$2:E$2, ""0.0000""), ""\D+"",) /1),""&gt;-1"") ,IFERROR( AVERAGEIF(C7:E7, ""&gt;-1""),""N/A""))"),0.16875)</f>
        <v>0.16875</v>
      </c>
      <c r="C7" s="36">
        <v>0.9</v>
      </c>
      <c r="D7" s="22" t="s">
        <v>20</v>
      </c>
      <c r="E7" s="22" t="s">
        <v>20</v>
      </c>
    </row>
    <row r="8">
      <c r="A8" s="16">
        <f>Main!A8</f>
        <v>1728</v>
      </c>
      <c r="B8" s="19">
        <f>IFERROR(__xludf.DUMMYFUNCTION("IFERROR(SUMPRODUCT(C8:E8,regexreplace(TEXT($C$2:E$2, ""0.0000""), ""\D+"","""")) / SumIf(ARRAYFORMULA(regexreplace(TEXT($C$2:E$2, ""0.0000""), ""\D+"",) /1),""&gt;-1"") ,IFERROR( AVERAGEIF(C8:E8, ""&gt;-1""),""N/A""))"),0.178125)</f>
        <v>0.178125</v>
      </c>
      <c r="C8" s="36">
        <v>0.95</v>
      </c>
      <c r="D8" s="22" t="s">
        <v>20</v>
      </c>
      <c r="E8" s="22" t="s">
        <v>20</v>
      </c>
    </row>
    <row r="9" ht="15.75" customHeight="1">
      <c r="A9" s="16">
        <f>Main!A9</f>
        <v>1729</v>
      </c>
      <c r="B9" s="19">
        <f>IFERROR(__xludf.DUMMYFUNCTION("IFERROR(SUMPRODUCT(C9:E9,regexreplace(TEXT($C$2:E$2, ""0.0000""), ""\D+"","""")) / SumIf(ARRAYFORMULA(regexreplace(TEXT($C$2:E$2, ""0.0000""), ""\D+"",) /1),""&gt;-1"") ,IFERROR( AVERAGEIF(C9:E9, ""&gt;-1""),""N/A""))"),0.15313125)</f>
        <v>0.15313125</v>
      </c>
      <c r="C9" s="36">
        <v>0.8167</v>
      </c>
      <c r="D9" s="22" t="s">
        <v>20</v>
      </c>
      <c r="E9" s="22" t="s">
        <v>20</v>
      </c>
    </row>
    <row r="10" ht="15.75" customHeight="1">
      <c r="A10" s="16">
        <f>Main!A10</f>
        <v>1730</v>
      </c>
      <c r="B10" s="19">
        <f>IFERROR(__xludf.DUMMYFUNCTION("IFERROR(SUMPRODUCT(C10:E10,regexreplace(TEXT($C$2:E$2, ""0.0000""), ""\D+"","""")) / SumIf(ARRAYFORMULA(regexreplace(TEXT($C$2:E$2, ""0.0000""), ""\D+"",) /1),""&gt;-1"") ,IFERROR( AVERAGEIF(C10:E10, ""&gt;-1""),""N/A""))"),0.159375)</f>
        <v>0.159375</v>
      </c>
      <c r="C10" s="36">
        <v>0.85</v>
      </c>
      <c r="D10" s="22" t="s">
        <v>20</v>
      </c>
      <c r="E10" s="22" t="s">
        <v>20</v>
      </c>
    </row>
    <row r="11" ht="15.75" customHeight="1">
      <c r="A11" s="16">
        <f>Main!A11</f>
        <v>1731</v>
      </c>
      <c r="B11" s="19">
        <f>IFERROR(__xludf.DUMMYFUNCTION("IFERROR(SUMPRODUCT(C11:E11,regexreplace(TEXT($C$2:E$2, ""0.0000""), ""\D+"","""")) / SumIf(ARRAYFORMULA(regexreplace(TEXT($C$2:E$2, ""0.0000""), ""\D+"",) /1),""&gt;-1"") ,IFERROR( AVERAGEIF(C11:E11, ""&gt;-1""),""N/A""))"),0.1734375)</f>
        <v>0.1734375</v>
      </c>
      <c r="C11" s="36">
        <v>0.925</v>
      </c>
      <c r="D11" s="22" t="s">
        <v>20</v>
      </c>
      <c r="E11" s="22" t="s">
        <v>20</v>
      </c>
    </row>
    <row r="12">
      <c r="A12" s="16">
        <f>Main!A12</f>
        <v>1732</v>
      </c>
      <c r="B12" s="19">
        <f>IFERROR(__xludf.DUMMYFUNCTION("IFERROR(SUMPRODUCT(C12:E12,regexreplace(TEXT($C$2:E$2, ""0.0000""), ""\D+"","""")) / SumIf(ARRAYFORMULA(regexreplace(TEXT($C$2:E$2, ""0.0000""), ""\D+"",) /1),""&gt;-1"") ,IFERROR( AVERAGEIF(C12:E12, ""&gt;-1""),""N/A""))"),0.1828125)</f>
        <v>0.1828125</v>
      </c>
      <c r="C12" s="36">
        <v>0.975</v>
      </c>
      <c r="D12" s="22" t="s">
        <v>20</v>
      </c>
      <c r="E12" s="22" t="s">
        <v>20</v>
      </c>
    </row>
    <row r="13">
      <c r="A13" s="16">
        <f>Main!A13</f>
        <v>1733</v>
      </c>
      <c r="B13" s="19">
        <f>IFERROR(__xludf.DUMMYFUNCTION("IFERROR(SUMPRODUCT(C13:E13,regexreplace(TEXT($C$2:E$2, ""0.0000""), ""\D+"","""")) / SumIf(ARRAYFORMULA(regexreplace(TEXT($C$2:E$2, ""0.0000""), ""\D+"",) /1),""&gt;-1"") ,IFERROR( AVERAGEIF(C13:E13, ""&gt;-1""),""N/A""))"),0.1828125)</f>
        <v>0.1828125</v>
      </c>
      <c r="C13" s="36">
        <v>0.975</v>
      </c>
      <c r="D13" s="22" t="s">
        <v>20</v>
      </c>
      <c r="E13" s="22" t="s">
        <v>20</v>
      </c>
    </row>
    <row r="14">
      <c r="A14" s="16">
        <f>Main!A14</f>
        <v>1734</v>
      </c>
      <c r="B14" s="19">
        <f>IFERROR(__xludf.DUMMYFUNCTION("IFERROR(SUMPRODUCT(C14:E14,regexreplace(TEXT($C$2:E$2, ""0.0000""), ""\D+"","""")) / SumIf(ARRAYFORMULA(regexreplace(TEXT($C$2:E$2, ""0.0000""), ""\D+"",) /1),""&gt;-1"") ,IFERROR( AVERAGEIF(C14:E14, ""&gt;-1""),""N/A""))"),0.1546875)</f>
        <v>0.1546875</v>
      </c>
      <c r="C14" s="36">
        <v>0.825</v>
      </c>
      <c r="D14" s="22" t="s">
        <v>20</v>
      </c>
      <c r="E14" s="22" t="s">
        <v>20</v>
      </c>
    </row>
    <row r="15">
      <c r="A15" s="16">
        <f>Main!A15</f>
        <v>1735</v>
      </c>
      <c r="B15" s="19">
        <f>IFERROR(__xludf.DUMMYFUNCTION("IFERROR(SUMPRODUCT(C15:E15,regexreplace(TEXT($C$2:E$2, ""0.0000""), ""\D+"","""")) / SumIf(ARRAYFORMULA(regexreplace(TEXT($C$2:E$2, ""0.0000""), ""\D+"",) /1),""&gt;-1"") ,IFERROR( AVERAGEIF(C15:E15, ""&gt;-1""),""N/A""))"),0.1753875)</f>
        <v>0.1753875</v>
      </c>
      <c r="C15" s="36">
        <v>0.9354</v>
      </c>
      <c r="D15" s="22" t="s">
        <v>20</v>
      </c>
      <c r="E15" s="22" t="s">
        <v>20</v>
      </c>
    </row>
    <row r="16" ht="19.5" customHeight="1">
      <c r="A16" s="16">
        <f>Main!A16</f>
        <v>1736</v>
      </c>
      <c r="B16" s="19">
        <f>IFERROR(__xludf.DUMMYFUNCTION("IFERROR(SUMPRODUCT(C16:E16,regexreplace(TEXT($C$2:E$2, ""0.0000""), ""\D+"","""")) / SumIf(ARRAYFORMULA(regexreplace(TEXT($C$2:E$2, ""0.0000""), ""\D+"",) /1),""&gt;-1"") ,IFERROR( AVERAGEIF(C16:E16, ""&gt;-1""),""N/A""))"),0.178125)</f>
        <v>0.178125</v>
      </c>
      <c r="C16" s="36">
        <v>0.95</v>
      </c>
      <c r="D16" s="22" t="s">
        <v>20</v>
      </c>
      <c r="E16" s="22" t="s">
        <v>20</v>
      </c>
    </row>
    <row r="17">
      <c r="A17" s="16">
        <f>Main!A17</f>
        <v>1737</v>
      </c>
      <c r="B17" s="19">
        <f>IFERROR(__xludf.DUMMYFUNCTION("IFERROR(SUMPRODUCT(C17:E17,regexreplace(TEXT($C$2:E$2, ""0.0000""), ""\D+"","""")) / SumIf(ARRAYFORMULA(regexreplace(TEXT($C$2:E$2, ""0.0000""), ""\D+"",) /1),""&gt;-1"") ,IFERROR( AVERAGEIF(C17:E17, ""&gt;-1""),""N/A""))"),0.17646937499999998)</f>
        <v>0.176469375</v>
      </c>
      <c r="C17" s="36">
        <v>0.94117</v>
      </c>
      <c r="D17" s="22" t="s">
        <v>20</v>
      </c>
      <c r="E17" s="22" t="s">
        <v>20</v>
      </c>
    </row>
    <row r="18">
      <c r="A18" s="16">
        <f>Main!A18</f>
        <v>1738</v>
      </c>
      <c r="B18" s="19">
        <f>IFERROR(__xludf.DUMMYFUNCTION("IFERROR(SUMPRODUCT(C18:E18,regexreplace(TEXT($C$2:E$2, ""0.0000""), ""\D+"","""")) / SumIf(ARRAYFORMULA(regexreplace(TEXT($C$2:E$2, ""0.0000""), ""\D+"",) /1),""&gt;-1"") ,IFERROR( AVERAGEIF(C18:E18, ""&gt;-1""),""N/A""))"),0.1734375)</f>
        <v>0.1734375</v>
      </c>
      <c r="C18" s="36">
        <v>0.925</v>
      </c>
      <c r="D18" s="22" t="s">
        <v>20</v>
      </c>
      <c r="E18" s="22" t="s">
        <v>20</v>
      </c>
    </row>
    <row r="19">
      <c r="A19" s="16">
        <f>Main!A19</f>
        <v>1739</v>
      </c>
      <c r="B19" s="19">
        <f>IFERROR(__xludf.DUMMYFUNCTION("IFERROR(SUMPRODUCT(C19:E19,regexreplace(TEXT($C$2:E$2, ""0.0000""), ""\D+"","""")) / SumIf(ARRAYFORMULA(regexreplace(TEXT($C$2:E$2, ""0.0000""), ""\D+"",) /1),""&gt;-1"") ,IFERROR( AVERAGEIF(C19:E19, ""&gt;-1""),""N/A""))"),0.178125)</f>
        <v>0.178125</v>
      </c>
      <c r="C19" s="36">
        <v>0.95</v>
      </c>
      <c r="D19" s="22" t="s">
        <v>20</v>
      </c>
      <c r="E19" s="22" t="s">
        <v>20</v>
      </c>
    </row>
    <row r="20">
      <c r="A20" s="16">
        <f>Main!A20</f>
        <v>1740</v>
      </c>
      <c r="B20" s="19">
        <f>IFERROR(__xludf.DUMMYFUNCTION("IFERROR(SUMPRODUCT(C20:E20,regexreplace(TEXT($C$2:E$2, ""0.0000""), ""\D+"","""")) / SumIf(ARRAYFORMULA(regexreplace(TEXT($C$2:E$2, ""0.0000""), ""\D+"",) /1),""&gt;-1"") ,IFERROR( AVERAGEIF(C20:E20, ""&gt;-1""),""N/A""))"),0.1828125)</f>
        <v>0.1828125</v>
      </c>
      <c r="C20" s="36">
        <v>0.975</v>
      </c>
      <c r="D20" s="22" t="s">
        <v>20</v>
      </c>
      <c r="E20" s="22" t="s">
        <v>20</v>
      </c>
    </row>
    <row r="21">
      <c r="A21" s="16">
        <f>Main!A21</f>
        <v>1741</v>
      </c>
      <c r="B21" s="19">
        <f>IFERROR(__xludf.DUMMYFUNCTION("IFERROR(SUMPRODUCT(C21:E21,regexreplace(TEXT($C$2:E$2, ""0.0000""), ""\D+"","""")) / SumIf(ARRAYFORMULA(regexreplace(TEXT($C$2:E$2, ""0.0000""), ""\D+"",) /1),""&gt;-1"") ,IFERROR( AVERAGEIF(C21:E21, ""&gt;-1""),""N/A""))"),0.12969375)</f>
        <v>0.12969375</v>
      </c>
      <c r="C21" s="36">
        <v>0.6917</v>
      </c>
      <c r="D21" s="22" t="s">
        <v>20</v>
      </c>
      <c r="E21" s="22" t="s">
        <v>20</v>
      </c>
    </row>
    <row r="22">
      <c r="A22" s="16">
        <f>Main!A22</f>
        <v>1742</v>
      </c>
      <c r="B22" s="19">
        <f>IFERROR(__xludf.DUMMYFUNCTION("IFERROR(SUMPRODUCT(C22:E22,regexreplace(TEXT($C$2:E$2, ""0.0000""), ""\D+"","""")) / SumIf(ARRAYFORMULA(regexreplace(TEXT($C$2:E$2, ""0.0000""), ""\D+"",) /1),""&gt;-1"") ,IFERROR( AVERAGEIF(C22:E22, ""&gt;-1""),""N/A""))"),0.16875)</f>
        <v>0.16875</v>
      </c>
      <c r="C22" s="36">
        <v>0.9</v>
      </c>
      <c r="D22" s="22" t="s">
        <v>20</v>
      </c>
      <c r="E22" s="22" t="s">
        <v>20</v>
      </c>
    </row>
    <row r="23">
      <c r="A23" s="16">
        <f>Main!A23</f>
        <v>1743</v>
      </c>
      <c r="B23" s="19">
        <f>IFERROR(__xludf.DUMMYFUNCTION("IFERROR(SUMPRODUCT(C23:E23,regexreplace(TEXT($C$2:E$2, ""0.0000""), ""\D+"","""")) / SumIf(ARRAYFORMULA(regexreplace(TEXT($C$2:E$2, ""0.0000""), ""\D+"",) /1),""&gt;-1"") ,IFERROR( AVERAGEIF(C23:E23, ""&gt;-1""),""N/A""))"),0.159375)</f>
        <v>0.159375</v>
      </c>
      <c r="C23" s="36">
        <v>0.85</v>
      </c>
      <c r="D23" s="22" t="s">
        <v>20</v>
      </c>
      <c r="E23" s="22" t="s">
        <v>20</v>
      </c>
    </row>
    <row r="24">
      <c r="A24" s="16">
        <f>Main!A24</f>
        <v>1744</v>
      </c>
      <c r="B24" s="19">
        <f>IFERROR(__xludf.DUMMYFUNCTION("IFERROR(SUMPRODUCT(C24:E24,regexreplace(TEXT($C$2:E$2, ""0.0000""), ""\D+"","""")) / SumIf(ARRAYFORMULA(regexreplace(TEXT($C$2:E$2, ""0.0000""), ""\D+"",) /1),""&gt;-1"") ,IFERROR( AVERAGEIF(C24:E24, ""&gt;-1""),""N/A""))"),0.1828125)</f>
        <v>0.1828125</v>
      </c>
      <c r="C24" s="36">
        <v>0.975</v>
      </c>
      <c r="D24" s="22" t="s">
        <v>20</v>
      </c>
      <c r="E24" s="22" t="s">
        <v>20</v>
      </c>
    </row>
    <row r="25">
      <c r="A25" s="16">
        <f>Main!A25</f>
        <v>1745</v>
      </c>
      <c r="B25" s="19">
        <f>IFERROR(__xludf.DUMMYFUNCTION("IFERROR(SUMPRODUCT(C25:E25,regexreplace(TEXT($C$2:E$2, ""0.0000""), ""\D+"","""")) / SumIf(ARRAYFORMULA(regexreplace(TEXT($C$2:E$2, ""0.0000""), ""\D+"",) /1),""&gt;-1"") ,IFERROR( AVERAGEIF(C25:E25, ""&gt;-1""),""N/A""))"),0.17188125)</f>
        <v>0.17188125</v>
      </c>
      <c r="C25" s="36">
        <v>0.9167</v>
      </c>
      <c r="D25" s="22" t="s">
        <v>20</v>
      </c>
      <c r="E25" s="22" t="s">
        <v>20</v>
      </c>
    </row>
    <row r="26">
      <c r="A26" s="16">
        <f>Main!A26</f>
        <v>1746</v>
      </c>
      <c r="B26" s="19">
        <f>IFERROR(__xludf.DUMMYFUNCTION("IFERROR(SUMPRODUCT(C26:E26,regexreplace(TEXT($C$2:E$2, ""0.0000""), ""\D+"","""")) / SumIf(ARRAYFORMULA(regexreplace(TEXT($C$2:E$2, ""0.0000""), ""\D+"",) /1),""&gt;-1"") ,IFERROR( AVERAGEIF(C26:E26, ""&gt;-1""),""N/A""))"),0.178125)</f>
        <v>0.178125</v>
      </c>
      <c r="C26" s="36">
        <v>0.95</v>
      </c>
      <c r="D26" s="22" t="s">
        <v>20</v>
      </c>
      <c r="E26" s="22" t="s">
        <v>20</v>
      </c>
    </row>
    <row r="27">
      <c r="A27" s="31"/>
      <c r="B27" s="31"/>
      <c r="C27" s="31"/>
      <c r="D27" s="31"/>
      <c r="E27" s="31"/>
    </row>
    <row r="28">
      <c r="A28" s="31"/>
      <c r="B28" s="31"/>
      <c r="C28" s="31"/>
      <c r="D28" s="31"/>
      <c r="E28" s="31"/>
    </row>
    <row r="29">
      <c r="A29" s="31"/>
      <c r="B29" s="31"/>
      <c r="C29" s="32"/>
      <c r="D29" s="32"/>
      <c r="E29" s="33"/>
    </row>
    <row r="30">
      <c r="A30" s="31"/>
      <c r="B30" s="31"/>
      <c r="C30" s="32"/>
      <c r="D30" s="32"/>
      <c r="E30" s="33"/>
    </row>
    <row r="31">
      <c r="A31" s="31"/>
      <c r="B31" s="31"/>
      <c r="C31" s="32"/>
      <c r="D31" s="32"/>
      <c r="E31" s="33"/>
    </row>
    <row r="32">
      <c r="A32" s="31"/>
      <c r="B32" s="31"/>
      <c r="C32" s="31"/>
      <c r="D32" s="31"/>
      <c r="E32" s="31"/>
    </row>
    <row r="33">
      <c r="A33" s="31"/>
      <c r="B33" s="31"/>
      <c r="C33" s="31"/>
      <c r="D33" s="31"/>
      <c r="E33" s="31"/>
    </row>
    <row r="34">
      <c r="A34" s="31"/>
      <c r="B34" s="31"/>
      <c r="C34" s="31"/>
      <c r="D34" s="31"/>
      <c r="E34" s="31"/>
    </row>
    <row r="35">
      <c r="A35" s="31"/>
      <c r="B35" s="31"/>
      <c r="C35" s="31"/>
      <c r="D35" s="31"/>
      <c r="E35" s="31"/>
    </row>
    <row r="36">
      <c r="A36" s="31"/>
      <c r="B36" s="31"/>
      <c r="C36" s="31"/>
      <c r="D36" s="31"/>
      <c r="E36" s="31"/>
    </row>
    <row r="37">
      <c r="A37" s="31"/>
      <c r="B37" s="31"/>
      <c r="C37" s="31"/>
      <c r="D37" s="31"/>
      <c r="E37" s="31"/>
    </row>
    <row r="38">
      <c r="A38" s="31"/>
      <c r="B38" s="31"/>
      <c r="C38" s="31"/>
      <c r="D38" s="31"/>
      <c r="E38" s="31"/>
    </row>
    <row r="39">
      <c r="A39" s="31"/>
      <c r="B39" s="31"/>
      <c r="C39" s="31"/>
      <c r="D39" s="31"/>
      <c r="E39" s="31"/>
    </row>
    <row r="40">
      <c r="A40" s="31"/>
      <c r="B40" s="31"/>
      <c r="C40" s="31"/>
      <c r="D40" s="31"/>
      <c r="E40" s="31"/>
    </row>
    <row r="41">
      <c r="A41" s="31"/>
      <c r="B41" s="31"/>
      <c r="C41" s="31"/>
      <c r="D41" s="31"/>
      <c r="E41" s="31"/>
    </row>
    <row r="42">
      <c r="A42" s="31"/>
      <c r="B42" s="31"/>
      <c r="C42" s="31"/>
      <c r="D42" s="31"/>
      <c r="E42" s="31"/>
    </row>
    <row r="43">
      <c r="A43" s="31"/>
      <c r="B43" s="31"/>
      <c r="C43" s="31"/>
      <c r="D43" s="31"/>
      <c r="E43" s="31"/>
    </row>
    <row r="44">
      <c r="A44" s="31"/>
      <c r="B44" s="31"/>
      <c r="C44" s="31"/>
      <c r="D44" s="31"/>
      <c r="E44" s="31"/>
    </row>
    <row r="45">
      <c r="A45" s="31"/>
      <c r="B45" s="31"/>
      <c r="C45" s="31"/>
      <c r="D45" s="31"/>
      <c r="E45" s="31"/>
    </row>
    <row r="46">
      <c r="A46" s="31"/>
      <c r="B46" s="31"/>
      <c r="C46" s="31"/>
      <c r="D46" s="31"/>
      <c r="E46" s="31"/>
    </row>
    <row r="47">
      <c r="A47" s="31"/>
      <c r="B47" s="31"/>
      <c r="C47" s="31"/>
      <c r="D47" s="31"/>
      <c r="E47" s="31"/>
    </row>
    <row r="48">
      <c r="A48" s="31"/>
      <c r="B48" s="31"/>
      <c r="C48" s="31"/>
      <c r="D48" s="31"/>
      <c r="E48" s="31"/>
    </row>
    <row r="49">
      <c r="A49" s="31"/>
      <c r="B49" s="31"/>
      <c r="C49" s="31"/>
      <c r="D49" s="31"/>
      <c r="E49" s="31"/>
    </row>
    <row r="50">
      <c r="A50" s="31"/>
      <c r="B50" s="31"/>
      <c r="C50" s="31"/>
      <c r="D50" s="31"/>
      <c r="E50" s="31"/>
    </row>
    <row r="51">
      <c r="A51" s="31"/>
      <c r="B51" s="31"/>
      <c r="C51" s="31"/>
      <c r="D51" s="31"/>
      <c r="E51" s="31"/>
    </row>
    <row r="52">
      <c r="A52" s="31"/>
      <c r="B52" s="31"/>
      <c r="C52" s="31"/>
      <c r="D52" s="31"/>
      <c r="E52" s="31"/>
    </row>
    <row r="53">
      <c r="A53" s="31"/>
      <c r="B53" s="31"/>
      <c r="C53" s="31"/>
      <c r="D53" s="31"/>
      <c r="E53" s="31"/>
    </row>
    <row r="54">
      <c r="A54" s="31"/>
      <c r="B54" s="31"/>
      <c r="C54" s="31"/>
      <c r="D54" s="31"/>
      <c r="E54" s="31"/>
    </row>
    <row r="55">
      <c r="A55" s="31"/>
      <c r="B55" s="31"/>
      <c r="C55" s="31"/>
      <c r="D55" s="31"/>
      <c r="E55" s="31"/>
    </row>
    <row r="56">
      <c r="A56" s="31"/>
      <c r="B56" s="31"/>
      <c r="C56" s="31"/>
      <c r="D56" s="31"/>
      <c r="E56" s="31"/>
    </row>
    <row r="57">
      <c r="A57" s="31"/>
      <c r="B57" s="31"/>
      <c r="C57" s="31"/>
      <c r="D57" s="31"/>
      <c r="E57" s="31"/>
    </row>
    <row r="58">
      <c r="A58" s="31"/>
      <c r="B58" s="31"/>
      <c r="C58" s="31"/>
      <c r="D58" s="31"/>
      <c r="E58" s="31"/>
    </row>
    <row r="59">
      <c r="A59" s="31"/>
      <c r="B59" s="31"/>
      <c r="C59" s="31"/>
      <c r="D59" s="31"/>
      <c r="E59" s="31"/>
    </row>
    <row r="60">
      <c r="A60" s="31"/>
      <c r="B60" s="31"/>
      <c r="C60" s="31"/>
      <c r="D60" s="31"/>
      <c r="E60" s="31"/>
    </row>
    <row r="61">
      <c r="A61" s="31"/>
      <c r="B61" s="31"/>
      <c r="C61" s="31"/>
      <c r="D61" s="31"/>
      <c r="E61" s="31"/>
    </row>
    <row r="62">
      <c r="A62" s="31"/>
      <c r="B62" s="31"/>
      <c r="C62" s="31"/>
      <c r="D62" s="31"/>
      <c r="E62" s="31"/>
    </row>
    <row r="63">
      <c r="A63" s="31"/>
      <c r="B63" s="31"/>
      <c r="C63" s="31"/>
      <c r="D63" s="31"/>
      <c r="E63" s="31"/>
    </row>
    <row r="64">
      <c r="A64" s="31"/>
      <c r="B64" s="31"/>
      <c r="C64" s="31"/>
      <c r="D64" s="31"/>
      <c r="E64" s="31"/>
    </row>
    <row r="65">
      <c r="A65" s="31"/>
      <c r="B65" s="31"/>
      <c r="C65" s="31"/>
      <c r="D65" s="31"/>
      <c r="E65" s="31"/>
    </row>
    <row r="66">
      <c r="A66" s="31"/>
      <c r="B66" s="31"/>
      <c r="C66" s="31"/>
      <c r="D66" s="31"/>
      <c r="E66" s="31"/>
    </row>
    <row r="67">
      <c r="A67" s="31"/>
      <c r="B67" s="31"/>
      <c r="C67" s="31"/>
      <c r="D67" s="31"/>
      <c r="E67" s="31"/>
    </row>
    <row r="68">
      <c r="A68" s="31"/>
      <c r="B68" s="31"/>
      <c r="C68" s="31"/>
      <c r="D68" s="31"/>
      <c r="E68" s="31"/>
    </row>
    <row r="69">
      <c r="A69" s="31"/>
      <c r="B69" s="31"/>
      <c r="C69" s="31"/>
      <c r="D69" s="31"/>
      <c r="E69" s="31"/>
    </row>
    <row r="70">
      <c r="A70" s="31"/>
      <c r="B70" s="31"/>
      <c r="C70" s="31"/>
      <c r="D70" s="31"/>
      <c r="E70" s="31"/>
    </row>
    <row r="71">
      <c r="A71" s="31"/>
      <c r="B71" s="31"/>
      <c r="C71" s="31"/>
      <c r="D71" s="31"/>
      <c r="E71" s="31"/>
    </row>
    <row r="72">
      <c r="A72" s="31"/>
      <c r="B72" s="31"/>
      <c r="C72" s="31"/>
      <c r="D72" s="31"/>
      <c r="E72" s="31"/>
    </row>
    <row r="73">
      <c r="A73" s="31"/>
      <c r="B73" s="31"/>
      <c r="C73" s="31"/>
      <c r="D73" s="31"/>
      <c r="E73" s="31"/>
    </row>
    <row r="74">
      <c r="A74" s="31"/>
      <c r="B74" s="31"/>
      <c r="C74" s="31"/>
      <c r="D74" s="31"/>
      <c r="E74" s="31"/>
    </row>
    <row r="75">
      <c r="A75" s="31"/>
      <c r="B75" s="31"/>
      <c r="C75" s="31"/>
      <c r="D75" s="31"/>
      <c r="E75" s="31"/>
    </row>
    <row r="76">
      <c r="A76" s="31"/>
      <c r="B76" s="31"/>
      <c r="C76" s="31"/>
      <c r="D76" s="31"/>
      <c r="E76" s="31"/>
    </row>
    <row r="77">
      <c r="A77" s="31"/>
      <c r="B77" s="31"/>
      <c r="C77" s="31"/>
      <c r="D77" s="31"/>
      <c r="E77" s="31"/>
    </row>
    <row r="78">
      <c r="A78" s="31"/>
      <c r="B78" s="31"/>
      <c r="C78" s="31"/>
      <c r="D78" s="31"/>
      <c r="E78" s="31"/>
    </row>
    <row r="79">
      <c r="A79" s="31"/>
      <c r="B79" s="31"/>
      <c r="C79" s="31"/>
      <c r="D79" s="31"/>
      <c r="E79" s="31"/>
    </row>
    <row r="80">
      <c r="A80" s="31"/>
      <c r="B80" s="31"/>
      <c r="C80" s="31"/>
      <c r="D80" s="31"/>
      <c r="E80" s="31"/>
    </row>
    <row r="81">
      <c r="A81" s="31"/>
      <c r="B81" s="31"/>
      <c r="C81" s="31"/>
      <c r="D81" s="31"/>
      <c r="E81" s="31"/>
    </row>
    <row r="82">
      <c r="A82" s="31"/>
      <c r="B82" s="31"/>
      <c r="C82" s="31"/>
      <c r="D82" s="31"/>
      <c r="E82" s="31"/>
    </row>
    <row r="83">
      <c r="A83" s="31"/>
      <c r="B83" s="31"/>
      <c r="C83" s="31"/>
      <c r="D83" s="31"/>
      <c r="E83" s="31"/>
    </row>
    <row r="84">
      <c r="A84" s="31"/>
      <c r="B84" s="31"/>
      <c r="C84" s="31"/>
      <c r="D84" s="31"/>
      <c r="E84" s="31"/>
    </row>
    <row r="85">
      <c r="A85" s="31"/>
      <c r="B85" s="31"/>
      <c r="C85" s="31"/>
      <c r="D85" s="31"/>
      <c r="E85" s="31"/>
    </row>
    <row r="86">
      <c r="A86" s="31"/>
      <c r="B86" s="31"/>
      <c r="C86" s="31"/>
      <c r="D86" s="31"/>
      <c r="E86" s="31"/>
    </row>
    <row r="87">
      <c r="A87" s="31"/>
      <c r="B87" s="31"/>
      <c r="C87" s="31"/>
      <c r="D87" s="31"/>
      <c r="E87" s="31"/>
    </row>
    <row r="88">
      <c r="A88" s="31"/>
      <c r="B88" s="31"/>
      <c r="C88" s="31"/>
      <c r="D88" s="31"/>
      <c r="E88" s="31"/>
    </row>
    <row r="89">
      <c r="A89" s="31"/>
      <c r="B89" s="31"/>
      <c r="C89" s="31"/>
      <c r="D89" s="31"/>
      <c r="E89" s="31"/>
    </row>
    <row r="90">
      <c r="A90" s="31"/>
      <c r="B90" s="31"/>
      <c r="C90" s="31"/>
      <c r="D90" s="31"/>
      <c r="E90" s="31"/>
    </row>
    <row r="91">
      <c r="A91" s="31"/>
      <c r="B91" s="31"/>
      <c r="C91" s="31"/>
      <c r="D91" s="31"/>
      <c r="E91" s="31"/>
    </row>
    <row r="92">
      <c r="A92" s="31"/>
      <c r="B92" s="31"/>
      <c r="C92" s="31"/>
      <c r="D92" s="31"/>
      <c r="E92" s="31"/>
    </row>
    <row r="93">
      <c r="A93" s="31"/>
      <c r="B93" s="31"/>
      <c r="C93" s="31"/>
      <c r="D93" s="31"/>
      <c r="E93" s="31"/>
    </row>
    <row r="94">
      <c r="A94" s="31"/>
      <c r="B94" s="31"/>
      <c r="C94" s="31"/>
      <c r="D94" s="31"/>
      <c r="E94" s="31"/>
    </row>
    <row r="95">
      <c r="A95" s="31"/>
      <c r="B95" s="31"/>
      <c r="C95" s="31"/>
      <c r="D95" s="31"/>
      <c r="E95" s="31"/>
    </row>
    <row r="96">
      <c r="A96" s="31"/>
      <c r="B96" s="31"/>
      <c r="C96" s="31"/>
      <c r="D96" s="31"/>
      <c r="E96" s="31"/>
    </row>
    <row r="97">
      <c r="A97" s="31"/>
      <c r="B97" s="31"/>
      <c r="C97" s="31"/>
      <c r="D97" s="31"/>
      <c r="E97" s="31"/>
    </row>
    <row r="98">
      <c r="A98" s="31"/>
      <c r="B98" s="31"/>
      <c r="C98" s="31"/>
      <c r="D98" s="31"/>
      <c r="E98" s="31"/>
    </row>
    <row r="99">
      <c r="A99" s="31"/>
      <c r="B99" s="31"/>
      <c r="C99" s="31"/>
      <c r="D99" s="31"/>
      <c r="E99" s="31"/>
    </row>
    <row r="100">
      <c r="A100" s="31"/>
      <c r="B100" s="31"/>
      <c r="C100" s="31"/>
      <c r="D100" s="31"/>
      <c r="E100" s="31"/>
    </row>
    <row r="101">
      <c r="A101" s="31"/>
      <c r="B101" s="31"/>
      <c r="C101" s="31"/>
      <c r="D101" s="31"/>
      <c r="E101" s="31"/>
    </row>
    <row r="102">
      <c r="A102" s="31"/>
      <c r="B102" s="31"/>
      <c r="C102" s="31"/>
      <c r="D102" s="31"/>
      <c r="E102" s="31"/>
    </row>
    <row r="103">
      <c r="A103" s="31"/>
      <c r="B103" s="31"/>
      <c r="C103" s="31"/>
      <c r="D103" s="31"/>
      <c r="E103" s="31"/>
    </row>
    <row r="104">
      <c r="A104" s="31"/>
      <c r="B104" s="31"/>
      <c r="C104" s="31"/>
      <c r="D104" s="31"/>
      <c r="E104" s="31"/>
    </row>
    <row r="105">
      <c r="A105" s="31"/>
      <c r="B105" s="31"/>
      <c r="C105" s="31"/>
      <c r="D105" s="31"/>
      <c r="E105" s="31"/>
    </row>
    <row r="106">
      <c r="A106" s="31"/>
      <c r="B106" s="31"/>
      <c r="C106" s="31"/>
      <c r="D106" s="31"/>
      <c r="E106" s="31"/>
    </row>
    <row r="107">
      <c r="A107" s="31"/>
      <c r="B107" s="31"/>
      <c r="C107" s="31"/>
      <c r="D107" s="31"/>
      <c r="E107" s="31"/>
    </row>
    <row r="108">
      <c r="A108" s="31"/>
      <c r="B108" s="31"/>
      <c r="C108" s="31"/>
      <c r="D108" s="31"/>
      <c r="E108" s="31"/>
    </row>
    <row r="109">
      <c r="A109" s="31"/>
      <c r="B109" s="31"/>
      <c r="C109" s="31"/>
      <c r="D109" s="31"/>
      <c r="E109" s="31"/>
    </row>
    <row r="110">
      <c r="A110" s="31"/>
      <c r="B110" s="31"/>
      <c r="C110" s="31"/>
      <c r="D110" s="31"/>
      <c r="E110" s="31"/>
    </row>
    <row r="111">
      <c r="A111" s="31"/>
      <c r="B111" s="31"/>
      <c r="C111" s="31"/>
      <c r="D111" s="31"/>
      <c r="E111" s="31"/>
    </row>
    <row r="112">
      <c r="A112" s="31"/>
      <c r="B112" s="31"/>
      <c r="C112" s="31"/>
      <c r="D112" s="31"/>
      <c r="E112" s="31"/>
    </row>
    <row r="113">
      <c r="A113" s="31"/>
      <c r="B113" s="31"/>
      <c r="C113" s="31"/>
      <c r="D113" s="31"/>
      <c r="E113" s="31"/>
    </row>
    <row r="114">
      <c r="A114" s="31"/>
      <c r="B114" s="31"/>
      <c r="C114" s="31"/>
      <c r="D114" s="31"/>
      <c r="E114" s="31"/>
    </row>
    <row r="115">
      <c r="A115" s="31"/>
      <c r="B115" s="31"/>
      <c r="C115" s="31"/>
      <c r="D115" s="31"/>
      <c r="E115" s="31"/>
    </row>
    <row r="116">
      <c r="A116" s="31"/>
      <c r="B116" s="31"/>
      <c r="C116" s="31"/>
      <c r="D116" s="31"/>
      <c r="E116" s="31"/>
    </row>
    <row r="117">
      <c r="A117" s="31"/>
      <c r="B117" s="31"/>
      <c r="C117" s="31"/>
      <c r="D117" s="31"/>
      <c r="E117" s="31"/>
    </row>
    <row r="118">
      <c r="A118" s="31"/>
      <c r="B118" s="31"/>
      <c r="C118" s="31"/>
      <c r="D118" s="31"/>
      <c r="E118" s="31"/>
    </row>
    <row r="119">
      <c r="A119" s="31"/>
      <c r="B119" s="31"/>
      <c r="C119" s="31"/>
      <c r="D119" s="31"/>
      <c r="E119" s="31"/>
    </row>
    <row r="120">
      <c r="A120" s="31"/>
      <c r="B120" s="31"/>
      <c r="C120" s="31"/>
      <c r="D120" s="31"/>
      <c r="E120" s="31"/>
    </row>
    <row r="121">
      <c r="A121" s="31"/>
      <c r="B121" s="31"/>
      <c r="C121" s="31"/>
      <c r="D121" s="31"/>
      <c r="E121" s="31"/>
    </row>
    <row r="122">
      <c r="A122" s="31"/>
      <c r="B122" s="31"/>
      <c r="C122" s="31"/>
      <c r="D122" s="31"/>
      <c r="E122" s="31"/>
    </row>
    <row r="123">
      <c r="A123" s="31"/>
      <c r="B123" s="31"/>
      <c r="C123" s="31"/>
      <c r="D123" s="31"/>
      <c r="E123" s="31"/>
    </row>
    <row r="124">
      <c r="A124" s="31"/>
      <c r="B124" s="31"/>
      <c r="C124" s="31"/>
      <c r="D124" s="31"/>
      <c r="E124" s="31"/>
    </row>
    <row r="125">
      <c r="A125" s="31"/>
      <c r="B125" s="31"/>
      <c r="C125" s="31"/>
      <c r="D125" s="31"/>
      <c r="E125" s="31"/>
    </row>
    <row r="126">
      <c r="A126" s="31"/>
      <c r="B126" s="31"/>
      <c r="C126" s="31"/>
      <c r="D126" s="31"/>
      <c r="E126" s="31"/>
    </row>
    <row r="127">
      <c r="A127" s="31"/>
      <c r="B127" s="31"/>
      <c r="C127" s="31"/>
      <c r="D127" s="31"/>
      <c r="E127" s="31"/>
    </row>
    <row r="128">
      <c r="A128" s="31"/>
      <c r="B128" s="31"/>
      <c r="C128" s="31"/>
      <c r="D128" s="31"/>
      <c r="E128" s="31"/>
    </row>
    <row r="129">
      <c r="A129" s="31"/>
      <c r="B129" s="31"/>
      <c r="C129" s="31"/>
      <c r="D129" s="31"/>
      <c r="E129" s="31"/>
    </row>
    <row r="130">
      <c r="A130" s="31"/>
      <c r="B130" s="31"/>
      <c r="C130" s="31"/>
      <c r="D130" s="31"/>
      <c r="E130" s="31"/>
    </row>
    <row r="131">
      <c r="A131" s="31"/>
      <c r="B131" s="31"/>
      <c r="C131" s="31"/>
      <c r="D131" s="31"/>
      <c r="E131" s="31"/>
    </row>
    <row r="132">
      <c r="A132" s="31"/>
      <c r="B132" s="31"/>
      <c r="C132" s="31"/>
      <c r="D132" s="31"/>
      <c r="E132" s="31"/>
    </row>
    <row r="133">
      <c r="A133" s="31"/>
      <c r="B133" s="31"/>
      <c r="C133" s="31"/>
      <c r="D133" s="31"/>
      <c r="E133" s="31"/>
    </row>
    <row r="134">
      <c r="A134" s="31"/>
      <c r="B134" s="31"/>
      <c r="C134" s="31"/>
      <c r="D134" s="31"/>
      <c r="E134" s="31"/>
    </row>
    <row r="135">
      <c r="A135" s="31"/>
      <c r="B135" s="31"/>
      <c r="C135" s="31"/>
      <c r="D135" s="31"/>
      <c r="E135" s="31"/>
    </row>
    <row r="136">
      <c r="A136" s="31"/>
      <c r="B136" s="31"/>
      <c r="C136" s="31"/>
      <c r="D136" s="31"/>
      <c r="E136" s="31"/>
    </row>
    <row r="137">
      <c r="A137" s="31"/>
      <c r="B137" s="31"/>
      <c r="C137" s="31"/>
      <c r="D137" s="31"/>
      <c r="E137" s="31"/>
    </row>
    <row r="138">
      <c r="A138" s="31"/>
      <c r="B138" s="31"/>
      <c r="C138" s="31"/>
      <c r="D138" s="31"/>
      <c r="E138" s="31"/>
    </row>
    <row r="139">
      <c r="A139" s="31"/>
      <c r="B139" s="31"/>
      <c r="C139" s="31"/>
      <c r="D139" s="31"/>
      <c r="E139" s="31"/>
    </row>
    <row r="140">
      <c r="A140" s="31"/>
      <c r="B140" s="31"/>
      <c r="C140" s="31"/>
      <c r="D140" s="31"/>
      <c r="E140" s="31"/>
    </row>
    <row r="141">
      <c r="A141" s="31"/>
      <c r="B141" s="31"/>
      <c r="C141" s="31"/>
      <c r="D141" s="31"/>
      <c r="E141" s="31"/>
    </row>
    <row r="142">
      <c r="A142" s="31"/>
      <c r="B142" s="31"/>
      <c r="C142" s="31"/>
      <c r="D142" s="31"/>
      <c r="E142" s="31"/>
    </row>
    <row r="143">
      <c r="A143" s="31"/>
      <c r="B143" s="31"/>
      <c r="C143" s="31"/>
      <c r="D143" s="31"/>
      <c r="E143" s="31"/>
    </row>
    <row r="144">
      <c r="A144" s="31"/>
      <c r="B144" s="31"/>
      <c r="C144" s="31"/>
      <c r="D144" s="31"/>
      <c r="E144" s="31"/>
    </row>
    <row r="145">
      <c r="A145" s="31"/>
      <c r="B145" s="31"/>
      <c r="C145" s="31"/>
      <c r="D145" s="31"/>
      <c r="E145" s="31"/>
    </row>
    <row r="146">
      <c r="A146" s="31"/>
      <c r="B146" s="31"/>
      <c r="C146" s="31"/>
      <c r="D146" s="31"/>
      <c r="E146" s="31"/>
    </row>
    <row r="147">
      <c r="A147" s="31"/>
      <c r="B147" s="31"/>
      <c r="C147" s="31"/>
      <c r="D147" s="31"/>
      <c r="E147" s="31"/>
    </row>
    <row r="148">
      <c r="A148" s="31"/>
      <c r="B148" s="31"/>
      <c r="C148" s="31"/>
      <c r="D148" s="31"/>
      <c r="E148" s="31"/>
    </row>
    <row r="149">
      <c r="A149" s="31"/>
      <c r="B149" s="31"/>
      <c r="C149" s="31"/>
      <c r="D149" s="31"/>
      <c r="E149" s="31"/>
    </row>
    <row r="150">
      <c r="A150" s="31"/>
      <c r="B150" s="31"/>
      <c r="C150" s="31"/>
      <c r="D150" s="31"/>
      <c r="E150" s="31"/>
    </row>
    <row r="151">
      <c r="A151" s="31"/>
      <c r="B151" s="31"/>
      <c r="C151" s="31"/>
      <c r="D151" s="31"/>
      <c r="E151" s="31"/>
    </row>
    <row r="152">
      <c r="A152" s="31"/>
      <c r="B152" s="31"/>
      <c r="C152" s="31"/>
      <c r="D152" s="31"/>
      <c r="E152" s="31"/>
    </row>
    <row r="153">
      <c r="A153" s="31"/>
      <c r="B153" s="31"/>
      <c r="C153" s="31"/>
      <c r="D153" s="31"/>
      <c r="E153" s="31"/>
    </row>
    <row r="154">
      <c r="A154" s="31"/>
      <c r="B154" s="31"/>
      <c r="C154" s="31"/>
      <c r="D154" s="31"/>
      <c r="E154" s="31"/>
    </row>
    <row r="155">
      <c r="A155" s="31"/>
      <c r="B155" s="31"/>
      <c r="C155" s="31"/>
      <c r="D155" s="31"/>
      <c r="E155" s="31"/>
    </row>
    <row r="156">
      <c r="A156" s="31"/>
      <c r="B156" s="31"/>
      <c r="C156" s="31"/>
      <c r="D156" s="31"/>
      <c r="E156" s="31"/>
    </row>
    <row r="157">
      <c r="A157" s="31"/>
      <c r="B157" s="31"/>
      <c r="C157" s="31"/>
      <c r="D157" s="31"/>
      <c r="E157" s="31"/>
    </row>
    <row r="158">
      <c r="A158" s="31"/>
      <c r="B158" s="31"/>
      <c r="C158" s="31"/>
      <c r="D158" s="31"/>
      <c r="E158" s="31"/>
    </row>
    <row r="159">
      <c r="A159" s="31"/>
      <c r="B159" s="31"/>
      <c r="C159" s="31"/>
      <c r="D159" s="31"/>
      <c r="E159" s="31"/>
    </row>
    <row r="160">
      <c r="A160" s="31"/>
      <c r="B160" s="31"/>
      <c r="C160" s="31"/>
      <c r="D160" s="31"/>
      <c r="E160" s="31"/>
    </row>
    <row r="161">
      <c r="A161" s="31"/>
      <c r="B161" s="31"/>
      <c r="C161" s="31"/>
      <c r="D161" s="31"/>
      <c r="E161" s="31"/>
    </row>
    <row r="162">
      <c r="A162" s="31"/>
      <c r="B162" s="31"/>
      <c r="C162" s="31"/>
      <c r="D162" s="31"/>
      <c r="E162" s="31"/>
    </row>
    <row r="163">
      <c r="A163" s="31"/>
      <c r="B163" s="31"/>
      <c r="C163" s="31"/>
      <c r="D163" s="31"/>
      <c r="E163" s="31"/>
    </row>
    <row r="164">
      <c r="A164" s="31"/>
      <c r="B164" s="31"/>
      <c r="C164" s="31"/>
      <c r="D164" s="31"/>
      <c r="E164" s="31"/>
    </row>
    <row r="165">
      <c r="A165" s="31"/>
      <c r="B165" s="31"/>
      <c r="C165" s="31"/>
      <c r="D165" s="31"/>
      <c r="E165" s="31"/>
    </row>
    <row r="166">
      <c r="A166" s="31"/>
      <c r="B166" s="31"/>
      <c r="C166" s="31"/>
      <c r="D166" s="31"/>
      <c r="E166" s="31"/>
    </row>
    <row r="167">
      <c r="A167" s="31"/>
      <c r="B167" s="31"/>
      <c r="C167" s="31"/>
      <c r="D167" s="31"/>
      <c r="E167" s="31"/>
    </row>
    <row r="168">
      <c r="A168" s="31"/>
      <c r="B168" s="31"/>
      <c r="C168" s="31"/>
      <c r="D168" s="31"/>
      <c r="E168" s="31"/>
    </row>
    <row r="169">
      <c r="A169" s="31"/>
      <c r="B169" s="31"/>
      <c r="C169" s="31"/>
      <c r="D169" s="31"/>
      <c r="E169" s="31"/>
    </row>
    <row r="170">
      <c r="A170" s="31"/>
      <c r="B170" s="31"/>
      <c r="C170" s="31"/>
      <c r="D170" s="31"/>
      <c r="E170" s="31"/>
    </row>
    <row r="171">
      <c r="A171" s="31"/>
      <c r="B171" s="31"/>
      <c r="C171" s="31"/>
      <c r="D171" s="31"/>
      <c r="E171" s="31"/>
    </row>
    <row r="172">
      <c r="A172" s="31"/>
      <c r="B172" s="31"/>
      <c r="C172" s="31"/>
      <c r="D172" s="31"/>
      <c r="E172" s="31"/>
    </row>
    <row r="173">
      <c r="A173" s="31"/>
      <c r="B173" s="31"/>
      <c r="C173" s="31"/>
      <c r="D173" s="31"/>
      <c r="E173" s="31"/>
    </row>
    <row r="174">
      <c r="A174" s="31"/>
      <c r="B174" s="31"/>
      <c r="C174" s="31"/>
      <c r="D174" s="31"/>
      <c r="E174" s="31"/>
    </row>
    <row r="175">
      <c r="A175" s="31"/>
      <c r="B175" s="31"/>
      <c r="C175" s="31"/>
      <c r="D175" s="31"/>
      <c r="E175" s="31"/>
    </row>
    <row r="176">
      <c r="A176" s="31"/>
      <c r="B176" s="31"/>
      <c r="C176" s="31"/>
      <c r="D176" s="31"/>
      <c r="E176" s="31"/>
    </row>
    <row r="177">
      <c r="A177" s="31"/>
      <c r="B177" s="31"/>
      <c r="C177" s="31"/>
      <c r="D177" s="31"/>
      <c r="E177" s="31"/>
    </row>
    <row r="178">
      <c r="A178" s="31"/>
      <c r="B178" s="31"/>
      <c r="C178" s="31"/>
      <c r="D178" s="31"/>
      <c r="E178" s="31"/>
    </row>
    <row r="179">
      <c r="A179" s="31"/>
      <c r="B179" s="31"/>
      <c r="C179" s="31"/>
      <c r="D179" s="31"/>
      <c r="E179" s="31"/>
    </row>
    <row r="180">
      <c r="A180" s="31"/>
      <c r="B180" s="31"/>
      <c r="C180" s="31"/>
      <c r="D180" s="31"/>
      <c r="E180" s="31"/>
    </row>
    <row r="181">
      <c r="A181" s="31"/>
      <c r="B181" s="31"/>
      <c r="C181" s="31"/>
      <c r="D181" s="31"/>
      <c r="E181" s="31"/>
    </row>
    <row r="182">
      <c r="A182" s="31"/>
      <c r="B182" s="31"/>
      <c r="C182" s="31"/>
      <c r="D182" s="31"/>
      <c r="E182" s="31"/>
    </row>
    <row r="183">
      <c r="A183" s="31"/>
      <c r="B183" s="31"/>
      <c r="C183" s="31"/>
      <c r="D183" s="31"/>
      <c r="E183" s="31"/>
    </row>
    <row r="184">
      <c r="A184" s="31"/>
      <c r="B184" s="31"/>
      <c r="C184" s="31"/>
      <c r="D184" s="31"/>
      <c r="E184" s="31"/>
    </row>
    <row r="185">
      <c r="A185" s="31"/>
      <c r="B185" s="31"/>
      <c r="C185" s="31"/>
      <c r="D185" s="31"/>
      <c r="E185" s="31"/>
    </row>
    <row r="186">
      <c r="A186" s="31"/>
      <c r="B186" s="31"/>
      <c r="C186" s="31"/>
      <c r="D186" s="31"/>
      <c r="E186" s="31"/>
    </row>
    <row r="187">
      <c r="A187" s="31"/>
      <c r="B187" s="31"/>
      <c r="C187" s="31"/>
      <c r="D187" s="31"/>
      <c r="E187" s="31"/>
    </row>
    <row r="188">
      <c r="A188" s="31"/>
    </row>
    <row r="189">
      <c r="A189" s="31"/>
    </row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</sheetData>
  <autoFilter ref="$A$2:$C$20"/>
  <mergeCells count="1">
    <mergeCell ref="B1:C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/>
  </sheetPr>
  <dimension ref="A1:D974"/>
  <sheetViews>
    <sheetView workbookViewId="0"/>
  </sheetViews>
  <sheetFormatPr customHeight="1" defaultColWidth="14.43" defaultRowHeight="15.75"/>
  <cols>
    <col min="1" max="1" customWidth="true" width="17.86" collapsed="true"/>
    <col min="2" max="2" customWidth="true" width="18.29" collapsed="true"/>
    <col min="3" max="3" customWidth="true" width="34.43" collapsed="true"/>
    <col min="4" max="4" customWidth="true" width="27.14" collapsed="true"/>
  </cols>
  <sheetData>
    <row r="1" ht="40.5" customHeight="1">
      <c r="A1" s="4"/>
      <c r="B1" s="7" t="s">
        <v>25</v>
      </c>
      <c r="C1" s="12"/>
      <c r="D1" s="3"/>
    </row>
    <row r="2" ht="47.25" customHeight="1">
      <c r="A2" s="11" t="s">
        <v>6</v>
      </c>
      <c r="B2" s="13" t="s">
        <v>8</v>
      </c>
      <c r="C2" s="14" t="s">
        <v>26</v>
      </c>
      <c r="D2" s="14" t="s">
        <v>27</v>
      </c>
    </row>
    <row r="3">
      <c r="A3" s="16">
        <f>Main!A3</f>
        <v>1723</v>
      </c>
      <c r="B3" s="37">
        <f>IFERROR(__xludf.DUMMYFUNCTION("IFERROR(SUMPRODUCT(C3:D3,regexreplace(TEXT($C$2:D$2, ""0.0000""), ""\D+"","""")) / SumIf(ARRAYFORMULA(regexreplace(TEXT($C$2:D$2, ""0.0000""), ""\D+"",) /1),""&gt;-1"") ,IFERROR( AVERAGEIF(C3:D3, ""&gt;-1""),""N/A""))"),0.9667)</f>
        <v>0.9667</v>
      </c>
      <c r="C3" s="24">
        <v>0.9667</v>
      </c>
      <c r="D3" s="24"/>
    </row>
    <row r="4">
      <c r="A4" s="16">
        <f>Main!A4</f>
        <v>1724</v>
      </c>
      <c r="B4" s="19">
        <f>IFERROR(__xludf.DUMMYFUNCTION("IFERROR(SUMPRODUCT(C4:D4,regexreplace(TEXT($C$2:D$2, ""0.0000""), ""\D+"","""")) / SumIf(ARRAYFORMULA(regexreplace(TEXT($C$2:D$2, ""0.0000""), ""\D+"",) /1),""&gt;-1"") ,IFERROR( AVERAGEIF(C4:D4, ""&gt;-1""),""N/A""))"),0.6)</f>
        <v>0.6</v>
      </c>
      <c r="C4" s="24">
        <v>0.6</v>
      </c>
      <c r="D4" s="24"/>
    </row>
    <row r="5">
      <c r="A5" s="16">
        <f>Main!A5</f>
        <v>1725</v>
      </c>
      <c r="B5" s="19">
        <f>IFERROR(__xludf.DUMMYFUNCTION("IFERROR(SUMPRODUCT(C5:D5,regexreplace(TEXT($C$2:D$2, ""0.0000""), ""\D+"","""")) / SumIf(ARRAYFORMULA(regexreplace(TEXT($C$2:D$2, ""0.0000""), ""\D+"",) /1),""&gt;-1"") ,IFERROR( AVERAGEIF(C5:D5, ""&gt;-1""),""N/A""))"),0.75)</f>
        <v>0.75</v>
      </c>
      <c r="C5" s="24">
        <v>0.75</v>
      </c>
      <c r="D5" s="24"/>
    </row>
    <row r="6">
      <c r="A6" s="16">
        <f>Main!A6</f>
        <v>1726</v>
      </c>
      <c r="B6" s="19">
        <f>IFERROR(__xludf.DUMMYFUNCTION("IFERROR(SUMPRODUCT(C6:D6,regexreplace(TEXT($C$2:D$2, ""0.0000""), ""\D+"","""")) / SumIf(ARRAYFORMULA(regexreplace(TEXT($C$2:D$2, ""0.0000""), ""\D+"",) /1),""&gt;-1"") ,IFERROR( AVERAGEIF(C6:D6, ""&gt;-1""),""N/A""))"),0.6833)</f>
        <v>0.6833</v>
      </c>
      <c r="C6" s="24">
        <v>0.6833</v>
      </c>
      <c r="D6" s="24"/>
    </row>
    <row r="7">
      <c r="A7" s="16">
        <f>Main!A7</f>
        <v>1727</v>
      </c>
      <c r="B7" s="19">
        <f>IFERROR(__xludf.DUMMYFUNCTION("IFERROR(SUMPRODUCT(C7:D7,regexreplace(TEXT($C$2:D$2, ""0.0000""), ""\D+"","""")) / SumIf(ARRAYFORMULA(regexreplace(TEXT($C$2:D$2, ""0.0000""), ""\D+"",) /1),""&gt;-1"") ,IFERROR( AVERAGEIF(C7:D7, ""&gt;-1""),""N/A""))"),0.6833)</f>
        <v>0.6833</v>
      </c>
      <c r="C7" s="24">
        <v>0.6833</v>
      </c>
      <c r="D7" s="24"/>
    </row>
    <row r="8" ht="15.75" customHeight="1">
      <c r="A8" s="16">
        <f>Main!A8</f>
        <v>1728</v>
      </c>
      <c r="B8" s="19">
        <f>IFERROR(__xludf.DUMMYFUNCTION("IFERROR(SUMPRODUCT(C8:D8,regexreplace(TEXT($C$2:D$2, ""0.0000""), ""\D+"","""")) / SumIf(ARRAYFORMULA(regexreplace(TEXT($C$2:D$2, ""0.0000""), ""\D+"",) /1),""&gt;-1"") ,IFERROR( AVERAGEIF(C8:D8, ""&gt;-1""),""N/A""))"),0.7333)</f>
        <v>0.7333</v>
      </c>
      <c r="C8" s="24">
        <v>0.7333</v>
      </c>
      <c r="D8" s="24"/>
    </row>
    <row r="9" ht="15.75" customHeight="1">
      <c r="A9" s="16">
        <f>Main!A9</f>
        <v>1729</v>
      </c>
      <c r="B9" s="19">
        <f>IFERROR(__xludf.DUMMYFUNCTION("IFERROR(SUMPRODUCT(C9:D9,regexreplace(TEXT($C$2:D$2, ""0.0000""), ""\D+"","""")) / SumIf(ARRAYFORMULA(regexreplace(TEXT($C$2:D$2, ""0.0000""), ""\D+"",) /1),""&gt;-1"") ,IFERROR( AVERAGEIF(C9:D9, ""&gt;-1""),""N/A""))"),0.7)</f>
        <v>0.7</v>
      </c>
      <c r="C9" s="24">
        <v>0.7</v>
      </c>
      <c r="D9" s="24"/>
    </row>
    <row r="10" ht="15.75" customHeight="1">
      <c r="A10" s="16">
        <f>Main!A10</f>
        <v>1730</v>
      </c>
      <c r="B10" s="19">
        <f>IFERROR(__xludf.DUMMYFUNCTION("IFERROR(SUMPRODUCT(C10:D10,regexreplace(TEXT($C$2:D$2, ""0.0000""), ""\D+"","""")) / SumIf(ARRAYFORMULA(regexreplace(TEXT($C$2:D$2, ""0.0000""), ""\D+"",) /1),""&gt;-1"") ,IFERROR( AVERAGEIF(C10:D10, ""&gt;-1""),""N/A""))"),0.6167)</f>
        <v>0.6167</v>
      </c>
      <c r="C10" s="24">
        <v>0.6167</v>
      </c>
      <c r="D10" s="24"/>
    </row>
    <row r="11">
      <c r="A11" s="16">
        <f>Main!A11</f>
        <v>1731</v>
      </c>
      <c r="B11" s="19">
        <f>IFERROR(__xludf.DUMMYFUNCTION("IFERROR(SUMPRODUCT(C11:D11,regexreplace(TEXT($C$2:D$2, ""0.0000""), ""\D+"","""")) / SumIf(ARRAYFORMULA(regexreplace(TEXT($C$2:D$2, ""0.0000""), ""\D+"",) /1),""&gt;-1"") ,IFERROR( AVERAGEIF(C11:D11, ""&gt;-1""),""N/A""))"),0.5833)</f>
        <v>0.5833</v>
      </c>
      <c r="C11" s="24">
        <v>0.5833</v>
      </c>
      <c r="D11" s="24"/>
    </row>
    <row r="12">
      <c r="A12" s="16">
        <f>Main!A12</f>
        <v>1732</v>
      </c>
      <c r="B12" s="19">
        <f>IFERROR(__xludf.DUMMYFUNCTION("IFERROR(SUMPRODUCT(C12:D12,regexreplace(TEXT($C$2:D$2, ""0.0000""), ""\D+"","""")) / SumIf(ARRAYFORMULA(regexreplace(TEXT($C$2:D$2, ""0.0000""), ""\D+"",) /1),""&gt;-1"") ,IFERROR( AVERAGEIF(C12:D12, ""&gt;-1""),""N/A""))"),0.65)</f>
        <v>0.65</v>
      </c>
      <c r="C12" s="24">
        <v>0.65</v>
      </c>
      <c r="D12" s="24"/>
    </row>
    <row r="13">
      <c r="A13" s="16">
        <f>Main!A13</f>
        <v>1733</v>
      </c>
      <c r="B13" s="19">
        <f>IFERROR(__xludf.DUMMYFUNCTION("IFERROR(SUMPRODUCT(C13:D13,regexreplace(TEXT($C$2:D$2, ""0.0000""), ""\D+"","""")) / SumIf(ARRAYFORMULA(regexreplace(TEXT($C$2:D$2, ""0.0000""), ""\D+"",) /1),""&gt;-1"") ,IFERROR( AVERAGEIF(C13:D13, ""&gt;-1""),""N/A""))"),0.9)</f>
        <v>0.9</v>
      </c>
      <c r="C13" s="24">
        <v>0.9</v>
      </c>
      <c r="D13" s="24"/>
    </row>
    <row r="14">
      <c r="A14" s="16">
        <f>Main!A14</f>
        <v>1734</v>
      </c>
      <c r="B14" s="19">
        <f>IFERROR(__xludf.DUMMYFUNCTION("IFERROR(SUMPRODUCT(C14:D14,regexreplace(TEXT($C$2:D$2, ""0.0000""), ""\D+"","""")) / SumIf(ARRAYFORMULA(regexreplace(TEXT($C$2:D$2, ""0.0000""), ""\D+"",) /1),""&gt;-1"") ,IFERROR( AVERAGEIF(C14:D14, ""&gt;-1""),""N/A""))"),0.8167)</f>
        <v>0.8167</v>
      </c>
      <c r="C14" s="24">
        <v>0.8167</v>
      </c>
      <c r="D14" s="24"/>
    </row>
    <row r="15">
      <c r="A15" s="16">
        <f>Main!A15</f>
        <v>1735</v>
      </c>
      <c r="B15" s="19">
        <f>IFERROR(__xludf.DUMMYFUNCTION("IFERROR(SUMPRODUCT(C15:D15,regexreplace(TEXT($C$2:D$2, ""0.0000""), ""\D+"","""")) / SumIf(ARRAYFORMULA(regexreplace(TEXT($C$2:D$2, ""0.0000""), ""\D+"",) /1),""&gt;-1"") ,IFERROR( AVERAGEIF(C15:D15, ""&gt;-1""),""N/A""))"),0.5833)</f>
        <v>0.5833</v>
      </c>
      <c r="C15" s="24">
        <v>0.5833</v>
      </c>
      <c r="D15" s="24"/>
    </row>
    <row r="16">
      <c r="A16" s="16">
        <f>Main!A16</f>
        <v>1736</v>
      </c>
      <c r="B16" s="19">
        <f>IFERROR(__xludf.DUMMYFUNCTION("IFERROR(SUMPRODUCT(C16:D16,regexreplace(TEXT($C$2:D$2, ""0.0000""), ""\D+"","""")) / SumIf(ARRAYFORMULA(regexreplace(TEXT($C$2:D$2, ""0.0000""), ""\D+"",) /1),""&gt;-1"") ,IFERROR( AVERAGEIF(C16:D16, ""&gt;-1""),""N/A""))"),0.9667)</f>
        <v>0.9667</v>
      </c>
      <c r="C16" s="24">
        <v>0.9667</v>
      </c>
      <c r="D16" s="24"/>
    </row>
    <row r="17">
      <c r="A17" s="16">
        <f>Main!A17</f>
        <v>1737</v>
      </c>
      <c r="B17" s="19">
        <f>IFERROR(__xludf.DUMMYFUNCTION("IFERROR(SUMPRODUCT(C17:D17,regexreplace(TEXT($C$2:D$2, ""0.0000""), ""\D+"","""")) / SumIf(ARRAYFORMULA(regexreplace(TEXT($C$2:D$2, ""0.0000""), ""\D+"",) /1),""&gt;-1"") ,IFERROR( AVERAGEIF(C17:D17, ""&gt;-1""),""N/A""))"),0.7333)</f>
        <v>0.7333</v>
      </c>
      <c r="C17" s="24">
        <v>0.7333</v>
      </c>
      <c r="D17" s="24"/>
    </row>
    <row r="18">
      <c r="A18" s="16">
        <f>Main!A18</f>
        <v>1738</v>
      </c>
      <c r="B18" s="19">
        <f>IFERROR(__xludf.DUMMYFUNCTION("IFERROR(SUMPRODUCT(C18:D18,regexreplace(TEXT($C$2:D$2, ""0.0000""), ""\D+"","""")) / SumIf(ARRAYFORMULA(regexreplace(TEXT($C$2:D$2, ""0.0000""), ""\D+"",) /1),""&gt;-1"") ,IFERROR( AVERAGEIF(C18:D18, ""&gt;-1""),""N/A""))"),0.6)</f>
        <v>0.6</v>
      </c>
      <c r="C18" s="24">
        <v>0.6</v>
      </c>
      <c r="D18" s="24"/>
    </row>
    <row r="19">
      <c r="A19" s="16">
        <f>Main!A19</f>
        <v>1739</v>
      </c>
      <c r="B19" s="19">
        <f>IFERROR(__xludf.DUMMYFUNCTION("IFERROR(SUMPRODUCT(C19:D19,regexreplace(TEXT($C$2:D$2, ""0.0000""), ""\D+"","""")) / SumIf(ARRAYFORMULA(regexreplace(TEXT($C$2:D$2, ""0.0000""), ""\D+"",) /1),""&gt;-1"") ,IFERROR( AVERAGEIF(C19:D19, ""&gt;-1""),""N/A""))"),0.5167)</f>
        <v>0.5167</v>
      </c>
      <c r="C19" s="24">
        <v>0.5167</v>
      </c>
      <c r="D19" s="24"/>
    </row>
    <row r="20">
      <c r="A20" s="16">
        <f>Main!A20</f>
        <v>1740</v>
      </c>
      <c r="B20" s="19">
        <f>IFERROR(__xludf.DUMMYFUNCTION("IFERROR(SUMPRODUCT(C20:D20,regexreplace(TEXT($C$2:D$2, ""0.0000""), ""\D+"","""")) / SumIf(ARRAYFORMULA(regexreplace(TEXT($C$2:D$2, ""0.0000""), ""\D+"",) /1),""&gt;-1"") ,IFERROR( AVERAGEIF(C20:D20, ""&gt;-1""),""N/A""))"),0.8167)</f>
        <v>0.8167</v>
      </c>
      <c r="C20" s="24">
        <v>0.8167</v>
      </c>
      <c r="D20" s="24"/>
    </row>
    <row r="21">
      <c r="A21" s="16">
        <f>Main!A21</f>
        <v>1741</v>
      </c>
      <c r="B21" s="19">
        <f>IFERROR(__xludf.DUMMYFUNCTION("IFERROR(SUMPRODUCT(C21:D21,regexreplace(TEXT($C$2:D$2, ""0.0000""), ""\D+"","""")) / SumIf(ARRAYFORMULA(regexreplace(TEXT($C$2:D$2, ""0.0000""), ""\D+"",) /1),""&gt;-1"") ,IFERROR( AVERAGEIF(C21:D21, ""&gt;-1""),""N/A""))"),0.6667000000000001)</f>
        <v>0.6667</v>
      </c>
      <c r="C21" s="24">
        <v>0.6667</v>
      </c>
      <c r="D21" s="24"/>
    </row>
    <row r="22">
      <c r="A22" s="16">
        <f>Main!A22</f>
        <v>1742</v>
      </c>
      <c r="B22" s="19">
        <f>IFERROR(__xludf.DUMMYFUNCTION("IFERROR(SUMPRODUCT(C22:D22,regexreplace(TEXT($C$2:D$2, ""0.0000""), ""\D+"","""")) / SumIf(ARRAYFORMULA(regexreplace(TEXT($C$2:D$2, ""0.0000""), ""\D+"",) /1),""&gt;-1"") ,IFERROR( AVERAGEIF(C22:D22, ""&gt;-1""),""N/A""))"),0.8)</f>
        <v>0.8</v>
      </c>
      <c r="C22" s="24">
        <v>0.8</v>
      </c>
      <c r="D22" s="24"/>
    </row>
    <row r="23">
      <c r="A23" s="31"/>
      <c r="B23" s="31"/>
      <c r="C23" s="31"/>
      <c r="D23" s="31"/>
    </row>
    <row r="24">
      <c r="A24" s="31"/>
      <c r="B24" s="31"/>
      <c r="C24" s="31"/>
      <c r="D24" s="31"/>
    </row>
    <row r="25">
      <c r="A25" s="31"/>
      <c r="B25" s="31"/>
      <c r="C25" s="31"/>
      <c r="D25" s="31"/>
    </row>
    <row r="26">
      <c r="A26" s="31"/>
      <c r="B26" s="31"/>
      <c r="C26" s="31"/>
      <c r="D26" s="31"/>
    </row>
    <row r="27">
      <c r="A27" s="31"/>
      <c r="B27" s="31"/>
      <c r="C27" s="31"/>
      <c r="D27" s="31"/>
    </row>
    <row r="28">
      <c r="A28" s="31"/>
      <c r="B28" s="31"/>
      <c r="C28" s="31"/>
      <c r="D28" s="31"/>
    </row>
    <row r="29">
      <c r="A29" s="31"/>
      <c r="B29" s="31"/>
      <c r="C29" s="31"/>
      <c r="D29" s="31"/>
    </row>
    <row r="30">
      <c r="A30" s="31"/>
      <c r="B30" s="31"/>
      <c r="C30" s="31"/>
      <c r="D30" s="31"/>
    </row>
    <row r="31">
      <c r="A31" s="31"/>
      <c r="B31" s="31"/>
      <c r="C31" s="31"/>
      <c r="D31" s="31"/>
    </row>
    <row r="32">
      <c r="A32" s="31"/>
      <c r="B32" s="31"/>
      <c r="C32" s="31"/>
      <c r="D32" s="31"/>
    </row>
    <row r="33">
      <c r="A33" s="31"/>
      <c r="B33" s="31"/>
      <c r="C33" s="31"/>
      <c r="D33" s="31"/>
    </row>
    <row r="34">
      <c r="A34" s="31"/>
      <c r="B34" s="31"/>
      <c r="C34" s="31"/>
      <c r="D34" s="31"/>
    </row>
    <row r="35">
      <c r="A35" s="31"/>
      <c r="B35" s="31"/>
      <c r="C35" s="31"/>
      <c r="D35" s="31"/>
    </row>
    <row r="36">
      <c r="A36" s="31"/>
      <c r="B36" s="31"/>
      <c r="C36" s="31"/>
      <c r="D36" s="31"/>
    </row>
    <row r="37">
      <c r="A37" s="31"/>
      <c r="B37" s="31"/>
      <c r="C37" s="31"/>
      <c r="D37" s="31"/>
    </row>
    <row r="38">
      <c r="A38" s="31"/>
      <c r="B38" s="31"/>
      <c r="C38" s="31"/>
      <c r="D38" s="31"/>
    </row>
    <row r="39">
      <c r="A39" s="31"/>
      <c r="B39" s="31"/>
      <c r="C39" s="31"/>
      <c r="D39" s="31"/>
    </row>
    <row r="40">
      <c r="A40" s="31"/>
      <c r="B40" s="31"/>
      <c r="C40" s="31"/>
      <c r="D40" s="31"/>
    </row>
    <row r="41">
      <c r="A41" s="31"/>
      <c r="B41" s="31"/>
      <c r="C41" s="31"/>
      <c r="D41" s="31"/>
    </row>
    <row r="42">
      <c r="A42" s="31"/>
      <c r="B42" s="31"/>
      <c r="C42" s="31"/>
      <c r="D42" s="31"/>
    </row>
    <row r="43">
      <c r="A43" s="31"/>
      <c r="B43" s="31"/>
      <c r="C43" s="31"/>
      <c r="D43" s="31"/>
    </row>
    <row r="44">
      <c r="A44" s="31"/>
      <c r="B44" s="31"/>
      <c r="C44" s="31"/>
      <c r="D44" s="31"/>
    </row>
    <row r="45">
      <c r="A45" s="31"/>
      <c r="B45" s="31"/>
      <c r="C45" s="31"/>
      <c r="D45" s="31"/>
    </row>
    <row r="46">
      <c r="A46" s="31"/>
      <c r="B46" s="31"/>
      <c r="C46" s="31"/>
      <c r="D46" s="31"/>
    </row>
    <row r="47">
      <c r="A47" s="31"/>
      <c r="B47" s="31"/>
      <c r="C47" s="31"/>
      <c r="D47" s="31"/>
    </row>
    <row r="48">
      <c r="A48" s="31"/>
      <c r="B48" s="31"/>
      <c r="C48" s="31"/>
      <c r="D48" s="31"/>
    </row>
    <row r="49">
      <c r="A49" s="31"/>
      <c r="B49" s="31"/>
      <c r="C49" s="31"/>
      <c r="D49" s="31"/>
    </row>
    <row r="50">
      <c r="A50" s="31"/>
      <c r="B50" s="31"/>
      <c r="C50" s="31"/>
      <c r="D50" s="31"/>
    </row>
    <row r="51">
      <c r="A51" s="31"/>
      <c r="B51" s="31"/>
      <c r="C51" s="31"/>
      <c r="D51" s="31"/>
    </row>
    <row r="52">
      <c r="A52" s="31"/>
      <c r="B52" s="31"/>
      <c r="C52" s="31"/>
      <c r="D52" s="31"/>
    </row>
    <row r="53">
      <c r="A53" s="31"/>
      <c r="B53" s="31"/>
      <c r="C53" s="31"/>
      <c r="D53" s="31"/>
    </row>
    <row r="54">
      <c r="A54" s="31"/>
      <c r="B54" s="31"/>
      <c r="C54" s="31"/>
      <c r="D54" s="31"/>
    </row>
    <row r="55">
      <c r="A55" s="31"/>
      <c r="B55" s="31"/>
      <c r="C55" s="31"/>
      <c r="D55" s="31"/>
    </row>
    <row r="56">
      <c r="A56" s="31"/>
      <c r="B56" s="31"/>
      <c r="C56" s="31"/>
      <c r="D56" s="31"/>
    </row>
    <row r="57">
      <c r="A57" s="31"/>
      <c r="B57" s="31"/>
      <c r="C57" s="31"/>
      <c r="D57" s="31"/>
    </row>
    <row r="58">
      <c r="A58" s="31"/>
      <c r="B58" s="31"/>
      <c r="C58" s="31"/>
      <c r="D58" s="31"/>
    </row>
    <row r="59">
      <c r="A59" s="31"/>
      <c r="B59" s="31"/>
      <c r="C59" s="31"/>
      <c r="D59" s="31"/>
    </row>
    <row r="60">
      <c r="A60" s="31"/>
      <c r="B60" s="31"/>
      <c r="C60" s="31"/>
      <c r="D60" s="31"/>
    </row>
    <row r="61">
      <c r="A61" s="31"/>
      <c r="B61" s="31"/>
      <c r="C61" s="31"/>
      <c r="D61" s="31"/>
    </row>
    <row r="62">
      <c r="A62" s="31"/>
      <c r="B62" s="31"/>
      <c r="C62" s="31"/>
      <c r="D62" s="31"/>
    </row>
    <row r="63">
      <c r="A63" s="31"/>
      <c r="B63" s="31"/>
      <c r="C63" s="31"/>
      <c r="D63" s="31"/>
    </row>
    <row r="64">
      <c r="A64" s="31"/>
      <c r="B64" s="31"/>
      <c r="C64" s="31"/>
      <c r="D64" s="31"/>
    </row>
    <row r="65">
      <c r="A65" s="31"/>
      <c r="B65" s="31"/>
      <c r="C65" s="31"/>
      <c r="D65" s="31"/>
    </row>
    <row r="66">
      <c r="A66" s="31"/>
      <c r="B66" s="31"/>
      <c r="C66" s="31"/>
      <c r="D66" s="31"/>
    </row>
    <row r="67">
      <c r="A67" s="31"/>
      <c r="B67" s="31"/>
      <c r="C67" s="31"/>
      <c r="D67" s="31"/>
    </row>
    <row r="68">
      <c r="A68" s="31"/>
      <c r="B68" s="31"/>
      <c r="C68" s="31"/>
      <c r="D68" s="31"/>
    </row>
    <row r="69">
      <c r="A69" s="31"/>
      <c r="B69" s="31"/>
      <c r="C69" s="31"/>
      <c r="D69" s="31"/>
    </row>
    <row r="70">
      <c r="A70" s="31"/>
      <c r="B70" s="31"/>
      <c r="C70" s="31"/>
      <c r="D70" s="31"/>
    </row>
    <row r="71">
      <c r="A71" s="31"/>
      <c r="B71" s="31"/>
      <c r="C71" s="31"/>
      <c r="D71" s="31"/>
    </row>
    <row r="72">
      <c r="A72" s="31"/>
      <c r="B72" s="31"/>
      <c r="C72" s="31"/>
      <c r="D72" s="31"/>
    </row>
    <row r="73">
      <c r="A73" s="31"/>
      <c r="B73" s="31"/>
      <c r="C73" s="31"/>
      <c r="D73" s="31"/>
    </row>
    <row r="74">
      <c r="A74" s="31"/>
      <c r="B74" s="31"/>
      <c r="C74" s="31"/>
      <c r="D74" s="31"/>
    </row>
    <row r="75">
      <c r="A75" s="31"/>
      <c r="B75" s="31"/>
      <c r="C75" s="31"/>
      <c r="D75" s="31"/>
    </row>
    <row r="76">
      <c r="A76" s="31"/>
      <c r="B76" s="31"/>
      <c r="C76" s="31"/>
      <c r="D76" s="31"/>
    </row>
    <row r="77">
      <c r="A77" s="31"/>
      <c r="B77" s="31"/>
      <c r="C77" s="31"/>
      <c r="D77" s="31"/>
    </row>
    <row r="78">
      <c r="A78" s="31"/>
      <c r="B78" s="31"/>
      <c r="C78" s="31"/>
      <c r="D78" s="31"/>
    </row>
    <row r="79">
      <c r="A79" s="31"/>
      <c r="B79" s="31"/>
      <c r="C79" s="31"/>
      <c r="D79" s="31"/>
    </row>
    <row r="80">
      <c r="A80" s="31"/>
      <c r="B80" s="31"/>
      <c r="C80" s="31"/>
      <c r="D80" s="31"/>
    </row>
    <row r="81">
      <c r="A81" s="31"/>
      <c r="B81" s="31"/>
      <c r="C81" s="31"/>
      <c r="D81" s="31"/>
    </row>
    <row r="82">
      <c r="A82" s="31"/>
      <c r="B82" s="31"/>
      <c r="C82" s="31"/>
      <c r="D82" s="31"/>
    </row>
    <row r="83">
      <c r="A83" s="31"/>
      <c r="B83" s="31"/>
      <c r="C83" s="31"/>
      <c r="D83" s="31"/>
    </row>
    <row r="84">
      <c r="A84" s="31"/>
      <c r="B84" s="31"/>
      <c r="C84" s="31"/>
      <c r="D84" s="31"/>
    </row>
    <row r="85">
      <c r="A85" s="31"/>
      <c r="B85" s="31"/>
      <c r="C85" s="31"/>
      <c r="D85" s="31"/>
    </row>
    <row r="86">
      <c r="A86" s="31"/>
      <c r="B86" s="31"/>
      <c r="C86" s="31"/>
      <c r="D86" s="31"/>
    </row>
    <row r="87">
      <c r="A87" s="31"/>
      <c r="B87" s="31"/>
      <c r="C87" s="31"/>
      <c r="D87" s="31"/>
    </row>
    <row r="88">
      <c r="A88" s="31"/>
      <c r="B88" s="31"/>
      <c r="C88" s="31"/>
      <c r="D88" s="31"/>
    </row>
    <row r="89">
      <c r="A89" s="31"/>
      <c r="B89" s="31"/>
      <c r="C89" s="31"/>
      <c r="D89" s="31"/>
    </row>
    <row r="90">
      <c r="A90" s="31"/>
      <c r="B90" s="31"/>
      <c r="C90" s="31"/>
      <c r="D90" s="31"/>
    </row>
    <row r="91">
      <c r="A91" s="31"/>
      <c r="B91" s="31"/>
      <c r="C91" s="31"/>
      <c r="D91" s="31"/>
    </row>
    <row r="92">
      <c r="A92" s="31"/>
      <c r="B92" s="31"/>
      <c r="C92" s="31"/>
      <c r="D92" s="31"/>
    </row>
    <row r="93">
      <c r="A93" s="31"/>
      <c r="B93" s="31"/>
      <c r="C93" s="31"/>
      <c r="D93" s="31"/>
    </row>
    <row r="94">
      <c r="A94" s="31"/>
      <c r="B94" s="31"/>
      <c r="C94" s="31"/>
      <c r="D94" s="31"/>
    </row>
    <row r="95">
      <c r="A95" s="31"/>
      <c r="B95" s="31"/>
      <c r="C95" s="31"/>
      <c r="D95" s="31"/>
    </row>
    <row r="96">
      <c r="A96" s="31"/>
      <c r="B96" s="31"/>
      <c r="C96" s="31"/>
      <c r="D96" s="31"/>
    </row>
    <row r="97">
      <c r="A97" s="31"/>
      <c r="B97" s="31"/>
      <c r="C97" s="31"/>
      <c r="D97" s="31"/>
    </row>
    <row r="98">
      <c r="A98" s="31"/>
      <c r="B98" s="31"/>
      <c r="C98" s="31"/>
      <c r="D98" s="31"/>
    </row>
    <row r="99">
      <c r="A99" s="31"/>
      <c r="B99" s="31"/>
      <c r="C99" s="31"/>
      <c r="D99" s="31"/>
    </row>
    <row r="100">
      <c r="A100" s="31"/>
      <c r="B100" s="31"/>
      <c r="C100" s="31"/>
      <c r="D100" s="31"/>
    </row>
    <row r="101">
      <c r="A101" s="31"/>
      <c r="B101" s="31"/>
      <c r="C101" s="31"/>
      <c r="D101" s="31"/>
    </row>
    <row r="102">
      <c r="A102" s="31"/>
      <c r="B102" s="31"/>
      <c r="C102" s="31"/>
      <c r="D102" s="31"/>
    </row>
    <row r="103">
      <c r="A103" s="31"/>
      <c r="B103" s="31"/>
      <c r="C103" s="31"/>
      <c r="D103" s="31"/>
    </row>
    <row r="104">
      <c r="A104" s="31"/>
      <c r="B104" s="31"/>
      <c r="C104" s="31"/>
      <c r="D104" s="31"/>
    </row>
    <row r="105">
      <c r="A105" s="31"/>
      <c r="B105" s="31"/>
      <c r="C105" s="31"/>
      <c r="D105" s="31"/>
    </row>
    <row r="106">
      <c r="A106" s="31"/>
      <c r="B106" s="31"/>
      <c r="C106" s="31"/>
      <c r="D106" s="31"/>
    </row>
    <row r="107">
      <c r="A107" s="31"/>
      <c r="B107" s="31"/>
      <c r="C107" s="31"/>
      <c r="D107" s="31"/>
    </row>
    <row r="108">
      <c r="A108" s="31"/>
      <c r="B108" s="31"/>
      <c r="C108" s="31"/>
      <c r="D108" s="31"/>
    </row>
    <row r="109">
      <c r="A109" s="31"/>
      <c r="B109" s="31"/>
      <c r="C109" s="31"/>
      <c r="D109" s="31"/>
    </row>
    <row r="110">
      <c r="A110" s="31"/>
      <c r="B110" s="31"/>
      <c r="C110" s="31"/>
      <c r="D110" s="31"/>
    </row>
    <row r="111">
      <c r="A111" s="31"/>
      <c r="B111" s="31"/>
      <c r="C111" s="31"/>
      <c r="D111" s="31"/>
    </row>
    <row r="112">
      <c r="A112" s="31"/>
      <c r="B112" s="31"/>
      <c r="C112" s="31"/>
      <c r="D112" s="31"/>
    </row>
    <row r="113">
      <c r="A113" s="31"/>
      <c r="B113" s="31"/>
      <c r="C113" s="31"/>
      <c r="D113" s="31"/>
    </row>
    <row r="114">
      <c r="A114" s="31"/>
      <c r="B114" s="31"/>
      <c r="C114" s="31"/>
      <c r="D114" s="31"/>
    </row>
    <row r="115">
      <c r="A115" s="31"/>
      <c r="B115" s="31"/>
      <c r="C115" s="31"/>
      <c r="D115" s="31"/>
    </row>
    <row r="116">
      <c r="A116" s="31"/>
      <c r="B116" s="31"/>
      <c r="C116" s="31"/>
      <c r="D116" s="31"/>
    </row>
    <row r="117">
      <c r="A117" s="31"/>
      <c r="B117" s="31"/>
      <c r="C117" s="31"/>
      <c r="D117" s="31"/>
    </row>
    <row r="118">
      <c r="A118" s="31"/>
      <c r="B118" s="31"/>
      <c r="C118" s="31"/>
      <c r="D118" s="31"/>
    </row>
    <row r="119">
      <c r="A119" s="31"/>
      <c r="B119" s="31"/>
      <c r="C119" s="31"/>
      <c r="D119" s="31"/>
    </row>
    <row r="120">
      <c r="A120" s="31"/>
      <c r="B120" s="31"/>
      <c r="C120" s="31"/>
      <c r="D120" s="31"/>
    </row>
    <row r="121">
      <c r="A121" s="31"/>
      <c r="B121" s="31"/>
      <c r="C121" s="31"/>
      <c r="D121" s="31"/>
    </row>
    <row r="122">
      <c r="A122" s="31"/>
      <c r="B122" s="31"/>
      <c r="C122" s="31"/>
      <c r="D122" s="31"/>
    </row>
    <row r="123">
      <c r="A123" s="31"/>
      <c r="B123" s="31"/>
      <c r="C123" s="31"/>
      <c r="D123" s="31"/>
    </row>
    <row r="124">
      <c r="A124" s="31"/>
      <c r="B124" s="31"/>
      <c r="C124" s="31"/>
      <c r="D124" s="31"/>
    </row>
    <row r="125">
      <c r="A125" s="31"/>
      <c r="B125" s="31"/>
      <c r="C125" s="31"/>
      <c r="D125" s="31"/>
    </row>
    <row r="126">
      <c r="A126" s="31"/>
      <c r="B126" s="31"/>
      <c r="C126" s="31"/>
      <c r="D126" s="31"/>
    </row>
    <row r="127">
      <c r="A127" s="31"/>
      <c r="B127" s="31"/>
      <c r="C127" s="31"/>
      <c r="D127" s="31"/>
    </row>
    <row r="128">
      <c r="A128" s="31"/>
      <c r="B128" s="31"/>
      <c r="C128" s="31"/>
      <c r="D128" s="31"/>
    </row>
    <row r="129">
      <c r="A129" s="31"/>
      <c r="B129" s="31"/>
      <c r="C129" s="31"/>
      <c r="D129" s="31"/>
    </row>
    <row r="130">
      <c r="A130" s="31"/>
      <c r="B130" s="31"/>
      <c r="C130" s="31"/>
      <c r="D130" s="31"/>
    </row>
    <row r="131">
      <c r="A131" s="31"/>
      <c r="B131" s="31"/>
      <c r="C131" s="31"/>
      <c r="D131" s="31"/>
    </row>
    <row r="132">
      <c r="A132" s="31"/>
      <c r="B132" s="31"/>
      <c r="C132" s="31"/>
      <c r="D132" s="31"/>
    </row>
    <row r="133">
      <c r="A133" s="31"/>
      <c r="B133" s="31"/>
      <c r="C133" s="31"/>
      <c r="D133" s="31"/>
    </row>
    <row r="134">
      <c r="A134" s="31"/>
      <c r="B134" s="31"/>
      <c r="C134" s="31"/>
      <c r="D134" s="31"/>
    </row>
    <row r="135">
      <c r="A135" s="31"/>
      <c r="B135" s="31"/>
      <c r="C135" s="31"/>
      <c r="D135" s="31"/>
    </row>
    <row r="136">
      <c r="A136" s="31"/>
      <c r="B136" s="31"/>
      <c r="C136" s="31"/>
      <c r="D136" s="31"/>
    </row>
    <row r="137">
      <c r="A137" s="31"/>
      <c r="B137" s="31"/>
      <c r="C137" s="31"/>
      <c r="D137" s="31"/>
    </row>
    <row r="138">
      <c r="A138" s="31"/>
      <c r="B138" s="31"/>
      <c r="C138" s="31"/>
      <c r="D138" s="31"/>
    </row>
    <row r="139">
      <c r="A139" s="31"/>
      <c r="B139" s="31"/>
      <c r="C139" s="31"/>
      <c r="D139" s="31"/>
    </row>
    <row r="140">
      <c r="A140" s="31"/>
      <c r="B140" s="31"/>
      <c r="C140" s="31"/>
      <c r="D140" s="31"/>
    </row>
    <row r="141">
      <c r="A141" s="31"/>
      <c r="B141" s="31"/>
      <c r="C141" s="31"/>
      <c r="D141" s="31"/>
    </row>
    <row r="142">
      <c r="A142" s="31"/>
      <c r="B142" s="31"/>
      <c r="C142" s="31"/>
      <c r="D142" s="31"/>
    </row>
    <row r="143">
      <c r="A143" s="31"/>
      <c r="B143" s="31"/>
      <c r="C143" s="31"/>
      <c r="D143" s="31"/>
    </row>
    <row r="144">
      <c r="A144" s="31"/>
      <c r="B144" s="31"/>
      <c r="C144" s="31"/>
      <c r="D144" s="31"/>
    </row>
    <row r="145">
      <c r="A145" s="31"/>
      <c r="B145" s="31"/>
      <c r="C145" s="31"/>
      <c r="D145" s="31"/>
    </row>
    <row r="146">
      <c r="A146" s="31"/>
      <c r="B146" s="31"/>
      <c r="C146" s="31"/>
      <c r="D146" s="31"/>
    </row>
    <row r="147">
      <c r="A147" s="31"/>
      <c r="B147" s="31"/>
      <c r="C147" s="31"/>
      <c r="D147" s="31"/>
    </row>
    <row r="148">
      <c r="A148" s="31"/>
      <c r="B148" s="31"/>
      <c r="C148" s="31"/>
      <c r="D148" s="31"/>
    </row>
    <row r="149">
      <c r="A149" s="31"/>
      <c r="B149" s="31"/>
      <c r="C149" s="31"/>
      <c r="D149" s="31"/>
    </row>
    <row r="150">
      <c r="A150" s="31"/>
      <c r="B150" s="31"/>
      <c r="C150" s="31"/>
      <c r="D150" s="31"/>
    </row>
    <row r="151">
      <c r="A151" s="31"/>
      <c r="B151" s="31"/>
      <c r="C151" s="31"/>
      <c r="D151" s="31"/>
    </row>
    <row r="152">
      <c r="A152" s="31"/>
      <c r="B152" s="31"/>
      <c r="C152" s="31"/>
      <c r="D152" s="31"/>
    </row>
    <row r="153">
      <c r="A153" s="31"/>
      <c r="B153" s="31"/>
      <c r="C153" s="31"/>
      <c r="D153" s="31"/>
    </row>
    <row r="154">
      <c r="A154" s="31"/>
      <c r="B154" s="31"/>
      <c r="C154" s="31"/>
      <c r="D154" s="31"/>
    </row>
    <row r="155">
      <c r="A155" s="31"/>
      <c r="B155" s="31"/>
      <c r="C155" s="31"/>
      <c r="D155" s="31"/>
    </row>
    <row r="156">
      <c r="A156" s="31"/>
      <c r="B156" s="31"/>
      <c r="C156" s="31"/>
      <c r="D156" s="31"/>
    </row>
    <row r="157">
      <c r="A157" s="31"/>
      <c r="B157" s="31"/>
      <c r="C157" s="31"/>
      <c r="D157" s="31"/>
    </row>
    <row r="158">
      <c r="A158" s="31"/>
      <c r="B158" s="31"/>
      <c r="C158" s="31"/>
      <c r="D158" s="31"/>
    </row>
    <row r="159">
      <c r="A159" s="31"/>
      <c r="B159" s="31"/>
      <c r="C159" s="31"/>
      <c r="D159" s="31"/>
    </row>
    <row r="160">
      <c r="A160" s="31"/>
      <c r="B160" s="31"/>
      <c r="C160" s="31"/>
      <c r="D160" s="31"/>
    </row>
    <row r="161">
      <c r="A161" s="31"/>
      <c r="B161" s="31"/>
      <c r="C161" s="31"/>
      <c r="D161" s="31"/>
    </row>
    <row r="162">
      <c r="A162" s="31"/>
      <c r="B162" s="31"/>
      <c r="C162" s="31"/>
      <c r="D162" s="31"/>
    </row>
    <row r="163">
      <c r="A163" s="31"/>
      <c r="B163" s="31"/>
      <c r="C163" s="31"/>
      <c r="D163" s="31"/>
    </row>
    <row r="164">
      <c r="A164" s="31"/>
      <c r="B164" s="31"/>
      <c r="C164" s="31"/>
      <c r="D164" s="31"/>
    </row>
    <row r="165">
      <c r="A165" s="31"/>
      <c r="B165" s="31"/>
      <c r="C165" s="31"/>
      <c r="D165" s="31"/>
    </row>
    <row r="166">
      <c r="A166" s="31"/>
      <c r="B166" s="31"/>
      <c r="C166" s="31"/>
      <c r="D166" s="31"/>
    </row>
    <row r="167">
      <c r="A167" s="31"/>
      <c r="B167" s="31"/>
      <c r="C167" s="31"/>
      <c r="D167" s="31"/>
    </row>
    <row r="168">
      <c r="A168" s="31"/>
      <c r="B168" s="31"/>
      <c r="C168" s="31"/>
      <c r="D168" s="31"/>
    </row>
    <row r="169">
      <c r="A169" s="31"/>
      <c r="B169" s="31"/>
      <c r="C169" s="31"/>
      <c r="D169" s="31"/>
    </row>
    <row r="170">
      <c r="A170" s="31"/>
      <c r="B170" s="31"/>
      <c r="C170" s="31"/>
      <c r="D170" s="31"/>
    </row>
    <row r="171">
      <c r="A171" s="31"/>
      <c r="B171" s="31"/>
      <c r="C171" s="31"/>
      <c r="D171" s="31"/>
    </row>
    <row r="172">
      <c r="A172" s="31"/>
      <c r="B172" s="31"/>
      <c r="C172" s="31"/>
      <c r="D172" s="31"/>
    </row>
    <row r="173">
      <c r="A173" s="31"/>
      <c r="B173" s="31"/>
      <c r="C173" s="31"/>
      <c r="D173" s="31"/>
    </row>
    <row r="174">
      <c r="A174" s="31"/>
      <c r="B174" s="31"/>
      <c r="C174" s="31"/>
      <c r="D174" s="31"/>
    </row>
    <row r="175">
      <c r="A175" s="31"/>
      <c r="B175" s="31"/>
      <c r="C175" s="31"/>
      <c r="D175" s="31"/>
    </row>
    <row r="176">
      <c r="A176" s="31"/>
      <c r="B176" s="31"/>
      <c r="C176" s="31"/>
      <c r="D176" s="31"/>
    </row>
    <row r="177">
      <c r="A177" s="31"/>
      <c r="B177" s="31"/>
      <c r="C177" s="31"/>
      <c r="D177" s="31"/>
    </row>
    <row r="178">
      <c r="A178" s="31"/>
      <c r="B178" s="31"/>
      <c r="C178" s="31"/>
      <c r="D178" s="31"/>
    </row>
    <row r="179">
      <c r="A179" s="31"/>
      <c r="B179" s="31"/>
      <c r="C179" s="31"/>
      <c r="D179" s="31"/>
    </row>
    <row r="180">
      <c r="A180" s="31"/>
      <c r="B180" s="31"/>
      <c r="C180" s="31"/>
      <c r="D180" s="31"/>
    </row>
    <row r="181">
      <c r="A181" s="31"/>
      <c r="B181" s="31"/>
      <c r="C181" s="31"/>
      <c r="D181" s="31"/>
    </row>
    <row r="182">
      <c r="A182" s="31"/>
      <c r="B182" s="31"/>
      <c r="C182" s="31"/>
      <c r="D182" s="31"/>
    </row>
    <row r="183">
      <c r="A183" s="31"/>
      <c r="B183" s="31"/>
      <c r="C183" s="31"/>
      <c r="D183" s="31"/>
    </row>
    <row r="184">
      <c r="A184" s="31"/>
      <c r="B184" s="31"/>
      <c r="C184" s="31"/>
      <c r="D184" s="31"/>
    </row>
    <row r="185">
      <c r="A185" s="31"/>
      <c r="B185" s="31"/>
      <c r="C185" s="31"/>
      <c r="D185" s="31"/>
    </row>
    <row r="186">
      <c r="A186" s="31"/>
      <c r="B186" s="31"/>
      <c r="C186" s="31"/>
      <c r="D186" s="31"/>
    </row>
    <row r="187">
      <c r="A187" s="31"/>
      <c r="B187" s="31"/>
      <c r="C187" s="31"/>
      <c r="D187" s="31"/>
    </row>
    <row r="188">
      <c r="A188" s="31"/>
      <c r="B188" s="31"/>
      <c r="C188" s="31"/>
      <c r="D188" s="31"/>
    </row>
    <row r="189">
      <c r="A189" s="31"/>
      <c r="B189" s="31"/>
      <c r="C189" s="31"/>
      <c r="D189" s="31"/>
    </row>
    <row r="190">
      <c r="A190" s="31"/>
      <c r="B190" s="31"/>
      <c r="C190" s="31"/>
      <c r="D190" s="31"/>
    </row>
    <row r="191">
      <c r="A191" s="31"/>
      <c r="B191" s="31"/>
      <c r="C191" s="31"/>
      <c r="D191" s="31"/>
    </row>
    <row r="192">
      <c r="A192" s="31"/>
      <c r="B192" s="31"/>
      <c r="C192" s="31"/>
      <c r="D192" s="31"/>
    </row>
    <row r="193">
      <c r="A193" s="31"/>
      <c r="B193" s="31"/>
      <c r="C193" s="31"/>
      <c r="D193" s="31"/>
    </row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</sheetData>
  <autoFilter ref="$A$2:$D$22"/>
  <mergeCells count="1">
    <mergeCell ref="B1:D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22"/>
  <sheetViews>
    <sheetView workbookViewId="0"/>
  </sheetViews>
  <sheetFormatPr customHeight="1" defaultColWidth="14.43" defaultRowHeight="15.75"/>
  <sheetData>
    <row r="1">
      <c r="A1" s="4"/>
      <c r="B1" s="7" t="s">
        <v>28</v>
      </c>
      <c r="C1" s="12"/>
      <c r="D1" s="3"/>
    </row>
    <row r="2">
      <c r="A2" s="11" t="s">
        <v>6</v>
      </c>
      <c r="B2" s="15" t="s">
        <v>8</v>
      </c>
      <c r="C2" s="21" t="s">
        <v>29</v>
      </c>
      <c r="D2" s="21" t="s">
        <v>30</v>
      </c>
    </row>
    <row r="3">
      <c r="A3" s="20">
        <v>1717.0</v>
      </c>
      <c r="B3" s="38">
        <f>IFERROR(__xludf.DUMMYFUNCTION("IFERROR(SUMPRODUCT(C3:Z3,regexreplace(TEXT($C$2:Z$2, ""0.0000""), ""\D+"","""")) / SumIf(ARRAYFORMULA(regexreplace(TEXT($C$2:Z$2, ""0.0000""), ""\D+"",) /1),""&gt;-1"") ,IFERROR( AVERAGEIF(C3:Z3, ""&gt;-1""),""N/A""))"),0.0)</f>
        <v>0</v>
      </c>
      <c r="C3" s="22"/>
      <c r="D3" s="22"/>
    </row>
    <row r="4">
      <c r="A4" s="20">
        <v>1705.0</v>
      </c>
      <c r="B4" s="38">
        <f>IFERROR(__xludf.DUMMYFUNCTION("IFERROR(SUMPRODUCT(C4:Z4,regexreplace(TEXT($C$2:Z$2, ""0.0000""), ""\D+"","""")) / SumIf(ARRAYFORMULA(regexreplace(TEXT($C$2:Z$2, ""0.0000""), ""\D+"",) /1),""&gt;-1"") ,IFERROR( AVERAGEIF(C4:Z4, ""&gt;-1""),""N/A""))"),0.0)</f>
        <v>0</v>
      </c>
      <c r="C4" s="22"/>
      <c r="D4" s="22"/>
    </row>
    <row r="5">
      <c r="A5" s="20">
        <v>1701.0</v>
      </c>
      <c r="B5" s="38">
        <f>IFERROR(__xludf.DUMMYFUNCTION("IFERROR(SUMPRODUCT(C5:Z5,regexreplace(TEXT($C$2:Z$2, ""0.0000""), ""\D+"","""")) / SumIf(ARRAYFORMULA(regexreplace(TEXT($C$2:Z$2, ""0.0000""), ""\D+"",) /1),""&gt;-1"") ,IFERROR( AVERAGEIF(C5:Z5, ""&gt;-1""),""N/A""))"),0.0)</f>
        <v>0</v>
      </c>
      <c r="C5" s="22"/>
      <c r="D5" s="22"/>
    </row>
    <row r="6">
      <c r="A6" s="20">
        <v>1713.0</v>
      </c>
      <c r="B6" s="38">
        <f>IFERROR(__xludf.DUMMYFUNCTION("IFERROR(SUMPRODUCT(C6:Z6,regexreplace(TEXT($C$2:Z$2, ""0.0000""), ""\D+"","""")) / SumIf(ARRAYFORMULA(regexreplace(TEXT($C$2:Z$2, ""0.0000""), ""\D+"",) /1),""&gt;-1"") ,IFERROR( AVERAGEIF(C6:Z6, ""&gt;-1""),""N/A""))"),0.0)</f>
        <v>0</v>
      </c>
      <c r="C6" s="22"/>
      <c r="D6" s="22"/>
    </row>
    <row r="7">
      <c r="A7" s="20">
        <v>1703.0</v>
      </c>
      <c r="B7" s="38">
        <f>IFERROR(__xludf.DUMMYFUNCTION("IFERROR(SUMPRODUCT(C7:Z7,regexreplace(TEXT($C$2:Z$2, ""0.0000""), ""\D+"","""")) / SumIf(ARRAYFORMULA(regexreplace(TEXT($C$2:Z$2, ""0.0000""), ""\D+"",) /1),""&gt;-1"") ,IFERROR( AVERAGEIF(C7:Z7, ""&gt;-1""),""N/A""))"),0.0)</f>
        <v>0</v>
      </c>
      <c r="C7" s="22"/>
      <c r="D7" s="22"/>
    </row>
    <row r="8">
      <c r="A8" s="20">
        <v>1721.0</v>
      </c>
      <c r="B8" s="38">
        <f>IFERROR(__xludf.DUMMYFUNCTION("IFERROR(SUMPRODUCT(C8:Z8,regexreplace(TEXT($C$2:Z$2, ""0.0000""), ""\D+"","""")) / SumIf(ARRAYFORMULA(regexreplace(TEXT($C$2:Z$2, ""0.0000""), ""\D+"",) /1),""&gt;-1"") ,IFERROR( AVERAGEIF(C8:Z8, ""&gt;-1""),""N/A""))"),0.0)</f>
        <v>0</v>
      </c>
      <c r="C8" s="22"/>
      <c r="D8" s="22"/>
    </row>
    <row r="9">
      <c r="A9" s="20">
        <v>1706.0</v>
      </c>
      <c r="B9" s="38">
        <f>IFERROR(__xludf.DUMMYFUNCTION("IFERROR(SUMPRODUCT(C9:Z9,regexreplace(TEXT($C$2:Z$2, ""0.0000""), ""\D+"","""")) / SumIf(ARRAYFORMULA(regexreplace(TEXT($C$2:Z$2, ""0.0000""), ""\D+"",) /1),""&gt;-1"") ,IFERROR( AVERAGEIF(C9:Z9, ""&gt;-1""),""N/A""))"),0.0)</f>
        <v>0</v>
      </c>
      <c r="C9" s="22"/>
      <c r="D9" s="22"/>
    </row>
    <row r="10">
      <c r="A10" s="20">
        <v>1722.0</v>
      </c>
      <c r="B10" s="38">
        <f>IFERROR(__xludf.DUMMYFUNCTION("IFERROR(SUMPRODUCT(C10:Z10,regexreplace(TEXT($C$2:Z$2, ""0.0000""), ""\D+"","""")) / SumIf(ARRAYFORMULA(regexreplace(TEXT($C$2:Z$2, ""0.0000""), ""\D+"",) /1),""&gt;-1"") ,IFERROR( AVERAGEIF(C10:Z10, ""&gt;-1""),""N/A""))"),0.0)</f>
        <v>0</v>
      </c>
      <c r="C10" s="22"/>
      <c r="D10" s="22"/>
    </row>
    <row r="11">
      <c r="A11" s="20">
        <v>1714.0</v>
      </c>
      <c r="B11" s="38">
        <f>IFERROR(__xludf.DUMMYFUNCTION("IFERROR(SUMPRODUCT(C11:Z11,regexreplace(TEXT($C$2:Z$2, ""0.0000""), ""\D+"","""")) / SumIf(ARRAYFORMULA(regexreplace(TEXT($C$2:Z$2, ""0.0000""), ""\D+"",) /1),""&gt;-1"") ,IFERROR( AVERAGEIF(C11:Z11, ""&gt;-1""),""N/A""))"),0.0)</f>
        <v>0</v>
      </c>
      <c r="C11" s="22"/>
      <c r="D11" s="22"/>
    </row>
    <row r="12">
      <c r="A12" s="20">
        <v>1700.0</v>
      </c>
      <c r="B12" s="38">
        <f>IFERROR(__xludf.DUMMYFUNCTION("IFERROR(SUMPRODUCT(C12:Z12,regexreplace(TEXT($C$2:Z$2, ""0.0000""), ""\D+"","""")) / SumIf(ARRAYFORMULA(regexreplace(TEXT($C$2:Z$2, ""0.0000""), ""\D+"",) /1),""&gt;-1"") ,IFERROR( AVERAGEIF(C12:Z12, ""&gt;-1""),""N/A""))"),0.0)</f>
        <v>0</v>
      </c>
      <c r="C12" s="22"/>
      <c r="D12" s="22"/>
    </row>
    <row r="13">
      <c r="A13" s="20">
        <v>1716.0</v>
      </c>
      <c r="B13" s="38">
        <f>IFERROR(__xludf.DUMMYFUNCTION("IFERROR(SUMPRODUCT(C13:Z13,regexreplace(TEXT($C$2:Z$2, ""0.0000""), ""\D+"","""")) / SumIf(ARRAYFORMULA(regexreplace(TEXT($C$2:Z$2, ""0.0000""), ""\D+"",) /1),""&gt;-1"") ,IFERROR( AVERAGEIF(C13:Z13, ""&gt;-1""),""N/A""))"),0.0)</f>
        <v>0</v>
      </c>
      <c r="C13" s="22"/>
      <c r="D13" s="22"/>
    </row>
    <row r="14">
      <c r="A14" s="20">
        <v>1712.0</v>
      </c>
      <c r="B14" s="38">
        <f>IFERROR(__xludf.DUMMYFUNCTION("IFERROR(SUMPRODUCT(C14:Z14,regexreplace(TEXT($C$2:Z$2, ""0.0000""), ""\D+"","""")) / SumIf(ARRAYFORMULA(regexreplace(TEXT($C$2:Z$2, ""0.0000""), ""\D+"",) /1),""&gt;-1"") ,IFERROR( AVERAGEIF(C14:Z14, ""&gt;-1""),""N/A""))"),0.0)</f>
        <v>0</v>
      </c>
      <c r="C14" s="22"/>
      <c r="D14" s="22"/>
    </row>
    <row r="15">
      <c r="A15" s="42">
        <v>1710.0</v>
      </c>
      <c r="B15" s="38">
        <f>IFERROR(__xludf.DUMMYFUNCTION("IFERROR(SUMPRODUCT(C15:Z15,regexreplace(TEXT($C$2:Z$2, ""0.0000""), ""\D+"","""")) / SumIf(ARRAYFORMULA(regexreplace(TEXT($C$2:Z$2, ""0.0000""), ""\D+"",) /1),""&gt;-1"") ,IFERROR( AVERAGEIF(C15:Z15, ""&gt;-1""),""N/A""))"),0.0)</f>
        <v>0</v>
      </c>
      <c r="C15" s="43"/>
      <c r="D15" s="44"/>
    </row>
    <row r="16">
      <c r="A16" s="42">
        <v>1719.0</v>
      </c>
      <c r="B16" s="38">
        <f>IFERROR(__xludf.DUMMYFUNCTION("IFERROR(SUMPRODUCT(C16:Z16,regexreplace(TEXT($C$2:Z$2, ""0.0000""), ""\D+"","""")) / SumIf(ARRAYFORMULA(regexreplace(TEXT($C$2:Z$2, ""0.0000""), ""\D+"",) /1),""&gt;-1"") ,IFERROR( AVERAGEIF(C16:Z16, ""&gt;-1""),""N/A""))"),0.0)</f>
        <v>0</v>
      </c>
      <c r="C16" s="46"/>
      <c r="D16" s="45"/>
    </row>
    <row r="17">
      <c r="A17" s="42">
        <v>1699.0</v>
      </c>
      <c r="B17" s="38">
        <f>IFERROR(__xludf.DUMMYFUNCTION("IFERROR(SUMPRODUCT(C17:Z17,regexreplace(TEXT($C$2:Z$2, ""0.0000""), ""\D+"","""")) / SumIf(ARRAYFORMULA(regexreplace(TEXT($C$2:Z$2, ""0.0000""), ""\D+"",) /1),""&gt;-1"") ,IFERROR( AVERAGEIF(C17:Z17, ""&gt;-1""),""N/A""))"),0.0)</f>
        <v>0</v>
      </c>
      <c r="C17" s="46"/>
      <c r="D17" s="45"/>
    </row>
    <row r="18">
      <c r="A18" s="42">
        <v>1702.0</v>
      </c>
      <c r="B18" s="38">
        <f>IFERROR(__xludf.DUMMYFUNCTION("IFERROR(SUMPRODUCT(C18:Z18,regexreplace(TEXT($C$2:Z$2, ""0.0000""), ""\D+"","""")) / SumIf(ARRAYFORMULA(regexreplace(TEXT($C$2:Z$2, ""0.0000""), ""\D+"",) /1),""&gt;-1"") ,IFERROR( AVERAGEIF(C18:Z18, ""&gt;-1""),""N/A""))"),0.0)</f>
        <v>0</v>
      </c>
      <c r="C18" s="46"/>
      <c r="D18" s="45"/>
    </row>
    <row r="19">
      <c r="A19" s="42">
        <v>1709.0</v>
      </c>
      <c r="B19" s="38">
        <f>IFERROR(__xludf.DUMMYFUNCTION("IFERROR(SUMPRODUCT(C19:Z19,regexreplace(TEXT($C$2:Z$2, ""0.0000""), ""\D+"","""")) / SumIf(ARRAYFORMULA(regexreplace(TEXT($C$2:Z$2, ""0.0000""), ""\D+"",) /1),""&gt;-1"") ,IFERROR( AVERAGEIF(C19:Z19, ""&gt;-1""),""N/A""))"),0.0)</f>
        <v>0</v>
      </c>
      <c r="C19" s="46"/>
      <c r="D19" s="45"/>
    </row>
    <row r="20">
      <c r="A20" s="42">
        <v>1707.0</v>
      </c>
      <c r="B20" s="38">
        <f>IFERROR(__xludf.DUMMYFUNCTION("IFERROR(SUMPRODUCT(C20:Z20,regexreplace(TEXT($C$2:Z$2, ""0.0000""), ""\D+"","""")) / SumIf(ARRAYFORMULA(regexreplace(TEXT($C$2:Z$2, ""0.0000""), ""\D+"",) /1),""&gt;-1"") ,IFERROR( AVERAGEIF(C20:Z20, ""&gt;-1""),""N/A""))"),0.0)</f>
        <v>0</v>
      </c>
      <c r="C20" s="46"/>
      <c r="D20" s="45"/>
    </row>
    <row r="21">
      <c r="A21" s="42">
        <v>1718.0</v>
      </c>
      <c r="B21" s="38">
        <f>IFERROR(__xludf.DUMMYFUNCTION("IFERROR(SUMPRODUCT(C21:Z21,regexreplace(TEXT($C$2:Z$2, ""0.0000""), ""\D+"","""")) / SumIf(ARRAYFORMULA(regexreplace(TEXT($C$2:Z$2, ""0.0000""), ""\D+"",) /1),""&gt;-1"") ,IFERROR( AVERAGEIF(C21:Z21, ""&gt;-1""),""N/A""))"),0.0)</f>
        <v>0</v>
      </c>
      <c r="C21" s="46"/>
      <c r="D21" s="45"/>
    </row>
    <row r="22">
      <c r="A22" s="42">
        <v>1704.0</v>
      </c>
      <c r="B22" s="38">
        <f>IFERROR(__xludf.DUMMYFUNCTION("IFERROR(SUMPRODUCT(C22:Z22,regexreplace(TEXT($C$2:Z$2, ""0.0000""), ""\D+"","""")) / SumIf(ARRAYFORMULA(regexreplace(TEXT($C$2:Z$2, ""0.0000""), ""\D+"",) /1),""&gt;-1"") ,IFERROR( AVERAGEIF(C22:Z22, ""&gt;-1""),""N/A""))"),0.0)</f>
        <v>0</v>
      </c>
      <c r="C22" s="46"/>
      <c r="D22" s="45"/>
    </row>
  </sheetData>
  <autoFilter ref="$A$2:$D$22"/>
  <mergeCells count="1">
    <mergeCell ref="B1:D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G22"/>
  <sheetViews>
    <sheetView workbookViewId="0"/>
  </sheetViews>
  <sheetFormatPr customHeight="1" defaultColWidth="14.43" defaultRowHeight="15.75"/>
  <sheetData>
    <row r="1">
      <c r="A1" s="39"/>
      <c r="B1" s="40" t="s">
        <v>31</v>
      </c>
      <c r="C1" s="3"/>
    </row>
    <row r="2">
      <c r="A2" s="11" t="s">
        <v>6</v>
      </c>
      <c r="B2" s="15" t="s">
        <v>8</v>
      </c>
      <c r="C2" s="21" t="s">
        <v>32</v>
      </c>
      <c r="G2" s="41"/>
    </row>
    <row r="3">
      <c r="A3" s="20">
        <v>1717.0</v>
      </c>
      <c r="B3" s="38">
        <f>IFERROR(__xludf.DUMMYFUNCTION("IFERROR(SUMPRODUCT(C3:Y3,regexreplace(TEXT($C$2:Y$2, ""0.0000""), ""\D+"","""")) / SumIf(ARRAYFORMULA(regexreplace(TEXT($C$2:Y$2, ""0.0000""), ""\D+"",) /1),""&gt;-1"") ,IFERROR( AVERAGEIF(C3:Y3, ""&gt;-1""),""N/A""))"),0.0)</f>
        <v>0</v>
      </c>
      <c r="C3" s="22"/>
    </row>
    <row r="4">
      <c r="A4" s="20">
        <v>1705.0</v>
      </c>
      <c r="B4" s="38">
        <f>IFERROR(__xludf.DUMMYFUNCTION("IFERROR(SUMPRODUCT(C4:Y4,regexreplace(TEXT($C$2:Y$2, ""0.0000""), ""\D+"","""")) / SumIf(ARRAYFORMULA(regexreplace(TEXT($C$2:Y$2, ""0.0000""), ""\D+"",) /1),""&gt;-1"") ,IFERROR( AVERAGEIF(C4:Y4, ""&gt;-1""),""N/A""))"),0.0)</f>
        <v>0</v>
      </c>
      <c r="C4" s="22"/>
    </row>
    <row r="5">
      <c r="A5" s="20">
        <v>1701.0</v>
      </c>
      <c r="B5" s="38">
        <f>IFERROR(__xludf.DUMMYFUNCTION("IFERROR(SUMPRODUCT(C5:Y5,regexreplace(TEXT($C$2:Y$2, ""0.0000""), ""\D+"","""")) / SumIf(ARRAYFORMULA(regexreplace(TEXT($C$2:Y$2, ""0.0000""), ""\D+"",) /1),""&gt;-1"") ,IFERROR( AVERAGEIF(C5:Y5, ""&gt;-1""),""N/A""))"),0.0)</f>
        <v>0</v>
      </c>
      <c r="C5" s="22"/>
    </row>
    <row r="6">
      <c r="A6" s="20">
        <v>1713.0</v>
      </c>
      <c r="B6" s="38">
        <f>IFERROR(__xludf.DUMMYFUNCTION("IFERROR(SUMPRODUCT(C6:Y6,regexreplace(TEXT($C$2:Y$2, ""0.0000""), ""\D+"","""")) / SumIf(ARRAYFORMULA(regexreplace(TEXT($C$2:Y$2, ""0.0000""), ""\D+"",) /1),""&gt;-1"") ,IFERROR( AVERAGEIF(C6:Y6, ""&gt;-1""),""N/A""))"),0.0)</f>
        <v>0</v>
      </c>
      <c r="C6" s="22"/>
    </row>
    <row r="7">
      <c r="A7" s="20">
        <v>1703.0</v>
      </c>
      <c r="B7" s="38">
        <f>IFERROR(__xludf.DUMMYFUNCTION("IFERROR(SUMPRODUCT(C7:Y7,regexreplace(TEXT($C$2:Y$2, ""0.0000""), ""\D+"","""")) / SumIf(ARRAYFORMULA(regexreplace(TEXT($C$2:Y$2, ""0.0000""), ""\D+"",) /1),""&gt;-1"") ,IFERROR( AVERAGEIF(C7:Y7, ""&gt;-1""),""N/A""))"),0.0)</f>
        <v>0</v>
      </c>
      <c r="C7" s="22"/>
    </row>
    <row r="8">
      <c r="A8" s="20">
        <v>1721.0</v>
      </c>
      <c r="B8" s="38">
        <f>IFERROR(__xludf.DUMMYFUNCTION("IFERROR(SUMPRODUCT(C8:Y8,regexreplace(TEXT($C$2:Y$2, ""0.0000""), ""\D+"","""")) / SumIf(ARRAYFORMULA(regexreplace(TEXT($C$2:Y$2, ""0.0000""), ""\D+"",) /1),""&gt;-1"") ,IFERROR( AVERAGEIF(C8:Y8, ""&gt;-1""),""N/A""))"),0.0)</f>
        <v>0</v>
      </c>
      <c r="C8" s="22"/>
    </row>
    <row r="9">
      <c r="A9" s="20">
        <v>1706.0</v>
      </c>
      <c r="B9" s="38">
        <f>IFERROR(__xludf.DUMMYFUNCTION("IFERROR(SUMPRODUCT(C9:Y9,regexreplace(TEXT($C$2:Y$2, ""0.0000""), ""\D+"","""")) / SumIf(ARRAYFORMULA(regexreplace(TEXT($C$2:Y$2, ""0.0000""), ""\D+"",) /1),""&gt;-1"") ,IFERROR( AVERAGEIF(C9:Y9, ""&gt;-1""),""N/A""))"),0.0)</f>
        <v>0</v>
      </c>
      <c r="C9" s="22"/>
    </row>
    <row r="10">
      <c r="A10" s="20">
        <v>1722.0</v>
      </c>
      <c r="B10" s="38">
        <f>IFERROR(__xludf.DUMMYFUNCTION("IFERROR(SUMPRODUCT(C10:Y10,regexreplace(TEXT($C$2:Y$2, ""0.0000""), ""\D+"","""")) / SumIf(ARRAYFORMULA(regexreplace(TEXT($C$2:Y$2, ""0.0000""), ""\D+"",) /1),""&gt;-1"") ,IFERROR( AVERAGEIF(C10:Y10, ""&gt;-1""),""N/A""))"),0.0)</f>
        <v>0</v>
      </c>
      <c r="C10" s="22"/>
    </row>
    <row r="11">
      <c r="A11" s="20">
        <v>1714.0</v>
      </c>
      <c r="B11" s="38">
        <f>IFERROR(__xludf.DUMMYFUNCTION("IFERROR(SUMPRODUCT(C11:Y11,regexreplace(TEXT($C$2:Y$2, ""0.0000""), ""\D+"","""")) / SumIf(ARRAYFORMULA(regexreplace(TEXT($C$2:Y$2, ""0.0000""), ""\D+"",) /1),""&gt;-1"") ,IFERROR( AVERAGEIF(C11:Y11, ""&gt;-1""),""N/A""))"),0.0)</f>
        <v>0</v>
      </c>
      <c r="C11" s="22"/>
    </row>
    <row r="12">
      <c r="A12" s="20">
        <v>1700.0</v>
      </c>
      <c r="B12" s="38">
        <f>IFERROR(__xludf.DUMMYFUNCTION("IFERROR(SUMPRODUCT(C12:Y12,regexreplace(TEXT($C$2:Y$2, ""0.0000""), ""\D+"","""")) / SumIf(ARRAYFORMULA(regexreplace(TEXT($C$2:Y$2, ""0.0000""), ""\D+"",) /1),""&gt;-1"") ,IFERROR( AVERAGEIF(C12:Y12, ""&gt;-1""),""N/A""))"),0.0)</f>
        <v>0</v>
      </c>
      <c r="C12" s="22"/>
    </row>
    <row r="13">
      <c r="A13" s="20">
        <v>1716.0</v>
      </c>
      <c r="B13" s="38">
        <f>IFERROR(__xludf.DUMMYFUNCTION("IFERROR(SUMPRODUCT(C13:Y13,regexreplace(TEXT($C$2:Y$2, ""0.0000""), ""\D+"","""")) / SumIf(ARRAYFORMULA(regexreplace(TEXT($C$2:Y$2, ""0.0000""), ""\D+"",) /1),""&gt;-1"") ,IFERROR( AVERAGEIF(C13:Y13, ""&gt;-1""),""N/A""))"),0.0)</f>
        <v>0</v>
      </c>
      <c r="C13" s="22"/>
    </row>
    <row r="14">
      <c r="A14" s="20">
        <v>1712.0</v>
      </c>
      <c r="B14" s="38">
        <f>IFERROR(__xludf.DUMMYFUNCTION("IFERROR(SUMPRODUCT(C14:Y14,regexreplace(TEXT($C$2:Y$2, ""0.0000""), ""\D+"","""")) / SumIf(ARRAYFORMULA(regexreplace(TEXT($C$2:Y$2, ""0.0000""), ""\D+"",) /1),""&gt;-1"") ,IFERROR( AVERAGEIF(C14:Y14, ""&gt;-1""),""N/A""))"),0.0)</f>
        <v>0</v>
      </c>
      <c r="C14" s="22"/>
    </row>
    <row r="15">
      <c r="A15" s="42">
        <v>1710.0</v>
      </c>
      <c r="B15" s="38">
        <f>IFERROR(__xludf.DUMMYFUNCTION("IFERROR(SUMPRODUCT(C15:Y15,regexreplace(TEXT($C$2:Y$2, ""0.0000""), ""\D+"","""")) / SumIf(ARRAYFORMULA(regexreplace(TEXT($C$2:Y$2, ""0.0000""), ""\D+"",) /1),""&gt;-1"") ,IFERROR( AVERAGEIF(C15:Y15, ""&gt;-1""),""N/A""))"),0.0)</f>
        <v>0</v>
      </c>
      <c r="C15" s="44"/>
    </row>
    <row r="16">
      <c r="A16" s="42">
        <v>1719.0</v>
      </c>
      <c r="B16" s="38">
        <f>IFERROR(__xludf.DUMMYFUNCTION("IFERROR(SUMPRODUCT(C16:Y16,regexreplace(TEXT($C$2:Y$2, ""0.0000""), ""\D+"","""")) / SumIf(ARRAYFORMULA(regexreplace(TEXT($C$2:Y$2, ""0.0000""), ""\D+"",) /1),""&gt;-1"") ,IFERROR( AVERAGEIF(C16:Y16, ""&gt;-1""),""N/A""))"),0.0)</f>
        <v>0</v>
      </c>
      <c r="C16" s="45"/>
    </row>
    <row r="17">
      <c r="A17" s="42">
        <v>1699.0</v>
      </c>
      <c r="B17" s="38">
        <f>IFERROR(__xludf.DUMMYFUNCTION("IFERROR(SUMPRODUCT(C17:Y17,regexreplace(TEXT($C$2:Y$2, ""0.0000""), ""\D+"","""")) / SumIf(ARRAYFORMULA(regexreplace(TEXT($C$2:Y$2, ""0.0000""), ""\D+"",) /1),""&gt;-1"") ,IFERROR( AVERAGEIF(C17:Y17, ""&gt;-1""),""N/A""))"),0.0)</f>
        <v>0</v>
      </c>
      <c r="C17" s="45"/>
    </row>
    <row r="18">
      <c r="A18" s="42">
        <v>1702.0</v>
      </c>
      <c r="B18" s="38">
        <f>IFERROR(__xludf.DUMMYFUNCTION("IFERROR(SUMPRODUCT(C18:Y18,regexreplace(TEXT($C$2:Y$2, ""0.0000""), ""\D+"","""")) / SumIf(ARRAYFORMULA(regexreplace(TEXT($C$2:Y$2, ""0.0000""), ""\D+"",) /1),""&gt;-1"") ,IFERROR( AVERAGEIF(C18:Y18, ""&gt;-1""),""N/A""))"),0.0)</f>
        <v>0</v>
      </c>
      <c r="C18" s="45"/>
    </row>
    <row r="19">
      <c r="A19" s="42">
        <v>1709.0</v>
      </c>
      <c r="B19" s="38">
        <f>IFERROR(__xludf.DUMMYFUNCTION("IFERROR(SUMPRODUCT(C19:Y19,regexreplace(TEXT($C$2:Y$2, ""0.0000""), ""\D+"","""")) / SumIf(ARRAYFORMULA(regexreplace(TEXT($C$2:Y$2, ""0.0000""), ""\D+"",) /1),""&gt;-1"") ,IFERROR( AVERAGEIF(C19:Y19, ""&gt;-1""),""N/A""))"),0.0)</f>
        <v>0</v>
      </c>
      <c r="C19" s="45"/>
    </row>
    <row r="20">
      <c r="A20" s="42">
        <v>1707.0</v>
      </c>
      <c r="B20" s="38">
        <f>IFERROR(__xludf.DUMMYFUNCTION("IFERROR(SUMPRODUCT(C20:Y20,regexreplace(TEXT($C$2:Y$2, ""0.0000""), ""\D+"","""")) / SumIf(ARRAYFORMULA(regexreplace(TEXT($C$2:Y$2, ""0.0000""), ""\D+"",) /1),""&gt;-1"") ,IFERROR( AVERAGEIF(C20:Y20, ""&gt;-1""),""N/A""))"),0.0)</f>
        <v>0</v>
      </c>
      <c r="C20" s="45"/>
    </row>
    <row r="21">
      <c r="A21" s="42">
        <v>1718.0</v>
      </c>
      <c r="B21" s="38">
        <f>IFERROR(__xludf.DUMMYFUNCTION("IFERROR(SUMPRODUCT(C21:Y21,regexreplace(TEXT($C$2:Y$2, ""0.0000""), ""\D+"","""")) / SumIf(ARRAYFORMULA(regexreplace(TEXT($C$2:Y$2, ""0.0000""), ""\D+"",) /1),""&gt;-1"") ,IFERROR( AVERAGEIF(C21:Y21, ""&gt;-1""),""N/A""))"),0.0)</f>
        <v>0</v>
      </c>
      <c r="C21" s="45"/>
    </row>
    <row r="22">
      <c r="A22" s="42">
        <v>1704.0</v>
      </c>
      <c r="B22" s="38">
        <f>IFERROR(__xludf.DUMMYFUNCTION("IFERROR(SUMPRODUCT(C22:Y22,regexreplace(TEXT($C$2:Y$2, ""0.0000""), ""\D+"","""")) / SumIf(ARRAYFORMULA(regexreplace(TEXT($C$2:Y$2, ""0.0000""), ""\D+"",) /1),""&gt;-1"") ,IFERROR( AVERAGEIF(C22:Y22, ""&gt;-1""),""N/A""))"),0.0)</f>
        <v>0</v>
      </c>
      <c r="C22" s="45"/>
    </row>
  </sheetData>
  <autoFilter ref="$A$2:$C$22"/>
  <mergeCells count="1">
    <mergeCell ref="B1:C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22"/>
  <sheetViews>
    <sheetView workbookViewId="0"/>
  </sheetViews>
  <sheetFormatPr customHeight="1" defaultColWidth="14.43" defaultRowHeight="15.75"/>
  <sheetData>
    <row r="1">
      <c r="A1" s="4"/>
      <c r="B1" s="7" t="s">
        <v>33</v>
      </c>
      <c r="C1" s="3"/>
    </row>
    <row r="2">
      <c r="A2" s="11" t="s">
        <v>6</v>
      </c>
      <c r="B2" s="15" t="s">
        <v>8</v>
      </c>
      <c r="C2" s="21" t="s">
        <v>34</v>
      </c>
    </row>
    <row r="3">
      <c r="A3" s="47">
        <f>Main!A3</f>
        <v>1723</v>
      </c>
      <c r="B3" s="38">
        <f>IFERROR(__xludf.DUMMYFUNCTION("IFERROR(SUMPRODUCT(C3:Y3,regexreplace(TEXT($C$2:Y$2, ""0.0000""), ""\D+"","""")) / SumIf(ARRAYFORMULA(regexreplace(TEXT($C$2:Y$2, ""0.0000""), ""\D+"",) /1),""&gt;-1"") ,IFERROR( AVERAGEIF(C3:Y3, ""&gt;-1""),""N/A""))"),0.0)</f>
        <v>0</v>
      </c>
      <c r="C3" s="22"/>
    </row>
    <row r="4">
      <c r="A4" s="47">
        <f>Main!A4</f>
        <v>1724</v>
      </c>
      <c r="B4" s="38">
        <f>IFERROR(__xludf.DUMMYFUNCTION("IFERROR(SUMPRODUCT(C4:Y4,regexreplace(TEXT($C$2:Y$2, ""0.0000""), ""\D+"","""")) / SumIf(ARRAYFORMULA(regexreplace(TEXT($C$2:Y$2, ""0.0000""), ""\D+"",) /1),""&gt;-1"") ,IFERROR( AVERAGEIF(C4:Y4, ""&gt;-1""),""N/A""))"),0.0)</f>
        <v>0</v>
      </c>
      <c r="C4" s="22"/>
    </row>
    <row r="5">
      <c r="A5" s="47">
        <f>Main!A5</f>
        <v>1725</v>
      </c>
      <c r="B5" s="38">
        <f>IFERROR(__xludf.DUMMYFUNCTION("IFERROR(SUMPRODUCT(C5:Y5,regexreplace(TEXT($C$2:Y$2, ""0.0000""), ""\D+"","""")) / SumIf(ARRAYFORMULA(regexreplace(TEXT($C$2:Y$2, ""0.0000""), ""\D+"",) /1),""&gt;-1"") ,IFERROR( AVERAGEIF(C5:Y5, ""&gt;-1""),""N/A""))"),0.0)</f>
        <v>0</v>
      </c>
      <c r="C5" s="22"/>
    </row>
    <row r="6">
      <c r="A6" s="47">
        <f>Main!A6</f>
        <v>1726</v>
      </c>
      <c r="B6" s="38">
        <f>IFERROR(__xludf.DUMMYFUNCTION("IFERROR(SUMPRODUCT(C6:Y6,regexreplace(TEXT($C$2:Y$2, ""0.0000""), ""\D+"","""")) / SumIf(ARRAYFORMULA(regexreplace(TEXT($C$2:Y$2, ""0.0000""), ""\D+"",) /1),""&gt;-1"") ,IFERROR( AVERAGEIF(C6:Y6, ""&gt;-1""),""N/A""))"),0.0)</f>
        <v>0</v>
      </c>
      <c r="C6" s="22"/>
    </row>
    <row r="7">
      <c r="A7" s="47">
        <f>Main!A7</f>
        <v>1727</v>
      </c>
      <c r="B7" s="38">
        <f>IFERROR(__xludf.DUMMYFUNCTION("IFERROR(SUMPRODUCT(C7:Y7,regexreplace(TEXT($C$2:Y$2, ""0.0000""), ""\D+"","""")) / SumIf(ARRAYFORMULA(regexreplace(TEXT($C$2:Y$2, ""0.0000""), ""\D+"",) /1),""&gt;-1"") ,IFERROR( AVERAGEIF(C7:Y7, ""&gt;-1""),""N/A""))"),0.0)</f>
        <v>0</v>
      </c>
      <c r="C7" s="22"/>
    </row>
    <row r="8">
      <c r="A8" s="47">
        <f>Main!A8</f>
        <v>1728</v>
      </c>
      <c r="B8" s="38">
        <f>IFERROR(__xludf.DUMMYFUNCTION("IFERROR(SUMPRODUCT(C8:Y8,regexreplace(TEXT($C$2:Y$2, ""0.0000""), ""\D+"","""")) / SumIf(ARRAYFORMULA(regexreplace(TEXT($C$2:Y$2, ""0.0000""), ""\D+"",) /1),""&gt;-1"") ,IFERROR( AVERAGEIF(C8:Y8, ""&gt;-1""),""N/A""))"),0.0)</f>
        <v>0</v>
      </c>
      <c r="C8" s="22"/>
    </row>
    <row r="9">
      <c r="A9" s="47">
        <f>Main!A9</f>
        <v>1729</v>
      </c>
      <c r="B9" s="38">
        <f>IFERROR(__xludf.DUMMYFUNCTION("IFERROR(SUMPRODUCT(C9:Y9,regexreplace(TEXT($C$2:Y$2, ""0.0000""), ""\D+"","""")) / SumIf(ARRAYFORMULA(regexreplace(TEXT($C$2:Y$2, ""0.0000""), ""\D+"",) /1),""&gt;-1"") ,IFERROR( AVERAGEIF(C9:Y9, ""&gt;-1""),""N/A""))"),0.0)</f>
        <v>0</v>
      </c>
      <c r="C9" s="22"/>
    </row>
    <row r="10">
      <c r="A10" s="47">
        <f>Main!A10</f>
        <v>1730</v>
      </c>
      <c r="B10" s="38">
        <f>IFERROR(__xludf.DUMMYFUNCTION("IFERROR(SUMPRODUCT(C10:Y10,regexreplace(TEXT($C$2:Y$2, ""0.0000""), ""\D+"","""")) / SumIf(ARRAYFORMULA(regexreplace(TEXT($C$2:Y$2, ""0.0000""), ""\D+"",) /1),""&gt;-1"") ,IFERROR( AVERAGEIF(C10:Y10, ""&gt;-1""),""N/A""))"),0.0)</f>
        <v>0</v>
      </c>
      <c r="C10" s="22"/>
    </row>
    <row r="11">
      <c r="A11" s="47">
        <f>Main!A11</f>
        <v>1731</v>
      </c>
      <c r="B11" s="38">
        <f>IFERROR(__xludf.DUMMYFUNCTION("IFERROR(SUMPRODUCT(C11:Y11,regexreplace(TEXT($C$2:Y$2, ""0.0000""), ""\D+"","""")) / SumIf(ARRAYFORMULA(regexreplace(TEXT($C$2:Y$2, ""0.0000""), ""\D+"",) /1),""&gt;-1"") ,IFERROR( AVERAGEIF(C11:Y11, ""&gt;-1""),""N/A""))"),0.0)</f>
        <v>0</v>
      </c>
      <c r="C11" s="22"/>
    </row>
    <row r="12">
      <c r="A12" s="47">
        <f>Main!A12</f>
        <v>1732</v>
      </c>
      <c r="B12" s="38">
        <f>IFERROR(__xludf.DUMMYFUNCTION("IFERROR(SUMPRODUCT(C12:Y12,regexreplace(TEXT($C$2:Y$2, ""0.0000""), ""\D+"","""")) / SumIf(ARRAYFORMULA(regexreplace(TEXT($C$2:Y$2, ""0.0000""), ""\D+"",) /1),""&gt;-1"") ,IFERROR( AVERAGEIF(C12:Y12, ""&gt;-1""),""N/A""))"),0.0)</f>
        <v>0</v>
      </c>
      <c r="C12" s="22"/>
    </row>
    <row r="13">
      <c r="A13" s="47">
        <f>Main!A13</f>
        <v>1733</v>
      </c>
      <c r="B13" s="38">
        <f>IFERROR(__xludf.DUMMYFUNCTION("IFERROR(SUMPRODUCT(C13:Y13,regexreplace(TEXT($C$2:Y$2, ""0.0000""), ""\D+"","""")) / SumIf(ARRAYFORMULA(regexreplace(TEXT($C$2:Y$2, ""0.0000""), ""\D+"",) /1),""&gt;-1"") ,IFERROR( AVERAGEIF(C13:Y13, ""&gt;-1""),""N/A""))"),0.0)</f>
        <v>0</v>
      </c>
      <c r="C13" s="22"/>
    </row>
    <row r="14">
      <c r="A14" s="47">
        <f>Main!A14</f>
        <v>1734</v>
      </c>
      <c r="B14" s="38">
        <f>IFERROR(__xludf.DUMMYFUNCTION("IFERROR(SUMPRODUCT(C14:Y14,regexreplace(TEXT($C$2:Y$2, ""0.0000""), ""\D+"","""")) / SumIf(ARRAYFORMULA(regexreplace(TEXT($C$2:Y$2, ""0.0000""), ""\D+"",) /1),""&gt;-1"") ,IFERROR( AVERAGEIF(C14:Y14, ""&gt;-1""),""N/A""))"),0.0)</f>
        <v>0</v>
      </c>
      <c r="C14" s="22"/>
    </row>
    <row r="15">
      <c r="A15" s="47">
        <f>Main!A15</f>
        <v>1735</v>
      </c>
      <c r="B15" s="38">
        <f>IFERROR(__xludf.DUMMYFUNCTION("IFERROR(SUMPRODUCT(C15:Y15,regexreplace(TEXT($C$2:Y$2, ""0.0000""), ""\D+"","""")) / SumIf(ARRAYFORMULA(regexreplace(TEXT($C$2:Y$2, ""0.0000""), ""\D+"",) /1),""&gt;-1"") ,IFERROR( AVERAGEIF(C15:Y15, ""&gt;-1""),""N/A""))"),0.0)</f>
        <v>0</v>
      </c>
      <c r="C15" s="44"/>
    </row>
    <row r="16">
      <c r="A16" s="47">
        <f>Main!A16</f>
        <v>1736</v>
      </c>
      <c r="B16" s="38">
        <f>IFERROR(__xludf.DUMMYFUNCTION("IFERROR(SUMPRODUCT(C16:Y16,regexreplace(TEXT($C$2:Y$2, ""0.0000""), ""\D+"","""")) / SumIf(ARRAYFORMULA(regexreplace(TEXT($C$2:Y$2, ""0.0000""), ""\D+"",) /1),""&gt;-1"") ,IFERROR( AVERAGEIF(C16:Y16, ""&gt;-1""),""N/A""))"),0.0)</f>
        <v>0</v>
      </c>
      <c r="C16" s="45"/>
    </row>
    <row r="17">
      <c r="A17" s="47">
        <f>Main!A17</f>
        <v>1737</v>
      </c>
      <c r="B17" s="38">
        <f>IFERROR(__xludf.DUMMYFUNCTION("IFERROR(SUMPRODUCT(C17:Y17,regexreplace(TEXT($C$2:Y$2, ""0.0000""), ""\D+"","""")) / SumIf(ARRAYFORMULA(regexreplace(TEXT($C$2:Y$2, ""0.0000""), ""\D+"",) /1),""&gt;-1"") ,IFERROR( AVERAGEIF(C17:Y17, ""&gt;-1""),""N/A""))"),0.0)</f>
        <v>0</v>
      </c>
      <c r="C17" s="45"/>
    </row>
    <row r="18">
      <c r="A18" s="47">
        <f>Main!A18</f>
        <v>1738</v>
      </c>
      <c r="B18" s="38">
        <f>IFERROR(__xludf.DUMMYFUNCTION("IFERROR(SUMPRODUCT(C18:Y18,regexreplace(TEXT($C$2:Y$2, ""0.0000""), ""\D+"","""")) / SumIf(ARRAYFORMULA(regexreplace(TEXT($C$2:Y$2, ""0.0000""), ""\D+"",) /1),""&gt;-1"") ,IFERROR( AVERAGEIF(C18:Y18, ""&gt;-1""),""N/A""))"),0.0)</f>
        <v>0</v>
      </c>
      <c r="C18" s="45"/>
    </row>
    <row r="19">
      <c r="A19" s="47">
        <f>Main!A19</f>
        <v>1739</v>
      </c>
      <c r="B19" s="38">
        <f>IFERROR(__xludf.DUMMYFUNCTION("IFERROR(SUMPRODUCT(C19:Y19,regexreplace(TEXT($C$2:Y$2, ""0.0000""), ""\D+"","""")) / SumIf(ARRAYFORMULA(regexreplace(TEXT($C$2:Y$2, ""0.0000""), ""\D+"",) /1),""&gt;-1"") ,IFERROR( AVERAGEIF(C19:Y19, ""&gt;-1""),""N/A""))"),0.0)</f>
        <v>0</v>
      </c>
      <c r="C19" s="45"/>
    </row>
    <row r="20">
      <c r="A20" s="47">
        <f>Main!A20</f>
        <v>1740</v>
      </c>
      <c r="B20" s="38">
        <f>IFERROR(__xludf.DUMMYFUNCTION("IFERROR(SUMPRODUCT(C20:Y20,regexreplace(TEXT($C$2:Y$2, ""0.0000""), ""\D+"","""")) / SumIf(ARRAYFORMULA(regexreplace(TEXT($C$2:Y$2, ""0.0000""), ""\D+"",) /1),""&gt;-1"") ,IFERROR( AVERAGEIF(C20:Y20, ""&gt;-1""),""N/A""))"),0.0)</f>
        <v>0</v>
      </c>
      <c r="C20" s="45"/>
    </row>
    <row r="21">
      <c r="A21" s="47">
        <f>Main!A21</f>
        <v>1741</v>
      </c>
      <c r="B21" s="38">
        <f>IFERROR(__xludf.DUMMYFUNCTION("IFERROR(SUMPRODUCT(C21:Y21,regexreplace(TEXT($C$2:Y$2, ""0.0000""), ""\D+"","""")) / SumIf(ARRAYFORMULA(regexreplace(TEXT($C$2:Y$2, ""0.0000""), ""\D+"",) /1),""&gt;-1"") ,IFERROR( AVERAGEIF(C21:Y21, ""&gt;-1""),""N/A""))"),0.0)</f>
        <v>0</v>
      </c>
      <c r="C21" s="45"/>
    </row>
    <row r="22">
      <c r="A22" s="47">
        <f>Main!A22</f>
        <v>1742</v>
      </c>
      <c r="B22" s="38">
        <f>IFERROR(__xludf.DUMMYFUNCTION("IFERROR(SUMPRODUCT(C22:Y22,regexreplace(TEXT($C$2:Y$2, ""0.0000""), ""\D+"","""")) / SumIf(ARRAYFORMULA(regexreplace(TEXT($C$2:Y$2, ""0.0000""), ""\D+"",) /1),""&gt;-1"") ,IFERROR( AVERAGEIF(C22:Y22, ""&gt;-1""),""N/A""))"),0.0)</f>
        <v>0</v>
      </c>
      <c r="C22" s="45"/>
    </row>
  </sheetData>
  <autoFilter ref="$A$2:$C$22"/>
  <mergeCells count="1">
    <mergeCell ref="B1:C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22"/>
  <sheetViews>
    <sheetView workbookViewId="0"/>
  </sheetViews>
  <sheetFormatPr customHeight="1" defaultColWidth="14.43" defaultRowHeight="15.75"/>
  <sheetData>
    <row r="1">
      <c r="A1" s="4"/>
      <c r="B1" s="7" t="s">
        <v>35</v>
      </c>
      <c r="C1" s="3"/>
    </row>
    <row r="2">
      <c r="A2" s="11" t="s">
        <v>6</v>
      </c>
      <c r="B2" s="15" t="s">
        <v>8</v>
      </c>
      <c r="C2" s="21" t="s">
        <v>36</v>
      </c>
    </row>
    <row r="3">
      <c r="A3" s="20">
        <v>1717.0</v>
      </c>
      <c r="B3" s="38">
        <f>IFERROR(__xludf.DUMMYFUNCTION("IFERROR(SUMPRODUCT(C3:Y3,regexreplace(TEXT($C$2:Y$2, ""0.0000""), ""\D+"","""")) / SumIf(ARRAYFORMULA(regexreplace(TEXT($C$2:Y$2, ""0.0000""), ""\D+"",) /1),""&gt;-1"") ,IFERROR( AVERAGEIF(C3:Y3, ""&gt;-1""),""N/A""))"),0.0)</f>
        <v>0</v>
      </c>
      <c r="C3" s="22"/>
    </row>
    <row r="4">
      <c r="A4" s="20">
        <v>1705.0</v>
      </c>
      <c r="B4" s="38">
        <f>IFERROR(__xludf.DUMMYFUNCTION("IFERROR(SUMPRODUCT(C4:Y4,regexreplace(TEXT($C$2:Y$2, ""0.0000""), ""\D+"","""")) / SumIf(ARRAYFORMULA(regexreplace(TEXT($C$2:Y$2, ""0.0000""), ""\D+"",) /1),""&gt;-1"") ,IFERROR( AVERAGEIF(C4:Y4, ""&gt;-1""),""N/A""))"),0.0)</f>
        <v>0</v>
      </c>
      <c r="C4" s="22"/>
    </row>
    <row r="5">
      <c r="A5" s="20">
        <v>1701.0</v>
      </c>
      <c r="B5" s="38">
        <f>IFERROR(__xludf.DUMMYFUNCTION("IFERROR(SUMPRODUCT(C5:Y5,regexreplace(TEXT($C$2:Y$2, ""0.0000""), ""\D+"","""")) / SumIf(ARRAYFORMULA(regexreplace(TEXT($C$2:Y$2, ""0.0000""), ""\D+"",) /1),""&gt;-1"") ,IFERROR( AVERAGEIF(C5:Y5, ""&gt;-1""),""N/A""))"),0.0)</f>
        <v>0</v>
      </c>
      <c r="C5" s="22"/>
    </row>
    <row r="6">
      <c r="A6" s="20">
        <v>1713.0</v>
      </c>
      <c r="B6" s="38">
        <f>IFERROR(__xludf.DUMMYFUNCTION("IFERROR(SUMPRODUCT(C6:Y6,regexreplace(TEXT($C$2:Y$2, ""0.0000""), ""\D+"","""")) / SumIf(ARRAYFORMULA(regexreplace(TEXT($C$2:Y$2, ""0.0000""), ""\D+"",) /1),""&gt;-1"") ,IFERROR( AVERAGEIF(C6:Y6, ""&gt;-1""),""N/A""))"),0.0)</f>
        <v>0</v>
      </c>
      <c r="C6" s="22"/>
    </row>
    <row r="7">
      <c r="A7" s="20">
        <v>1703.0</v>
      </c>
      <c r="B7" s="38">
        <f>IFERROR(__xludf.DUMMYFUNCTION("IFERROR(SUMPRODUCT(C7:Y7,regexreplace(TEXT($C$2:Y$2, ""0.0000""), ""\D+"","""")) / SumIf(ARRAYFORMULA(regexreplace(TEXT($C$2:Y$2, ""0.0000""), ""\D+"",) /1),""&gt;-1"") ,IFERROR( AVERAGEIF(C7:Y7, ""&gt;-1""),""N/A""))"),0.0)</f>
        <v>0</v>
      </c>
      <c r="C7" s="22"/>
    </row>
    <row r="8">
      <c r="A8" s="20">
        <v>1721.0</v>
      </c>
      <c r="B8" s="38">
        <f>IFERROR(__xludf.DUMMYFUNCTION("IFERROR(SUMPRODUCT(C8:Y8,regexreplace(TEXT($C$2:Y$2, ""0.0000""), ""\D+"","""")) / SumIf(ARRAYFORMULA(regexreplace(TEXT($C$2:Y$2, ""0.0000""), ""\D+"",) /1),""&gt;-1"") ,IFERROR( AVERAGEIF(C8:Y8, ""&gt;-1""),""N/A""))"),0.0)</f>
        <v>0</v>
      </c>
      <c r="C8" s="22"/>
    </row>
    <row r="9">
      <c r="A9" s="20">
        <v>1706.0</v>
      </c>
      <c r="B9" s="38">
        <f>IFERROR(__xludf.DUMMYFUNCTION("IFERROR(SUMPRODUCT(C9:Y9,regexreplace(TEXT($C$2:Y$2, ""0.0000""), ""\D+"","""")) / SumIf(ARRAYFORMULA(regexreplace(TEXT($C$2:Y$2, ""0.0000""), ""\D+"",) /1),""&gt;-1"") ,IFERROR( AVERAGEIF(C9:Y9, ""&gt;-1""),""N/A""))"),0.0)</f>
        <v>0</v>
      </c>
      <c r="C9" s="22"/>
    </row>
    <row r="10">
      <c r="A10" s="20">
        <v>1722.0</v>
      </c>
      <c r="B10" s="38">
        <f>IFERROR(__xludf.DUMMYFUNCTION("IFERROR(SUMPRODUCT(C10:Y10,regexreplace(TEXT($C$2:Y$2, ""0.0000""), ""\D+"","""")) / SumIf(ARRAYFORMULA(regexreplace(TEXT($C$2:Y$2, ""0.0000""), ""\D+"",) /1),""&gt;-1"") ,IFERROR( AVERAGEIF(C10:Y10, ""&gt;-1""),""N/A""))"),0.0)</f>
        <v>0</v>
      </c>
      <c r="C10" s="22"/>
    </row>
    <row r="11">
      <c r="A11" s="20">
        <v>1714.0</v>
      </c>
      <c r="B11" s="38">
        <f>IFERROR(__xludf.DUMMYFUNCTION("IFERROR(SUMPRODUCT(C11:Y11,regexreplace(TEXT($C$2:Y$2, ""0.0000""), ""\D+"","""")) / SumIf(ARRAYFORMULA(regexreplace(TEXT($C$2:Y$2, ""0.0000""), ""\D+"",) /1),""&gt;-1"") ,IFERROR( AVERAGEIF(C11:Y11, ""&gt;-1""),""N/A""))"),0.0)</f>
        <v>0</v>
      </c>
      <c r="C11" s="22"/>
    </row>
    <row r="12">
      <c r="A12" s="20">
        <v>1700.0</v>
      </c>
      <c r="B12" s="38">
        <f>IFERROR(__xludf.DUMMYFUNCTION("IFERROR(SUMPRODUCT(C12:Y12,regexreplace(TEXT($C$2:Y$2, ""0.0000""), ""\D+"","""")) / SumIf(ARRAYFORMULA(regexreplace(TEXT($C$2:Y$2, ""0.0000""), ""\D+"",) /1),""&gt;-1"") ,IFERROR( AVERAGEIF(C12:Y12, ""&gt;-1""),""N/A""))"),0.0)</f>
        <v>0</v>
      </c>
      <c r="C12" s="22"/>
    </row>
    <row r="13">
      <c r="A13" s="20">
        <v>1716.0</v>
      </c>
      <c r="B13" s="38">
        <f>IFERROR(__xludf.DUMMYFUNCTION("IFERROR(SUMPRODUCT(C13:Y13,regexreplace(TEXT($C$2:Y$2, ""0.0000""), ""\D+"","""")) / SumIf(ARRAYFORMULA(regexreplace(TEXT($C$2:Y$2, ""0.0000""), ""\D+"",) /1),""&gt;-1"") ,IFERROR( AVERAGEIF(C13:Y13, ""&gt;-1""),""N/A""))"),0.0)</f>
        <v>0</v>
      </c>
      <c r="C13" s="22"/>
    </row>
    <row r="14">
      <c r="A14" s="20">
        <v>1712.0</v>
      </c>
      <c r="B14" s="38">
        <f>IFERROR(__xludf.DUMMYFUNCTION("IFERROR(SUMPRODUCT(C14:Y14,regexreplace(TEXT($C$2:Y$2, ""0.0000""), ""\D+"","""")) / SumIf(ARRAYFORMULA(regexreplace(TEXT($C$2:Y$2, ""0.0000""), ""\D+"",) /1),""&gt;-1"") ,IFERROR( AVERAGEIF(C14:Y14, ""&gt;-1""),""N/A""))"),0.0)</f>
        <v>0</v>
      </c>
      <c r="C14" s="22"/>
    </row>
    <row r="15">
      <c r="A15" s="42">
        <v>1710.0</v>
      </c>
      <c r="B15" s="38">
        <f>IFERROR(__xludf.DUMMYFUNCTION("IFERROR(SUMPRODUCT(C15:Y15,regexreplace(TEXT($C$2:Y$2, ""0.0000""), ""\D+"","""")) / SumIf(ARRAYFORMULA(regexreplace(TEXT($C$2:Y$2, ""0.0000""), ""\D+"",) /1),""&gt;-1"") ,IFERROR( AVERAGEIF(C15:Y15, ""&gt;-1""),""N/A""))"),0.0)</f>
        <v>0</v>
      </c>
      <c r="C15" s="44"/>
    </row>
    <row r="16">
      <c r="A16" s="42">
        <v>1719.0</v>
      </c>
      <c r="B16" s="38">
        <f>IFERROR(__xludf.DUMMYFUNCTION("IFERROR(SUMPRODUCT(C16:Y16,regexreplace(TEXT($C$2:Y$2, ""0.0000""), ""\D+"","""")) / SumIf(ARRAYFORMULA(regexreplace(TEXT($C$2:Y$2, ""0.0000""), ""\D+"",) /1),""&gt;-1"") ,IFERROR( AVERAGEIF(C16:Y16, ""&gt;-1""),""N/A""))"),0.0)</f>
        <v>0</v>
      </c>
      <c r="C16" s="45"/>
    </row>
    <row r="17">
      <c r="A17" s="42">
        <v>1699.0</v>
      </c>
      <c r="B17" s="38">
        <f>IFERROR(__xludf.DUMMYFUNCTION("IFERROR(SUMPRODUCT(C17:Y17,regexreplace(TEXT($C$2:Y$2, ""0.0000""), ""\D+"","""")) / SumIf(ARRAYFORMULA(regexreplace(TEXT($C$2:Y$2, ""0.0000""), ""\D+"",) /1),""&gt;-1"") ,IFERROR( AVERAGEIF(C17:Y17, ""&gt;-1""),""N/A""))"),0.0)</f>
        <v>0</v>
      </c>
      <c r="C17" s="45"/>
    </row>
    <row r="18">
      <c r="A18" s="42">
        <v>1702.0</v>
      </c>
      <c r="B18" s="38">
        <f>IFERROR(__xludf.DUMMYFUNCTION("IFERROR(SUMPRODUCT(C18:Y18,regexreplace(TEXT($C$2:Y$2, ""0.0000""), ""\D+"","""")) / SumIf(ARRAYFORMULA(regexreplace(TEXT($C$2:Y$2, ""0.0000""), ""\D+"",) /1),""&gt;-1"") ,IFERROR( AVERAGEIF(C18:Y18, ""&gt;-1""),""N/A""))"),0.0)</f>
        <v>0</v>
      </c>
      <c r="C18" s="45"/>
    </row>
    <row r="19">
      <c r="A19" s="42">
        <v>1709.0</v>
      </c>
      <c r="B19" s="38">
        <f>IFERROR(__xludf.DUMMYFUNCTION("IFERROR(SUMPRODUCT(C19:Y19,regexreplace(TEXT($C$2:Y$2, ""0.0000""), ""\D+"","""")) / SumIf(ARRAYFORMULA(regexreplace(TEXT($C$2:Y$2, ""0.0000""), ""\D+"",) /1),""&gt;-1"") ,IFERROR( AVERAGEIF(C19:Y19, ""&gt;-1""),""N/A""))"),0.0)</f>
        <v>0</v>
      </c>
      <c r="C19" s="45"/>
    </row>
    <row r="20">
      <c r="A20" s="42">
        <v>1707.0</v>
      </c>
      <c r="B20" s="38">
        <f>IFERROR(__xludf.DUMMYFUNCTION("IFERROR(SUMPRODUCT(C20:Y20,regexreplace(TEXT($C$2:Y$2, ""0.0000""), ""\D+"","""")) / SumIf(ARRAYFORMULA(regexreplace(TEXT($C$2:Y$2, ""0.0000""), ""\D+"",) /1),""&gt;-1"") ,IFERROR( AVERAGEIF(C20:Y20, ""&gt;-1""),""N/A""))"),0.0)</f>
        <v>0</v>
      </c>
      <c r="C20" s="45"/>
    </row>
    <row r="21">
      <c r="A21" s="42">
        <v>1718.0</v>
      </c>
      <c r="B21" s="38">
        <f>IFERROR(__xludf.DUMMYFUNCTION("IFERROR(SUMPRODUCT(C21:Y21,regexreplace(TEXT($C$2:Y$2, ""0.0000""), ""\D+"","""")) / SumIf(ARRAYFORMULA(regexreplace(TEXT($C$2:Y$2, ""0.0000""), ""\D+"",) /1),""&gt;-1"") ,IFERROR( AVERAGEIF(C21:Y21, ""&gt;-1""),""N/A""))"),0.0)</f>
        <v>0</v>
      </c>
      <c r="C21" s="45"/>
    </row>
    <row r="22">
      <c r="A22" s="42">
        <v>1704.0</v>
      </c>
      <c r="B22" s="38">
        <f>IFERROR(__xludf.DUMMYFUNCTION("IFERROR(SUMPRODUCT(C22:Y22,regexreplace(TEXT($C$2:Y$2, ""0.0000""), ""\D+"","""")) / SumIf(ARRAYFORMULA(regexreplace(TEXT($C$2:Y$2, ""0.0000""), ""\D+"",) /1),""&gt;-1"") ,IFERROR( AVERAGEIF(C22:Y22, ""&gt;-1""),""N/A""))"),0.0)</f>
        <v>0</v>
      </c>
      <c r="C22" s="45"/>
    </row>
  </sheetData>
  <autoFilter ref="$A$2:$C$22"/>
  <mergeCells count="1">
    <mergeCell ref="B1:C1"/>
  </mergeCells>
  <drawing r:id="rId1"/>
</worksheet>
</file>

<file path=xl/worksheets/sheet10.xml><?xml version="1.0" encoding="utf-8"?>
<worksheet xmlns="http://schemas.openxmlformats.org/spreadsheetml/2006/main">
  <dimension ref="A1:DR27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65</v>
      </c>
      <c r="AD1" t="s">
        <v>66</v>
      </c>
      <c r="AE1" t="s">
        <v>67</v>
      </c>
      <c r="AF1" t="s">
        <v>68</v>
      </c>
      <c r="AG1" t="s">
        <v>69</v>
      </c>
      <c r="AH1" t="s">
        <v>70</v>
      </c>
      <c r="AI1" t="s">
        <v>71</v>
      </c>
      <c r="AJ1" t="s">
        <v>72</v>
      </c>
      <c r="AK1" t="s">
        <v>73</v>
      </c>
      <c r="AL1" t="s">
        <v>74</v>
      </c>
      <c r="AM1" t="s">
        <v>75</v>
      </c>
      <c r="AN1" t="s">
        <v>76</v>
      </c>
      <c r="AO1" t="s">
        <v>77</v>
      </c>
      <c r="AP1" t="s">
        <v>78</v>
      </c>
      <c r="AQ1" t="s">
        <v>79</v>
      </c>
      <c r="AR1" t="s">
        <v>80</v>
      </c>
      <c r="AS1" t="s">
        <v>81</v>
      </c>
      <c r="AT1" t="s">
        <v>82</v>
      </c>
      <c r="AU1" t="s">
        <v>83</v>
      </c>
      <c r="AV1" t="s">
        <v>84</v>
      </c>
      <c r="AW1" t="s">
        <v>85</v>
      </c>
      <c r="AX1" t="s">
        <v>86</v>
      </c>
      <c r="AY1" t="s">
        <v>87</v>
      </c>
      <c r="AZ1" t="s">
        <v>88</v>
      </c>
      <c r="BA1" t="s">
        <v>89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100</v>
      </c>
      <c r="BM1" t="s">
        <v>101</v>
      </c>
      <c r="BN1" t="s">
        <v>102</v>
      </c>
      <c r="BO1" t="s">
        <v>103</v>
      </c>
      <c r="BP1" t="s">
        <v>104</v>
      </c>
      <c r="BQ1" t="s">
        <v>105</v>
      </c>
      <c r="BR1" t="s">
        <v>106</v>
      </c>
      <c r="BS1" t="s">
        <v>107</v>
      </c>
      <c r="BT1" t="s">
        <v>108</v>
      </c>
      <c r="BU1" t="s">
        <v>109</v>
      </c>
      <c r="BV1" t="s">
        <v>110</v>
      </c>
      <c r="BW1" t="s">
        <v>111</v>
      </c>
      <c r="BX1" t="s">
        <v>112</v>
      </c>
      <c r="BY1" t="s">
        <v>113</v>
      </c>
      <c r="BZ1" t="s">
        <v>114</v>
      </c>
      <c r="CA1" t="s">
        <v>115</v>
      </c>
      <c r="CB1" t="s">
        <v>116</v>
      </c>
      <c r="CC1" t="s">
        <v>117</v>
      </c>
      <c r="CD1" t="s">
        <v>118</v>
      </c>
      <c r="CE1" t="s">
        <v>119</v>
      </c>
      <c r="CF1" t="s">
        <v>120</v>
      </c>
      <c r="CG1" t="s">
        <v>121</v>
      </c>
      <c r="CH1" t="s">
        <v>122</v>
      </c>
      <c r="CI1" t="s">
        <v>123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129</v>
      </c>
      <c r="CP1" t="s">
        <v>130</v>
      </c>
      <c r="CQ1" t="s">
        <v>131</v>
      </c>
      <c r="CR1" t="s">
        <v>132</v>
      </c>
      <c r="CS1" t="s">
        <v>133</v>
      </c>
      <c r="CT1" t="s">
        <v>134</v>
      </c>
      <c r="CU1" t="s">
        <v>135</v>
      </c>
      <c r="CV1" t="s">
        <v>136</v>
      </c>
      <c r="CW1" t="s">
        <v>137</v>
      </c>
      <c r="CX1" t="s">
        <v>138</v>
      </c>
      <c r="CY1" t="s">
        <v>139</v>
      </c>
      <c r="CZ1" t="s">
        <v>140</v>
      </c>
      <c r="DA1" t="s">
        <v>141</v>
      </c>
      <c r="DB1" t="s">
        <v>142</v>
      </c>
      <c r="DC1" t="s">
        <v>143</v>
      </c>
      <c r="DD1" t="s">
        <v>144</v>
      </c>
      <c r="DE1" t="s">
        <v>145</v>
      </c>
      <c r="DF1" t="s">
        <v>146</v>
      </c>
      <c r="DG1" t="s">
        <v>147</v>
      </c>
      <c r="DH1" t="s">
        <v>148</v>
      </c>
      <c r="DI1" t="s">
        <v>149</v>
      </c>
      <c r="DJ1" t="s">
        <v>150</v>
      </c>
      <c r="DK1" t="s">
        <v>151</v>
      </c>
      <c r="DL1" t="s">
        <v>152</v>
      </c>
      <c r="DM1" t="s">
        <v>153</v>
      </c>
      <c r="DN1" t="s">
        <v>154</v>
      </c>
      <c r="DO1" t="s">
        <v>155</v>
      </c>
      <c r="DP1" t="s">
        <v>156</v>
      </c>
      <c r="DQ1" t="s">
        <v>157</v>
      </c>
      <c r="DR1" t="s">
        <v>158</v>
      </c>
    </row>
    <row r="2">
      <c r="A2" t="s">
        <v>160</v>
      </c>
      <c r="B2"/>
      <c r="C2" t="s">
        <v>160</v>
      </c>
      <c r="D2" t="s">
        <v>160</v>
      </c>
      <c r="E2" t="s">
        <v>160</v>
      </c>
      <c r="F2" t="s">
        <v>161</v>
      </c>
      <c r="G2" t="s">
        <v>162</v>
      </c>
      <c r="H2" t="s">
        <v>161</v>
      </c>
      <c r="I2" t="s">
        <v>163</v>
      </c>
      <c r="J2" t="s">
        <v>161</v>
      </c>
      <c r="K2" t="s">
        <v>164</v>
      </c>
      <c r="L2" t="s">
        <v>161</v>
      </c>
      <c r="M2" t="s">
        <v>163</v>
      </c>
      <c r="N2" t="s">
        <v>161</v>
      </c>
      <c r="O2" t="s">
        <v>163</v>
      </c>
      <c r="P2" t="s">
        <v>165</v>
      </c>
      <c r="Q2" t="s">
        <v>166</v>
      </c>
      <c r="R2" t="s">
        <v>163</v>
      </c>
      <c r="S2" t="s">
        <v>163</v>
      </c>
      <c r="T2" t="s">
        <v>163</v>
      </c>
      <c r="U2" t="s">
        <v>163</v>
      </c>
      <c r="V2" t="s">
        <v>163</v>
      </c>
      <c r="W2" t="s">
        <v>162</v>
      </c>
      <c r="X2" t="s">
        <v>162</v>
      </c>
      <c r="Y2" t="s">
        <v>163</v>
      </c>
      <c r="Z2" t="s">
        <v>167</v>
      </c>
      <c r="AA2" t="s">
        <v>162</v>
      </c>
      <c r="AB2" t="s">
        <v>168</v>
      </c>
      <c r="AC2" t="s">
        <v>163</v>
      </c>
      <c r="AD2" t="s">
        <v>163</v>
      </c>
      <c r="AE2" t="s">
        <v>163</v>
      </c>
      <c r="AF2" t="s">
        <v>163</v>
      </c>
      <c r="AG2" t="s">
        <v>163</v>
      </c>
      <c r="AH2" t="s">
        <v>163</v>
      </c>
      <c r="AI2" t="s">
        <v>163</v>
      </c>
      <c r="AJ2" t="s">
        <v>163</v>
      </c>
      <c r="AK2" t="s">
        <v>163</v>
      </c>
      <c r="AL2" t="s">
        <v>163</v>
      </c>
      <c r="AM2" t="s">
        <v>161</v>
      </c>
      <c r="AN2" t="s">
        <v>163</v>
      </c>
      <c r="AO2" t="s">
        <v>161</v>
      </c>
      <c r="AP2" t="s">
        <v>161</v>
      </c>
      <c r="AQ2" t="s">
        <v>163</v>
      </c>
      <c r="AR2" t="s">
        <v>163</v>
      </c>
      <c r="AS2" t="s">
        <v>161</v>
      </c>
      <c r="AT2" t="s">
        <v>163</v>
      </c>
      <c r="AU2" t="s">
        <v>163</v>
      </c>
      <c r="AV2" t="s">
        <v>163</v>
      </c>
      <c r="AW2" t="s">
        <v>163</v>
      </c>
      <c r="AX2" t="s">
        <v>163</v>
      </c>
      <c r="AY2" t="s">
        <v>169</v>
      </c>
      <c r="AZ2" t="s">
        <v>169</v>
      </c>
      <c r="BA2" t="s">
        <v>169</v>
      </c>
      <c r="BB2" t="s">
        <v>169</v>
      </c>
      <c r="BC2" t="s">
        <v>169</v>
      </c>
      <c r="BD2" t="s">
        <v>169</v>
      </c>
      <c r="BE2" t="s">
        <v>169</v>
      </c>
      <c r="BF2" t="s">
        <v>169</v>
      </c>
      <c r="BG2" t="s">
        <v>169</v>
      </c>
      <c r="BH2" t="s">
        <v>169</v>
      </c>
      <c r="BI2" t="s">
        <v>169</v>
      </c>
      <c r="BJ2" t="s">
        <v>169</v>
      </c>
      <c r="BK2" t="s">
        <v>169</v>
      </c>
      <c r="BL2" t="s">
        <v>169</v>
      </c>
      <c r="BM2" t="s">
        <v>169</v>
      </c>
      <c r="BN2" t="s">
        <v>169</v>
      </c>
      <c r="BO2" t="s">
        <v>169</v>
      </c>
      <c r="BP2" t="s">
        <v>169</v>
      </c>
      <c r="BQ2" t="s">
        <v>169</v>
      </c>
      <c r="BR2" t="s">
        <v>169</v>
      </c>
      <c r="BS2" t="s">
        <v>169</v>
      </c>
      <c r="BT2" t="s">
        <v>169</v>
      </c>
      <c r="BU2" t="s">
        <v>169</v>
      </c>
      <c r="BV2" t="s">
        <v>169</v>
      </c>
      <c r="BW2" t="s">
        <v>169</v>
      </c>
      <c r="BX2" t="s">
        <v>169</v>
      </c>
      <c r="BY2" t="s">
        <v>169</v>
      </c>
      <c r="BZ2" t="s">
        <v>169</v>
      </c>
      <c r="CA2" t="s">
        <v>169</v>
      </c>
      <c r="CB2" t="s">
        <v>169</v>
      </c>
      <c r="CC2" t="s">
        <v>169</v>
      </c>
      <c r="CD2" t="s">
        <v>169</v>
      </c>
      <c r="CE2" t="s">
        <v>169</v>
      </c>
      <c r="CF2" t="s">
        <v>169</v>
      </c>
      <c r="CG2" t="s">
        <v>169</v>
      </c>
      <c r="CH2" t="s">
        <v>169</v>
      </c>
      <c r="CI2" t="s">
        <v>169</v>
      </c>
      <c r="CJ2" t="s">
        <v>169</v>
      </c>
      <c r="CK2" t="s">
        <v>169</v>
      </c>
      <c r="CL2" t="s">
        <v>169</v>
      </c>
      <c r="CM2" t="s">
        <v>169</v>
      </c>
      <c r="CN2" t="s">
        <v>169</v>
      </c>
      <c r="CO2" t="s">
        <v>169</v>
      </c>
      <c r="CP2" t="s">
        <v>169</v>
      </c>
      <c r="CQ2" t="s">
        <v>169</v>
      </c>
      <c r="CR2" t="s">
        <v>169</v>
      </c>
      <c r="CS2" t="s">
        <v>169</v>
      </c>
      <c r="CT2" t="s">
        <v>169</v>
      </c>
      <c r="CU2" t="s">
        <v>169</v>
      </c>
      <c r="CV2" t="s">
        <v>169</v>
      </c>
      <c r="CW2" t="s">
        <v>169</v>
      </c>
      <c r="CX2" t="s">
        <v>169</v>
      </c>
      <c r="CY2" t="s">
        <v>169</v>
      </c>
      <c r="CZ2" t="s">
        <v>169</v>
      </c>
      <c r="DA2" t="s">
        <v>169</v>
      </c>
      <c r="DB2" t="s">
        <v>169</v>
      </c>
      <c r="DC2" t="s">
        <v>169</v>
      </c>
      <c r="DD2" t="s">
        <v>169</v>
      </c>
      <c r="DE2" t="s">
        <v>169</v>
      </c>
      <c r="DF2" t="s">
        <v>169</v>
      </c>
      <c r="DG2" t="s">
        <v>169</v>
      </c>
      <c r="DH2" t="s">
        <v>169</v>
      </c>
      <c r="DI2" t="s">
        <v>169</v>
      </c>
      <c r="DJ2" t="s">
        <v>169</v>
      </c>
      <c r="DK2" t="s">
        <v>169</v>
      </c>
      <c r="DL2" t="s">
        <v>169</v>
      </c>
      <c r="DM2" t="s">
        <v>169</v>
      </c>
      <c r="DN2" t="s">
        <v>169</v>
      </c>
      <c r="DO2" t="s">
        <v>169</v>
      </c>
      <c r="DP2" t="s">
        <v>169</v>
      </c>
      <c r="DQ2" t="s">
        <v>169</v>
      </c>
      <c r="DR2" t="s">
        <v>169</v>
      </c>
    </row>
    <row r="3">
      <c r="A3" t="s">
        <v>160</v>
      </c>
      <c r="B3" t="s">
        <v>171</v>
      </c>
      <c r="C3"/>
      <c r="D3" t="s">
        <v>172</v>
      </c>
      <c r="E3" t="s">
        <v>173</v>
      </c>
      <c r="F3" t="s">
        <v>160</v>
      </c>
      <c r="G3" t="s">
        <v>174</v>
      </c>
      <c r="H3" t="s">
        <v>161</v>
      </c>
      <c r="I3" t="s">
        <v>163</v>
      </c>
      <c r="J3" t="s">
        <v>161</v>
      </c>
      <c r="K3" t="s">
        <v>175</v>
      </c>
      <c r="L3" t="s">
        <v>160</v>
      </c>
      <c r="M3" t="s">
        <v>163</v>
      </c>
      <c r="N3" t="s">
        <v>160</v>
      </c>
      <c r="O3" t="s">
        <v>163</v>
      </c>
      <c r="P3" t="s">
        <v>176</v>
      </c>
      <c r="Q3" t="s">
        <v>174</v>
      </c>
      <c r="R3" t="s">
        <v>160</v>
      </c>
      <c r="S3" t="s">
        <v>163</v>
      </c>
      <c r="T3" t="s">
        <v>163</v>
      </c>
      <c r="U3" t="s">
        <v>163</v>
      </c>
      <c r="V3" t="s">
        <v>163</v>
      </c>
      <c r="W3" t="s">
        <v>160</v>
      </c>
      <c r="X3" t="s">
        <v>162</v>
      </c>
      <c r="Y3" t="s">
        <v>160</v>
      </c>
      <c r="Z3" t="s">
        <v>177</v>
      </c>
      <c r="AA3" t="s">
        <v>160</v>
      </c>
      <c r="AB3" t="s">
        <v>160</v>
      </c>
      <c r="AC3" t="s">
        <v>178</v>
      </c>
      <c r="AD3" t="s">
        <v>161</v>
      </c>
      <c r="AE3" t="s">
        <v>161</v>
      </c>
      <c r="AF3" t="s">
        <v>161</v>
      </c>
      <c r="AG3" t="s">
        <v>161</v>
      </c>
      <c r="AH3" t="s">
        <v>161</v>
      </c>
      <c r="AI3" t="s">
        <v>161</v>
      </c>
      <c r="AJ3" t="s">
        <v>161</v>
      </c>
      <c r="AK3" t="s">
        <v>161</v>
      </c>
      <c r="AL3" t="s">
        <v>161</v>
      </c>
      <c r="AM3" t="s">
        <v>160</v>
      </c>
      <c r="AN3" t="s">
        <v>161</v>
      </c>
      <c r="AO3" t="s">
        <v>160</v>
      </c>
      <c r="AP3" t="s">
        <v>160</v>
      </c>
      <c r="AQ3" t="s">
        <v>163</v>
      </c>
      <c r="AR3" t="s">
        <v>163</v>
      </c>
      <c r="AS3" t="s">
        <v>160</v>
      </c>
      <c r="AT3" t="s">
        <v>163</v>
      </c>
      <c r="AU3" t="s">
        <v>163</v>
      </c>
      <c r="AV3" t="s">
        <v>163</v>
      </c>
      <c r="AW3" t="s">
        <v>161</v>
      </c>
      <c r="AX3" t="s">
        <v>163</v>
      </c>
      <c r="AY3" t="s">
        <v>178</v>
      </c>
      <c r="AZ3" t="s">
        <v>178</v>
      </c>
      <c r="BA3" t="s">
        <v>178</v>
      </c>
      <c r="BB3" t="s">
        <v>178</v>
      </c>
      <c r="BC3" t="s">
        <v>163</v>
      </c>
      <c r="BD3" t="s">
        <v>163</v>
      </c>
      <c r="BE3" t="s">
        <v>163</v>
      </c>
      <c r="BF3" t="s">
        <v>163</v>
      </c>
      <c r="BG3" t="s">
        <v>179</v>
      </c>
      <c r="BH3" t="s">
        <v>179</v>
      </c>
      <c r="BI3" t="s">
        <v>179</v>
      </c>
      <c r="BJ3" t="s">
        <v>179</v>
      </c>
      <c r="BK3" t="s">
        <v>180</v>
      </c>
      <c r="BL3" t="s">
        <v>180</v>
      </c>
      <c r="BM3" t="s">
        <v>180</v>
      </c>
      <c r="BN3" t="s">
        <v>180</v>
      </c>
      <c r="BO3" t="s">
        <v>163</v>
      </c>
      <c r="BP3" t="s">
        <v>163</v>
      </c>
      <c r="BQ3" t="s">
        <v>181</v>
      </c>
      <c r="BR3" t="s">
        <v>181</v>
      </c>
      <c r="BS3" t="s">
        <v>160</v>
      </c>
      <c r="BT3" t="s">
        <v>160</v>
      </c>
      <c r="BU3" t="s">
        <v>161</v>
      </c>
      <c r="BV3" t="s">
        <v>161</v>
      </c>
      <c r="BW3" t="s">
        <v>163</v>
      </c>
      <c r="BX3" t="s">
        <v>163</v>
      </c>
      <c r="BY3" t="s">
        <v>182</v>
      </c>
      <c r="BZ3" t="s">
        <v>182</v>
      </c>
      <c r="CA3" t="s">
        <v>183</v>
      </c>
      <c r="CB3" t="s">
        <v>183</v>
      </c>
      <c r="CC3" t="s">
        <v>184</v>
      </c>
      <c r="CD3" t="s">
        <v>184</v>
      </c>
      <c r="CE3" t="s">
        <v>185</v>
      </c>
      <c r="CF3" t="s">
        <v>185</v>
      </c>
      <c r="CG3" t="s">
        <v>185</v>
      </c>
      <c r="CH3" t="s">
        <v>185</v>
      </c>
      <c r="CI3" t="s">
        <v>160</v>
      </c>
      <c r="CJ3" t="s">
        <v>160</v>
      </c>
      <c r="CK3" t="s">
        <v>160</v>
      </c>
      <c r="CL3" t="s">
        <v>160</v>
      </c>
      <c r="CM3" t="s">
        <v>160</v>
      </c>
      <c r="CN3" t="s">
        <v>160</v>
      </c>
      <c r="CO3" t="s">
        <v>161</v>
      </c>
      <c r="CP3" t="s">
        <v>161</v>
      </c>
      <c r="CQ3" t="s">
        <v>160</v>
      </c>
      <c r="CR3" t="s">
        <v>160</v>
      </c>
      <c r="CS3" t="s">
        <v>160</v>
      </c>
      <c r="CT3" t="s">
        <v>160</v>
      </c>
      <c r="CU3" t="s">
        <v>160</v>
      </c>
      <c r="CV3" t="s">
        <v>160</v>
      </c>
      <c r="CW3" t="s">
        <v>160</v>
      </c>
      <c r="CX3" t="s">
        <v>160</v>
      </c>
      <c r="CY3" t="s">
        <v>160</v>
      </c>
      <c r="CZ3" t="s">
        <v>160</v>
      </c>
      <c r="DA3" t="s">
        <v>160</v>
      </c>
      <c r="DB3" t="s">
        <v>160</v>
      </c>
      <c r="DC3" t="s">
        <v>160</v>
      </c>
      <c r="DD3" t="s">
        <v>160</v>
      </c>
      <c r="DE3" t="s">
        <v>160</v>
      </c>
      <c r="DF3" t="s">
        <v>160</v>
      </c>
      <c r="DG3" t="s">
        <v>186</v>
      </c>
      <c r="DH3" t="s">
        <v>186</v>
      </c>
      <c r="DI3" t="s">
        <v>186</v>
      </c>
      <c r="DJ3" t="s">
        <v>186</v>
      </c>
      <c r="DK3" t="s">
        <v>160</v>
      </c>
      <c r="DL3" t="s">
        <v>160</v>
      </c>
      <c r="DM3" t="s">
        <v>187</v>
      </c>
      <c r="DN3" t="s">
        <v>187</v>
      </c>
      <c r="DO3" t="s">
        <v>188</v>
      </c>
      <c r="DP3" t="s">
        <v>188</v>
      </c>
      <c r="DQ3" t="s">
        <v>189</v>
      </c>
      <c r="DR3" t="s">
        <v>189</v>
      </c>
    </row>
    <row r="4">
      <c r="A4" t="s">
        <v>192</v>
      </c>
      <c r="B4" t="s">
        <v>191</v>
      </c>
      <c r="C4" t="s">
        <v>160</v>
      </c>
      <c r="D4"/>
      <c r="E4" t="s">
        <v>173</v>
      </c>
      <c r="F4" t="s">
        <v>160</v>
      </c>
      <c r="G4" t="s">
        <v>193</v>
      </c>
      <c r="H4" t="s">
        <v>161</v>
      </c>
      <c r="I4" t="s">
        <v>163</v>
      </c>
      <c r="J4" t="s">
        <v>161</v>
      </c>
      <c r="K4" t="s">
        <v>194</v>
      </c>
      <c r="L4" t="s">
        <v>160</v>
      </c>
      <c r="M4" t="s">
        <v>163</v>
      </c>
      <c r="N4" t="s">
        <v>160</v>
      </c>
      <c r="O4" t="s">
        <v>163</v>
      </c>
      <c r="P4" t="s">
        <v>195</v>
      </c>
      <c r="Q4" t="s">
        <v>166</v>
      </c>
      <c r="R4" t="s">
        <v>160</v>
      </c>
      <c r="S4" t="s">
        <v>163</v>
      </c>
      <c r="T4" t="s">
        <v>163</v>
      </c>
      <c r="U4" t="s">
        <v>163</v>
      </c>
      <c r="V4" t="s">
        <v>163</v>
      </c>
      <c r="W4" t="s">
        <v>160</v>
      </c>
      <c r="X4" t="s">
        <v>162</v>
      </c>
      <c r="Y4" t="s">
        <v>160</v>
      </c>
      <c r="Z4" t="s">
        <v>195</v>
      </c>
      <c r="AA4" t="s">
        <v>160</v>
      </c>
      <c r="AB4" t="s">
        <v>160</v>
      </c>
      <c r="AC4" t="s">
        <v>196</v>
      </c>
      <c r="AD4" t="s">
        <v>161</v>
      </c>
      <c r="AE4" t="s">
        <v>161</v>
      </c>
      <c r="AF4" t="s">
        <v>161</v>
      </c>
      <c r="AG4" t="s">
        <v>163</v>
      </c>
      <c r="AH4" t="s">
        <v>161</v>
      </c>
      <c r="AI4" t="s">
        <v>161</v>
      </c>
      <c r="AJ4" t="s">
        <v>161</v>
      </c>
      <c r="AK4" t="s">
        <v>161</v>
      </c>
      <c r="AL4" t="s">
        <v>161</v>
      </c>
      <c r="AM4" t="s">
        <v>160</v>
      </c>
      <c r="AN4" t="s">
        <v>161</v>
      </c>
      <c r="AO4" t="s">
        <v>160</v>
      </c>
      <c r="AP4" t="s">
        <v>160</v>
      </c>
      <c r="AQ4" t="s">
        <v>163</v>
      </c>
      <c r="AR4" t="s">
        <v>163</v>
      </c>
      <c r="AS4" t="s">
        <v>160</v>
      </c>
      <c r="AT4" t="s">
        <v>163</v>
      </c>
      <c r="AU4" t="s">
        <v>163</v>
      </c>
      <c r="AV4" t="s">
        <v>163</v>
      </c>
      <c r="AW4" t="s">
        <v>161</v>
      </c>
      <c r="AX4" t="s">
        <v>163</v>
      </c>
      <c r="AY4" t="s">
        <v>196</v>
      </c>
      <c r="AZ4" t="s">
        <v>196</v>
      </c>
      <c r="BA4" t="s">
        <v>196</v>
      </c>
      <c r="BB4" t="s">
        <v>196</v>
      </c>
      <c r="BC4" t="s">
        <v>163</v>
      </c>
      <c r="BD4" t="s">
        <v>163</v>
      </c>
      <c r="BE4" t="s">
        <v>163</v>
      </c>
      <c r="BF4" t="s">
        <v>163</v>
      </c>
      <c r="BG4" t="s">
        <v>197</v>
      </c>
      <c r="BH4" t="s">
        <v>197</v>
      </c>
      <c r="BI4" t="s">
        <v>197</v>
      </c>
      <c r="BJ4" t="s">
        <v>197</v>
      </c>
      <c r="BK4" t="s">
        <v>163</v>
      </c>
      <c r="BL4" t="s">
        <v>163</v>
      </c>
      <c r="BM4" t="s">
        <v>163</v>
      </c>
      <c r="BN4" t="s">
        <v>163</v>
      </c>
      <c r="BO4" t="s">
        <v>163</v>
      </c>
      <c r="BP4" t="s">
        <v>163</v>
      </c>
      <c r="BQ4" t="s">
        <v>181</v>
      </c>
      <c r="BR4" t="s">
        <v>181</v>
      </c>
      <c r="BS4" t="s">
        <v>160</v>
      </c>
      <c r="BT4" t="s">
        <v>160</v>
      </c>
      <c r="BU4" t="s">
        <v>161</v>
      </c>
      <c r="BV4" t="s">
        <v>161</v>
      </c>
      <c r="BW4" t="s">
        <v>163</v>
      </c>
      <c r="BX4" t="s">
        <v>163</v>
      </c>
      <c r="BY4" t="s">
        <v>182</v>
      </c>
      <c r="BZ4" t="s">
        <v>182</v>
      </c>
      <c r="CA4" t="s">
        <v>198</v>
      </c>
      <c r="CB4" t="s">
        <v>198</v>
      </c>
      <c r="CC4" t="s">
        <v>199</v>
      </c>
      <c r="CD4" t="s">
        <v>199</v>
      </c>
      <c r="CE4" t="s">
        <v>200</v>
      </c>
      <c r="CF4" t="s">
        <v>200</v>
      </c>
      <c r="CG4" t="s">
        <v>200</v>
      </c>
      <c r="CH4" t="s">
        <v>200</v>
      </c>
      <c r="CI4" t="s">
        <v>160</v>
      </c>
      <c r="CJ4" t="s">
        <v>160</v>
      </c>
      <c r="CK4" t="s">
        <v>160</v>
      </c>
      <c r="CL4" t="s">
        <v>160</v>
      </c>
      <c r="CM4" t="s">
        <v>160</v>
      </c>
      <c r="CN4" t="s">
        <v>160</v>
      </c>
      <c r="CO4" t="s">
        <v>161</v>
      </c>
      <c r="CP4" t="s">
        <v>161</v>
      </c>
      <c r="CQ4" t="s">
        <v>160</v>
      </c>
      <c r="CR4" t="s">
        <v>160</v>
      </c>
      <c r="CS4" t="s">
        <v>160</v>
      </c>
      <c r="CT4" t="s">
        <v>160</v>
      </c>
      <c r="CU4" t="s">
        <v>160</v>
      </c>
      <c r="CV4" t="s">
        <v>160</v>
      </c>
      <c r="CW4" t="s">
        <v>160</v>
      </c>
      <c r="CX4" t="s">
        <v>160</v>
      </c>
      <c r="CY4" t="s">
        <v>160</v>
      </c>
      <c r="CZ4" t="s">
        <v>160</v>
      </c>
      <c r="DA4" t="s">
        <v>160</v>
      </c>
      <c r="DB4" t="s">
        <v>160</v>
      </c>
      <c r="DC4" t="s">
        <v>160</v>
      </c>
      <c r="DD4" t="s">
        <v>160</v>
      </c>
      <c r="DE4" t="s">
        <v>160</v>
      </c>
      <c r="DF4" t="s">
        <v>160</v>
      </c>
      <c r="DG4" t="s">
        <v>201</v>
      </c>
      <c r="DH4" t="s">
        <v>201</v>
      </c>
      <c r="DI4" t="s">
        <v>201</v>
      </c>
      <c r="DJ4" t="s">
        <v>201</v>
      </c>
      <c r="DK4" t="s">
        <v>160</v>
      </c>
      <c r="DL4" t="s">
        <v>160</v>
      </c>
      <c r="DM4" t="s">
        <v>202</v>
      </c>
      <c r="DN4" t="s">
        <v>202</v>
      </c>
      <c r="DO4" t="s">
        <v>203</v>
      </c>
      <c r="DP4" t="s">
        <v>203</v>
      </c>
      <c r="DQ4" t="s">
        <v>204</v>
      </c>
      <c r="DR4" t="s">
        <v>204</v>
      </c>
    </row>
    <row r="5">
      <c r="A5" t="s">
        <v>173</v>
      </c>
      <c r="B5" t="s">
        <v>206</v>
      </c>
      <c r="C5" t="s">
        <v>160</v>
      </c>
      <c r="D5" t="s">
        <v>207</v>
      </c>
      <c r="E5"/>
      <c r="F5" t="s">
        <v>160</v>
      </c>
      <c r="G5" t="s">
        <v>208</v>
      </c>
      <c r="H5" t="s">
        <v>161</v>
      </c>
      <c r="I5" t="s">
        <v>163</v>
      </c>
      <c r="J5" t="s">
        <v>161</v>
      </c>
      <c r="K5" t="s">
        <v>209</v>
      </c>
      <c r="L5" t="s">
        <v>160</v>
      </c>
      <c r="M5" t="s">
        <v>163</v>
      </c>
      <c r="N5" t="s">
        <v>160</v>
      </c>
      <c r="O5" t="s">
        <v>163</v>
      </c>
      <c r="P5" t="s">
        <v>195</v>
      </c>
      <c r="Q5" t="s">
        <v>174</v>
      </c>
      <c r="R5" t="s">
        <v>160</v>
      </c>
      <c r="S5" t="s">
        <v>163</v>
      </c>
      <c r="T5" t="s">
        <v>163</v>
      </c>
      <c r="U5" t="s">
        <v>163</v>
      </c>
      <c r="V5" t="s">
        <v>163</v>
      </c>
      <c r="W5" t="s">
        <v>160</v>
      </c>
      <c r="X5" t="s">
        <v>166</v>
      </c>
      <c r="Y5" t="s">
        <v>160</v>
      </c>
      <c r="Z5" t="s">
        <v>210</v>
      </c>
      <c r="AA5" t="s">
        <v>160</v>
      </c>
      <c r="AB5" t="s">
        <v>160</v>
      </c>
      <c r="AC5" t="s">
        <v>163</v>
      </c>
      <c r="AD5" t="s">
        <v>163</v>
      </c>
      <c r="AE5" t="s">
        <v>163</v>
      </c>
      <c r="AF5" t="s">
        <v>163</v>
      </c>
      <c r="AG5" t="s">
        <v>163</v>
      </c>
      <c r="AH5" t="s">
        <v>163</v>
      </c>
      <c r="AI5" t="s">
        <v>163</v>
      </c>
      <c r="AJ5" t="s">
        <v>161</v>
      </c>
      <c r="AK5" t="s">
        <v>163</v>
      </c>
      <c r="AL5" t="s">
        <v>161</v>
      </c>
      <c r="AM5" t="s">
        <v>160</v>
      </c>
      <c r="AN5" t="s">
        <v>161</v>
      </c>
      <c r="AO5" t="s">
        <v>160</v>
      </c>
      <c r="AP5" t="s">
        <v>160</v>
      </c>
      <c r="AQ5" t="s">
        <v>163</v>
      </c>
      <c r="AR5" t="s">
        <v>163</v>
      </c>
      <c r="AS5" t="s">
        <v>160</v>
      </c>
      <c r="AT5" t="s">
        <v>163</v>
      </c>
      <c r="AU5" t="s">
        <v>163</v>
      </c>
      <c r="AV5" t="s">
        <v>163</v>
      </c>
      <c r="AW5" t="s">
        <v>163</v>
      </c>
      <c r="AX5" t="s">
        <v>163</v>
      </c>
      <c r="AY5" t="s">
        <v>163</v>
      </c>
      <c r="AZ5" t="s">
        <v>163</v>
      </c>
      <c r="BA5" t="s">
        <v>163</v>
      </c>
      <c r="BB5" t="s">
        <v>163</v>
      </c>
      <c r="BC5" t="s">
        <v>163</v>
      </c>
      <c r="BD5" t="s">
        <v>163</v>
      </c>
      <c r="BE5" t="s">
        <v>163</v>
      </c>
      <c r="BF5" t="s">
        <v>163</v>
      </c>
      <c r="BG5" t="s">
        <v>197</v>
      </c>
      <c r="BH5" t="s">
        <v>197</v>
      </c>
      <c r="BI5" t="s">
        <v>197</v>
      </c>
      <c r="BJ5" t="s">
        <v>197</v>
      </c>
      <c r="BK5" t="s">
        <v>180</v>
      </c>
      <c r="BL5" t="s">
        <v>180</v>
      </c>
      <c r="BM5" t="s">
        <v>180</v>
      </c>
      <c r="BN5" t="s">
        <v>180</v>
      </c>
      <c r="BO5" t="s">
        <v>163</v>
      </c>
      <c r="BP5" t="s">
        <v>163</v>
      </c>
      <c r="BQ5" t="s">
        <v>181</v>
      </c>
      <c r="BR5" t="s">
        <v>181</v>
      </c>
      <c r="BS5" t="s">
        <v>160</v>
      </c>
      <c r="BT5" t="s">
        <v>160</v>
      </c>
      <c r="BU5" t="s">
        <v>161</v>
      </c>
      <c r="BV5" t="s">
        <v>161</v>
      </c>
      <c r="BW5" t="s">
        <v>183</v>
      </c>
      <c r="BX5" t="s">
        <v>183</v>
      </c>
      <c r="BY5" t="s">
        <v>211</v>
      </c>
      <c r="BZ5" t="s">
        <v>211</v>
      </c>
      <c r="CA5" t="s">
        <v>212</v>
      </c>
      <c r="CB5" t="s">
        <v>212</v>
      </c>
      <c r="CC5" t="s">
        <v>213</v>
      </c>
      <c r="CD5" t="s">
        <v>213</v>
      </c>
      <c r="CE5" t="s">
        <v>214</v>
      </c>
      <c r="CF5" t="s">
        <v>214</v>
      </c>
      <c r="CG5" t="s">
        <v>214</v>
      </c>
      <c r="CH5" t="s">
        <v>214</v>
      </c>
      <c r="CI5" t="s">
        <v>160</v>
      </c>
      <c r="CJ5" t="s">
        <v>160</v>
      </c>
      <c r="CK5" t="s">
        <v>160</v>
      </c>
      <c r="CL5" t="s">
        <v>160</v>
      </c>
      <c r="CM5" t="s">
        <v>160</v>
      </c>
      <c r="CN5" t="s">
        <v>160</v>
      </c>
      <c r="CO5" t="s">
        <v>161</v>
      </c>
      <c r="CP5" t="s">
        <v>161</v>
      </c>
      <c r="CQ5" t="s">
        <v>160</v>
      </c>
      <c r="CR5" t="s">
        <v>160</v>
      </c>
      <c r="CS5" t="s">
        <v>160</v>
      </c>
      <c r="CT5" t="s">
        <v>160</v>
      </c>
      <c r="CU5" t="s">
        <v>160</v>
      </c>
      <c r="CV5" t="s">
        <v>160</v>
      </c>
      <c r="CW5" t="s">
        <v>160</v>
      </c>
      <c r="CX5" t="s">
        <v>160</v>
      </c>
      <c r="CY5" t="s">
        <v>160</v>
      </c>
      <c r="CZ5" t="s">
        <v>160</v>
      </c>
      <c r="DA5" t="s">
        <v>160</v>
      </c>
      <c r="DB5" t="s">
        <v>160</v>
      </c>
      <c r="DC5" t="s">
        <v>160</v>
      </c>
      <c r="DD5" t="s">
        <v>160</v>
      </c>
      <c r="DE5" t="s">
        <v>160</v>
      </c>
      <c r="DF5" t="s">
        <v>160</v>
      </c>
      <c r="DG5" t="s">
        <v>215</v>
      </c>
      <c r="DH5" t="s">
        <v>215</v>
      </c>
      <c r="DI5" t="s">
        <v>215</v>
      </c>
      <c r="DJ5" t="s">
        <v>215</v>
      </c>
      <c r="DK5" t="s">
        <v>160</v>
      </c>
      <c r="DL5" t="s">
        <v>160</v>
      </c>
      <c r="DM5" t="s">
        <v>216</v>
      </c>
      <c r="DN5" t="s">
        <v>216</v>
      </c>
      <c r="DO5" t="s">
        <v>217</v>
      </c>
      <c r="DP5" t="s">
        <v>217</v>
      </c>
      <c r="DQ5" t="s">
        <v>218</v>
      </c>
      <c r="DR5" t="s">
        <v>218</v>
      </c>
    </row>
    <row r="6">
      <c r="A6" t="s">
        <v>160</v>
      </c>
      <c r="B6" t="s">
        <v>220</v>
      </c>
      <c r="C6" t="s">
        <v>160</v>
      </c>
      <c r="D6" t="s">
        <v>221</v>
      </c>
      <c r="E6" t="s">
        <v>173</v>
      </c>
      <c r="F6"/>
      <c r="G6" t="s">
        <v>166</v>
      </c>
      <c r="H6" t="s">
        <v>161</v>
      </c>
      <c r="I6" t="s">
        <v>163</v>
      </c>
      <c r="J6" t="s">
        <v>161</v>
      </c>
      <c r="K6" t="s">
        <v>222</v>
      </c>
      <c r="L6" t="s">
        <v>160</v>
      </c>
      <c r="M6" t="s">
        <v>163</v>
      </c>
      <c r="N6" t="s">
        <v>160</v>
      </c>
      <c r="O6" t="s">
        <v>163</v>
      </c>
      <c r="P6" t="s">
        <v>223</v>
      </c>
      <c r="Q6" t="s">
        <v>224</v>
      </c>
      <c r="R6" t="s">
        <v>160</v>
      </c>
      <c r="S6" t="s">
        <v>163</v>
      </c>
      <c r="T6" t="s">
        <v>163</v>
      </c>
      <c r="U6" t="s">
        <v>163</v>
      </c>
      <c r="V6" t="s">
        <v>163</v>
      </c>
      <c r="W6" t="s">
        <v>160</v>
      </c>
      <c r="X6" t="s">
        <v>208</v>
      </c>
      <c r="Y6" t="s">
        <v>160</v>
      </c>
      <c r="Z6" t="s">
        <v>177</v>
      </c>
      <c r="AA6" t="s">
        <v>160</v>
      </c>
      <c r="AB6" t="s">
        <v>160</v>
      </c>
      <c r="AC6" t="s">
        <v>163</v>
      </c>
      <c r="AD6" t="s">
        <v>161</v>
      </c>
      <c r="AE6" t="s">
        <v>161</v>
      </c>
      <c r="AF6" t="s">
        <v>161</v>
      </c>
      <c r="AG6" t="s">
        <v>161</v>
      </c>
      <c r="AH6" t="s">
        <v>161</v>
      </c>
      <c r="AI6" t="s">
        <v>161</v>
      </c>
      <c r="AJ6" t="s">
        <v>163</v>
      </c>
      <c r="AK6" t="s">
        <v>161</v>
      </c>
      <c r="AL6" t="s">
        <v>163</v>
      </c>
      <c r="AM6" t="s">
        <v>160</v>
      </c>
      <c r="AN6" t="s">
        <v>163</v>
      </c>
      <c r="AO6" t="s">
        <v>160</v>
      </c>
      <c r="AP6" t="s">
        <v>160</v>
      </c>
      <c r="AQ6" t="s">
        <v>163</v>
      </c>
      <c r="AR6" t="s">
        <v>163</v>
      </c>
      <c r="AS6" t="s">
        <v>160</v>
      </c>
      <c r="AT6" t="s">
        <v>163</v>
      </c>
      <c r="AU6" t="s">
        <v>163</v>
      </c>
      <c r="AV6" t="s">
        <v>163</v>
      </c>
      <c r="AW6" t="s">
        <v>161</v>
      </c>
      <c r="AX6" t="s">
        <v>163</v>
      </c>
      <c r="AY6" t="s">
        <v>163</v>
      </c>
      <c r="AZ6" t="s">
        <v>163</v>
      </c>
      <c r="BA6" t="s">
        <v>163</v>
      </c>
      <c r="BB6" t="s">
        <v>163</v>
      </c>
      <c r="BC6" t="s">
        <v>163</v>
      </c>
      <c r="BD6" t="s">
        <v>163</v>
      </c>
      <c r="BE6" t="s">
        <v>163</v>
      </c>
      <c r="BF6" t="s">
        <v>163</v>
      </c>
      <c r="BG6" t="s">
        <v>216</v>
      </c>
      <c r="BH6" t="s">
        <v>216</v>
      </c>
      <c r="BI6" t="s">
        <v>216</v>
      </c>
      <c r="BJ6" t="s">
        <v>216</v>
      </c>
      <c r="BK6" t="s">
        <v>225</v>
      </c>
      <c r="BL6" t="s">
        <v>225</v>
      </c>
      <c r="BM6" t="s">
        <v>225</v>
      </c>
      <c r="BN6" t="s">
        <v>225</v>
      </c>
      <c r="BO6" t="s">
        <v>163</v>
      </c>
      <c r="BP6" t="s">
        <v>163</v>
      </c>
      <c r="BQ6" t="s">
        <v>181</v>
      </c>
      <c r="BR6" t="s">
        <v>181</v>
      </c>
      <c r="BS6" t="s">
        <v>160</v>
      </c>
      <c r="BT6" t="s">
        <v>160</v>
      </c>
      <c r="BU6" t="s">
        <v>161</v>
      </c>
      <c r="BV6" t="s">
        <v>161</v>
      </c>
      <c r="BW6" t="s">
        <v>226</v>
      </c>
      <c r="BX6" t="s">
        <v>226</v>
      </c>
      <c r="BY6" t="s">
        <v>227</v>
      </c>
      <c r="BZ6" t="s">
        <v>227</v>
      </c>
      <c r="CA6" t="s">
        <v>183</v>
      </c>
      <c r="CB6" t="s">
        <v>183</v>
      </c>
      <c r="CC6" t="s">
        <v>184</v>
      </c>
      <c r="CD6" t="s">
        <v>184</v>
      </c>
      <c r="CE6" t="s">
        <v>228</v>
      </c>
      <c r="CF6" t="s">
        <v>228</v>
      </c>
      <c r="CG6" t="s">
        <v>228</v>
      </c>
      <c r="CH6" t="s">
        <v>228</v>
      </c>
      <c r="CI6" t="s">
        <v>160</v>
      </c>
      <c r="CJ6" t="s">
        <v>160</v>
      </c>
      <c r="CK6" t="s">
        <v>160</v>
      </c>
      <c r="CL6" t="s">
        <v>160</v>
      </c>
      <c r="CM6" t="s">
        <v>160</v>
      </c>
      <c r="CN6" t="s">
        <v>160</v>
      </c>
      <c r="CO6" t="s">
        <v>161</v>
      </c>
      <c r="CP6" t="s">
        <v>161</v>
      </c>
      <c r="CQ6" t="s">
        <v>160</v>
      </c>
      <c r="CR6" t="s">
        <v>160</v>
      </c>
      <c r="CS6" t="s">
        <v>160</v>
      </c>
      <c r="CT6" t="s">
        <v>160</v>
      </c>
      <c r="CU6" t="s">
        <v>160</v>
      </c>
      <c r="CV6" t="s">
        <v>160</v>
      </c>
      <c r="CW6" t="s">
        <v>160</v>
      </c>
      <c r="CX6" t="s">
        <v>160</v>
      </c>
      <c r="CY6" t="s">
        <v>160</v>
      </c>
      <c r="CZ6" t="s">
        <v>160</v>
      </c>
      <c r="DA6" t="s">
        <v>160</v>
      </c>
      <c r="DB6" t="s">
        <v>160</v>
      </c>
      <c r="DC6" t="s">
        <v>160</v>
      </c>
      <c r="DD6" t="s">
        <v>160</v>
      </c>
      <c r="DE6" t="s">
        <v>160</v>
      </c>
      <c r="DF6" t="s">
        <v>160</v>
      </c>
      <c r="DG6" t="s">
        <v>229</v>
      </c>
      <c r="DH6" t="s">
        <v>229</v>
      </c>
      <c r="DI6" t="s">
        <v>229</v>
      </c>
      <c r="DJ6" t="s">
        <v>229</v>
      </c>
      <c r="DK6" t="s">
        <v>160</v>
      </c>
      <c r="DL6" t="s">
        <v>160</v>
      </c>
      <c r="DM6" t="s">
        <v>226</v>
      </c>
      <c r="DN6" t="s">
        <v>226</v>
      </c>
      <c r="DO6" t="s">
        <v>230</v>
      </c>
      <c r="DP6" t="s">
        <v>230</v>
      </c>
      <c r="DQ6" t="s">
        <v>231</v>
      </c>
      <c r="DR6" t="s">
        <v>231</v>
      </c>
    </row>
    <row r="7">
      <c r="A7" t="s">
        <v>235</v>
      </c>
      <c r="B7" t="s">
        <v>233</v>
      </c>
      <c r="C7" t="s">
        <v>160</v>
      </c>
      <c r="D7" t="s">
        <v>234</v>
      </c>
      <c r="E7" t="s">
        <v>173</v>
      </c>
      <c r="F7" t="s">
        <v>160</v>
      </c>
      <c r="G7"/>
      <c r="H7" t="s">
        <v>161</v>
      </c>
      <c r="I7" t="s">
        <v>163</v>
      </c>
      <c r="J7" t="s">
        <v>161</v>
      </c>
      <c r="K7" t="s">
        <v>209</v>
      </c>
      <c r="L7" t="s">
        <v>160</v>
      </c>
      <c r="M7" t="s">
        <v>163</v>
      </c>
      <c r="N7" t="s">
        <v>160</v>
      </c>
      <c r="O7" t="s">
        <v>163</v>
      </c>
      <c r="P7" t="s">
        <v>176</v>
      </c>
      <c r="Q7" t="s">
        <v>166</v>
      </c>
      <c r="R7" t="s">
        <v>160</v>
      </c>
      <c r="S7" t="s">
        <v>163</v>
      </c>
      <c r="T7" t="s">
        <v>161</v>
      </c>
      <c r="U7" t="s">
        <v>163</v>
      </c>
      <c r="V7" t="s">
        <v>163</v>
      </c>
      <c r="W7" t="s">
        <v>160</v>
      </c>
      <c r="X7" t="s">
        <v>162</v>
      </c>
      <c r="Y7" t="s">
        <v>160</v>
      </c>
      <c r="Z7" t="s">
        <v>195</v>
      </c>
      <c r="AA7" t="s">
        <v>160</v>
      </c>
      <c r="AB7" t="s">
        <v>160</v>
      </c>
      <c r="AC7" t="s">
        <v>163</v>
      </c>
      <c r="AD7" t="s">
        <v>161</v>
      </c>
      <c r="AE7" t="s">
        <v>161</v>
      </c>
      <c r="AF7" t="s">
        <v>161</v>
      </c>
      <c r="AG7" t="s">
        <v>161</v>
      </c>
      <c r="AH7" t="s">
        <v>161</v>
      </c>
      <c r="AI7" t="s">
        <v>161</v>
      </c>
      <c r="AJ7" t="s">
        <v>161</v>
      </c>
      <c r="AK7" t="s">
        <v>161</v>
      </c>
      <c r="AL7" t="s">
        <v>161</v>
      </c>
      <c r="AM7" t="s">
        <v>160</v>
      </c>
      <c r="AN7" t="s">
        <v>161</v>
      </c>
      <c r="AO7" t="s">
        <v>160</v>
      </c>
      <c r="AP7" t="s">
        <v>160</v>
      </c>
      <c r="AQ7" t="s">
        <v>163</v>
      </c>
      <c r="AR7" t="s">
        <v>163</v>
      </c>
      <c r="AS7" t="s">
        <v>160</v>
      </c>
      <c r="AT7" t="s">
        <v>183</v>
      </c>
      <c r="AU7" t="s">
        <v>163</v>
      </c>
      <c r="AV7" t="s">
        <v>163</v>
      </c>
      <c r="AW7" t="s">
        <v>161</v>
      </c>
      <c r="AX7" t="s">
        <v>163</v>
      </c>
      <c r="AY7" t="s">
        <v>163</v>
      </c>
      <c r="AZ7" t="s">
        <v>163</v>
      </c>
      <c r="BA7" t="s">
        <v>163</v>
      </c>
      <c r="BB7" t="s">
        <v>163</v>
      </c>
      <c r="BC7" t="s">
        <v>163</v>
      </c>
      <c r="BD7" t="s">
        <v>163</v>
      </c>
      <c r="BE7" t="s">
        <v>163</v>
      </c>
      <c r="BF7" t="s">
        <v>163</v>
      </c>
      <c r="BG7" t="s">
        <v>179</v>
      </c>
      <c r="BH7" t="s">
        <v>179</v>
      </c>
      <c r="BI7" t="s">
        <v>179</v>
      </c>
      <c r="BJ7" t="s">
        <v>179</v>
      </c>
      <c r="BK7" t="s">
        <v>163</v>
      </c>
      <c r="BL7" t="s">
        <v>163</v>
      </c>
      <c r="BM7" t="s">
        <v>163</v>
      </c>
      <c r="BN7" t="s">
        <v>163</v>
      </c>
      <c r="BO7" t="s">
        <v>236</v>
      </c>
      <c r="BP7" t="s">
        <v>236</v>
      </c>
      <c r="BQ7" t="s">
        <v>237</v>
      </c>
      <c r="BR7" t="s">
        <v>237</v>
      </c>
      <c r="BS7" t="s">
        <v>160</v>
      </c>
      <c r="BT7" t="s">
        <v>160</v>
      </c>
      <c r="BU7" t="s">
        <v>161</v>
      </c>
      <c r="BV7" t="s">
        <v>161</v>
      </c>
      <c r="BW7" t="s">
        <v>163</v>
      </c>
      <c r="BX7" t="s">
        <v>163</v>
      </c>
      <c r="BY7" t="s">
        <v>182</v>
      </c>
      <c r="BZ7" t="s">
        <v>182</v>
      </c>
      <c r="CA7" t="s">
        <v>198</v>
      </c>
      <c r="CB7" t="s">
        <v>198</v>
      </c>
      <c r="CC7" t="s">
        <v>199</v>
      </c>
      <c r="CD7" t="s">
        <v>199</v>
      </c>
      <c r="CE7" t="s">
        <v>238</v>
      </c>
      <c r="CF7" t="s">
        <v>238</v>
      </c>
      <c r="CG7" t="s">
        <v>238</v>
      </c>
      <c r="CH7" t="s">
        <v>238</v>
      </c>
      <c r="CI7" t="s">
        <v>160</v>
      </c>
      <c r="CJ7" t="s">
        <v>160</v>
      </c>
      <c r="CK7" t="s">
        <v>160</v>
      </c>
      <c r="CL7" t="s">
        <v>160</v>
      </c>
      <c r="CM7" t="s">
        <v>160</v>
      </c>
      <c r="CN7" t="s">
        <v>160</v>
      </c>
      <c r="CO7" t="s">
        <v>161</v>
      </c>
      <c r="CP7" t="s">
        <v>161</v>
      </c>
      <c r="CQ7" t="s">
        <v>160</v>
      </c>
      <c r="CR7" t="s">
        <v>160</v>
      </c>
      <c r="CS7" t="s">
        <v>160</v>
      </c>
      <c r="CT7" t="s">
        <v>160</v>
      </c>
      <c r="CU7" t="s">
        <v>160</v>
      </c>
      <c r="CV7" t="s">
        <v>160</v>
      </c>
      <c r="CW7" t="s">
        <v>160</v>
      </c>
      <c r="CX7" t="s">
        <v>160</v>
      </c>
      <c r="CY7" t="s">
        <v>160</v>
      </c>
      <c r="CZ7" t="s">
        <v>160</v>
      </c>
      <c r="DA7" t="s">
        <v>160</v>
      </c>
      <c r="DB7" t="s">
        <v>160</v>
      </c>
      <c r="DC7" t="s">
        <v>160</v>
      </c>
      <c r="DD7" t="s">
        <v>160</v>
      </c>
      <c r="DE7" t="s">
        <v>160</v>
      </c>
      <c r="DF7" t="s">
        <v>160</v>
      </c>
      <c r="DG7" t="s">
        <v>212</v>
      </c>
      <c r="DH7" t="s">
        <v>212</v>
      </c>
      <c r="DI7" t="s">
        <v>212</v>
      </c>
      <c r="DJ7" t="s">
        <v>212</v>
      </c>
      <c r="DK7" t="s">
        <v>160</v>
      </c>
      <c r="DL7" t="s">
        <v>160</v>
      </c>
      <c r="DM7" t="s">
        <v>216</v>
      </c>
      <c r="DN7" t="s">
        <v>216</v>
      </c>
      <c r="DO7" t="s">
        <v>239</v>
      </c>
      <c r="DP7" t="s">
        <v>239</v>
      </c>
      <c r="DQ7" t="s">
        <v>240</v>
      </c>
      <c r="DR7" t="s">
        <v>240</v>
      </c>
    </row>
    <row r="8">
      <c r="A8" t="s">
        <v>161</v>
      </c>
      <c r="B8" t="s">
        <v>242</v>
      </c>
      <c r="C8" t="s">
        <v>160</v>
      </c>
      <c r="D8" t="s">
        <v>243</v>
      </c>
      <c r="E8" t="s">
        <v>173</v>
      </c>
      <c r="F8" t="s">
        <v>160</v>
      </c>
      <c r="G8" t="s">
        <v>244</v>
      </c>
      <c r="H8"/>
      <c r="I8" t="s">
        <v>163</v>
      </c>
      <c r="J8" t="s">
        <v>161</v>
      </c>
      <c r="K8" t="s">
        <v>175</v>
      </c>
      <c r="L8" t="s">
        <v>160</v>
      </c>
      <c r="M8" t="s">
        <v>163</v>
      </c>
      <c r="N8" t="s">
        <v>160</v>
      </c>
      <c r="O8" t="s">
        <v>163</v>
      </c>
      <c r="P8" t="s">
        <v>166</v>
      </c>
      <c r="Q8" t="s">
        <v>245</v>
      </c>
      <c r="R8" t="s">
        <v>160</v>
      </c>
      <c r="S8" t="s">
        <v>163</v>
      </c>
      <c r="T8" t="s">
        <v>163</v>
      </c>
      <c r="U8" t="s">
        <v>163</v>
      </c>
      <c r="V8" t="s">
        <v>163</v>
      </c>
      <c r="W8" t="s">
        <v>160</v>
      </c>
      <c r="X8" t="s">
        <v>208</v>
      </c>
      <c r="Y8" t="s">
        <v>160</v>
      </c>
      <c r="Z8" t="s">
        <v>210</v>
      </c>
      <c r="AA8" t="s">
        <v>160</v>
      </c>
      <c r="AB8" t="s">
        <v>160</v>
      </c>
      <c r="AC8" t="s">
        <v>196</v>
      </c>
      <c r="AD8" t="s">
        <v>161</v>
      </c>
      <c r="AE8" t="s">
        <v>161</v>
      </c>
      <c r="AF8" t="s">
        <v>161</v>
      </c>
      <c r="AG8" t="s">
        <v>161</v>
      </c>
      <c r="AH8" t="s">
        <v>161</v>
      </c>
      <c r="AI8" t="s">
        <v>161</v>
      </c>
      <c r="AJ8" t="s">
        <v>161</v>
      </c>
      <c r="AK8" t="s">
        <v>161</v>
      </c>
      <c r="AL8" t="s">
        <v>161</v>
      </c>
      <c r="AM8" t="s">
        <v>160</v>
      </c>
      <c r="AN8" t="s">
        <v>161</v>
      </c>
      <c r="AO8" t="s">
        <v>160</v>
      </c>
      <c r="AP8" t="s">
        <v>160</v>
      </c>
      <c r="AQ8" t="s">
        <v>163</v>
      </c>
      <c r="AR8" t="s">
        <v>163</v>
      </c>
      <c r="AS8" t="s">
        <v>160</v>
      </c>
      <c r="AT8" t="s">
        <v>183</v>
      </c>
      <c r="AU8" t="s">
        <v>163</v>
      </c>
      <c r="AV8" t="s">
        <v>163</v>
      </c>
      <c r="AW8" t="s">
        <v>161</v>
      </c>
      <c r="AX8" t="s">
        <v>163</v>
      </c>
      <c r="AY8" t="s">
        <v>196</v>
      </c>
      <c r="AZ8" t="s">
        <v>196</v>
      </c>
      <c r="BA8" t="s">
        <v>196</v>
      </c>
      <c r="BB8" t="s">
        <v>196</v>
      </c>
      <c r="BC8" t="s">
        <v>163</v>
      </c>
      <c r="BD8" t="s">
        <v>163</v>
      </c>
      <c r="BE8" t="s">
        <v>163</v>
      </c>
      <c r="BF8" t="s">
        <v>163</v>
      </c>
      <c r="BG8" t="s">
        <v>246</v>
      </c>
      <c r="BH8" t="s">
        <v>246</v>
      </c>
      <c r="BI8" t="s">
        <v>246</v>
      </c>
      <c r="BJ8" t="s">
        <v>246</v>
      </c>
      <c r="BK8" t="s">
        <v>247</v>
      </c>
      <c r="BL8" t="s">
        <v>247</v>
      </c>
      <c r="BM8" t="s">
        <v>247</v>
      </c>
      <c r="BN8" t="s">
        <v>247</v>
      </c>
      <c r="BO8" t="s">
        <v>163</v>
      </c>
      <c r="BP8" t="s">
        <v>163</v>
      </c>
      <c r="BQ8" t="s">
        <v>181</v>
      </c>
      <c r="BR8" t="s">
        <v>181</v>
      </c>
      <c r="BS8" t="s">
        <v>160</v>
      </c>
      <c r="BT8" t="s">
        <v>160</v>
      </c>
      <c r="BU8" t="s">
        <v>161</v>
      </c>
      <c r="BV8" t="s">
        <v>161</v>
      </c>
      <c r="BW8" t="s">
        <v>226</v>
      </c>
      <c r="BX8" t="s">
        <v>226</v>
      </c>
      <c r="BY8" t="s">
        <v>227</v>
      </c>
      <c r="BZ8" t="s">
        <v>227</v>
      </c>
      <c r="CA8" t="s">
        <v>212</v>
      </c>
      <c r="CB8" t="s">
        <v>212</v>
      </c>
      <c r="CC8" t="s">
        <v>213</v>
      </c>
      <c r="CD8" t="s">
        <v>213</v>
      </c>
      <c r="CE8" t="s">
        <v>238</v>
      </c>
      <c r="CF8" t="s">
        <v>238</v>
      </c>
      <c r="CG8" t="s">
        <v>238</v>
      </c>
      <c r="CH8" t="s">
        <v>238</v>
      </c>
      <c r="CI8" t="s">
        <v>160</v>
      </c>
      <c r="CJ8" t="s">
        <v>160</v>
      </c>
      <c r="CK8" t="s">
        <v>160</v>
      </c>
      <c r="CL8" t="s">
        <v>160</v>
      </c>
      <c r="CM8" t="s">
        <v>160</v>
      </c>
      <c r="CN8" t="s">
        <v>160</v>
      </c>
      <c r="CO8" t="s">
        <v>161</v>
      </c>
      <c r="CP8" t="s">
        <v>161</v>
      </c>
      <c r="CQ8" t="s">
        <v>160</v>
      </c>
      <c r="CR8" t="s">
        <v>160</v>
      </c>
      <c r="CS8" t="s">
        <v>160</v>
      </c>
      <c r="CT8" t="s">
        <v>160</v>
      </c>
      <c r="CU8" t="s">
        <v>160</v>
      </c>
      <c r="CV8" t="s">
        <v>160</v>
      </c>
      <c r="CW8" t="s">
        <v>160</v>
      </c>
      <c r="CX8" t="s">
        <v>160</v>
      </c>
      <c r="CY8" t="s">
        <v>160</v>
      </c>
      <c r="CZ8" t="s">
        <v>160</v>
      </c>
      <c r="DA8" t="s">
        <v>160</v>
      </c>
      <c r="DB8" t="s">
        <v>160</v>
      </c>
      <c r="DC8" t="s">
        <v>160</v>
      </c>
      <c r="DD8" t="s">
        <v>160</v>
      </c>
      <c r="DE8" t="s">
        <v>160</v>
      </c>
      <c r="DF8" t="s">
        <v>160</v>
      </c>
      <c r="DG8" t="s">
        <v>248</v>
      </c>
      <c r="DH8" t="s">
        <v>248</v>
      </c>
      <c r="DI8" t="s">
        <v>248</v>
      </c>
      <c r="DJ8" t="s">
        <v>248</v>
      </c>
      <c r="DK8" t="s">
        <v>160</v>
      </c>
      <c r="DL8" t="s">
        <v>160</v>
      </c>
      <c r="DM8" t="s">
        <v>187</v>
      </c>
      <c r="DN8" t="s">
        <v>187</v>
      </c>
      <c r="DO8" t="s">
        <v>249</v>
      </c>
      <c r="DP8" t="s">
        <v>249</v>
      </c>
      <c r="DQ8" t="s">
        <v>250</v>
      </c>
      <c r="DR8" t="s">
        <v>250</v>
      </c>
    </row>
    <row r="9">
      <c r="A9" t="s">
        <v>163</v>
      </c>
      <c r="B9" t="s">
        <v>252</v>
      </c>
      <c r="C9" t="s">
        <v>160</v>
      </c>
      <c r="D9" t="s">
        <v>253</v>
      </c>
      <c r="E9" t="s">
        <v>173</v>
      </c>
      <c r="F9" t="s">
        <v>160</v>
      </c>
      <c r="G9" t="s">
        <v>254</v>
      </c>
      <c r="H9" t="s">
        <v>161</v>
      </c>
      <c r="I9"/>
      <c r="J9" t="s">
        <v>161</v>
      </c>
      <c r="K9" t="s">
        <v>175</v>
      </c>
      <c r="L9" t="s">
        <v>160</v>
      </c>
      <c r="M9" t="s">
        <v>163</v>
      </c>
      <c r="N9" t="s">
        <v>160</v>
      </c>
      <c r="O9" t="s">
        <v>163</v>
      </c>
      <c r="P9" t="s">
        <v>195</v>
      </c>
      <c r="Q9" t="s">
        <v>255</v>
      </c>
      <c r="R9" t="s">
        <v>160</v>
      </c>
      <c r="S9" t="s">
        <v>163</v>
      </c>
      <c r="T9" t="s">
        <v>163</v>
      </c>
      <c r="U9" t="s">
        <v>163</v>
      </c>
      <c r="V9" t="s">
        <v>163</v>
      </c>
      <c r="W9" t="s">
        <v>160</v>
      </c>
      <c r="X9" t="s">
        <v>162</v>
      </c>
      <c r="Y9" t="s">
        <v>160</v>
      </c>
      <c r="Z9" t="s">
        <v>195</v>
      </c>
      <c r="AA9" t="s">
        <v>160</v>
      </c>
      <c r="AB9" t="s">
        <v>160</v>
      </c>
      <c r="AC9" t="s">
        <v>198</v>
      </c>
      <c r="AD9" t="s">
        <v>161</v>
      </c>
      <c r="AE9" t="s">
        <v>161</v>
      </c>
      <c r="AF9" t="s">
        <v>161</v>
      </c>
      <c r="AG9" t="s">
        <v>163</v>
      </c>
      <c r="AH9" t="s">
        <v>161</v>
      </c>
      <c r="AI9" t="s">
        <v>161</v>
      </c>
      <c r="AJ9" t="s">
        <v>161</v>
      </c>
      <c r="AK9" t="s">
        <v>161</v>
      </c>
      <c r="AL9" t="s">
        <v>161</v>
      </c>
      <c r="AM9" t="s">
        <v>160</v>
      </c>
      <c r="AN9" t="s">
        <v>161</v>
      </c>
      <c r="AO9" t="s">
        <v>160</v>
      </c>
      <c r="AP9" t="s">
        <v>160</v>
      </c>
      <c r="AQ9" t="s">
        <v>163</v>
      </c>
      <c r="AR9" t="s">
        <v>163</v>
      </c>
      <c r="AS9" t="s">
        <v>160</v>
      </c>
      <c r="AT9" t="s">
        <v>163</v>
      </c>
      <c r="AU9" t="s">
        <v>163</v>
      </c>
      <c r="AV9" t="s">
        <v>163</v>
      </c>
      <c r="AW9" t="s">
        <v>161</v>
      </c>
      <c r="AX9" t="s">
        <v>163</v>
      </c>
      <c r="AY9" t="s">
        <v>198</v>
      </c>
      <c r="AZ9" t="s">
        <v>198</v>
      </c>
      <c r="BA9" t="s">
        <v>198</v>
      </c>
      <c r="BB9" t="s">
        <v>198</v>
      </c>
      <c r="BC9" t="s">
        <v>163</v>
      </c>
      <c r="BD9" t="s">
        <v>163</v>
      </c>
      <c r="BE9" t="s">
        <v>163</v>
      </c>
      <c r="BF9" t="s">
        <v>163</v>
      </c>
      <c r="BG9" t="s">
        <v>197</v>
      </c>
      <c r="BH9" t="s">
        <v>197</v>
      </c>
      <c r="BI9" t="s">
        <v>197</v>
      </c>
      <c r="BJ9" t="s">
        <v>197</v>
      </c>
      <c r="BK9" t="s">
        <v>256</v>
      </c>
      <c r="BL9" t="s">
        <v>256</v>
      </c>
      <c r="BM9" t="s">
        <v>256</v>
      </c>
      <c r="BN9" t="s">
        <v>256</v>
      </c>
      <c r="BO9" t="s">
        <v>163</v>
      </c>
      <c r="BP9" t="s">
        <v>163</v>
      </c>
      <c r="BQ9" t="s">
        <v>181</v>
      </c>
      <c r="BR9" t="s">
        <v>181</v>
      </c>
      <c r="BS9" t="s">
        <v>160</v>
      </c>
      <c r="BT9" t="s">
        <v>160</v>
      </c>
      <c r="BU9" t="s">
        <v>161</v>
      </c>
      <c r="BV9" t="s">
        <v>161</v>
      </c>
      <c r="BW9" t="s">
        <v>163</v>
      </c>
      <c r="BX9" t="s">
        <v>163</v>
      </c>
      <c r="BY9" t="s">
        <v>182</v>
      </c>
      <c r="BZ9" t="s">
        <v>182</v>
      </c>
      <c r="CA9" t="s">
        <v>198</v>
      </c>
      <c r="CB9" t="s">
        <v>198</v>
      </c>
      <c r="CC9" t="s">
        <v>199</v>
      </c>
      <c r="CD9" t="s">
        <v>199</v>
      </c>
      <c r="CE9" t="s">
        <v>200</v>
      </c>
      <c r="CF9" t="s">
        <v>200</v>
      </c>
      <c r="CG9" t="s">
        <v>200</v>
      </c>
      <c r="CH9" t="s">
        <v>200</v>
      </c>
      <c r="CI9" t="s">
        <v>160</v>
      </c>
      <c r="CJ9" t="s">
        <v>160</v>
      </c>
      <c r="CK9" t="s">
        <v>160</v>
      </c>
      <c r="CL9" t="s">
        <v>160</v>
      </c>
      <c r="CM9" t="s">
        <v>160</v>
      </c>
      <c r="CN9" t="s">
        <v>160</v>
      </c>
      <c r="CO9" t="s">
        <v>161</v>
      </c>
      <c r="CP9" t="s">
        <v>161</v>
      </c>
      <c r="CQ9" t="s">
        <v>160</v>
      </c>
      <c r="CR9" t="s">
        <v>160</v>
      </c>
      <c r="CS9" t="s">
        <v>160</v>
      </c>
      <c r="CT9" t="s">
        <v>160</v>
      </c>
      <c r="CU9" t="s">
        <v>160</v>
      </c>
      <c r="CV9" t="s">
        <v>160</v>
      </c>
      <c r="CW9" t="s">
        <v>160</v>
      </c>
      <c r="CX9" t="s">
        <v>160</v>
      </c>
      <c r="CY9" t="s">
        <v>160</v>
      </c>
      <c r="CZ9" t="s">
        <v>160</v>
      </c>
      <c r="DA9" t="s">
        <v>160</v>
      </c>
      <c r="DB9" t="s">
        <v>160</v>
      </c>
      <c r="DC9" t="s">
        <v>160</v>
      </c>
      <c r="DD9" t="s">
        <v>160</v>
      </c>
      <c r="DE9" t="s">
        <v>160</v>
      </c>
      <c r="DF9" t="s">
        <v>160</v>
      </c>
      <c r="DG9" t="s">
        <v>257</v>
      </c>
      <c r="DH9" t="s">
        <v>257</v>
      </c>
      <c r="DI9" t="s">
        <v>257</v>
      </c>
      <c r="DJ9" t="s">
        <v>257</v>
      </c>
      <c r="DK9" t="s">
        <v>160</v>
      </c>
      <c r="DL9" t="s">
        <v>160</v>
      </c>
      <c r="DM9" t="s">
        <v>187</v>
      </c>
      <c r="DN9" t="s">
        <v>187</v>
      </c>
      <c r="DO9" t="s">
        <v>258</v>
      </c>
      <c r="DP9" t="s">
        <v>258</v>
      </c>
      <c r="DQ9" t="s">
        <v>259</v>
      </c>
      <c r="DR9" t="s">
        <v>259</v>
      </c>
    </row>
    <row r="10">
      <c r="A10" t="s">
        <v>161</v>
      </c>
      <c r="B10" t="s">
        <v>261</v>
      </c>
      <c r="C10" t="s">
        <v>160</v>
      </c>
      <c r="D10" t="s">
        <v>262</v>
      </c>
      <c r="E10" t="s">
        <v>173</v>
      </c>
      <c r="F10" t="s">
        <v>160</v>
      </c>
      <c r="G10" t="s">
        <v>166</v>
      </c>
      <c r="H10" t="s">
        <v>161</v>
      </c>
      <c r="I10" t="s">
        <v>163</v>
      </c>
      <c r="J10"/>
      <c r="K10" t="s">
        <v>175</v>
      </c>
      <c r="L10" t="s">
        <v>160</v>
      </c>
      <c r="M10" t="s">
        <v>163</v>
      </c>
      <c r="N10" t="s">
        <v>160</v>
      </c>
      <c r="O10" t="s">
        <v>163</v>
      </c>
      <c r="P10" t="s">
        <v>176</v>
      </c>
      <c r="Q10" t="s">
        <v>166</v>
      </c>
      <c r="R10" t="s">
        <v>160</v>
      </c>
      <c r="S10" t="s">
        <v>163</v>
      </c>
      <c r="T10" t="s">
        <v>163</v>
      </c>
      <c r="U10" t="s">
        <v>163</v>
      </c>
      <c r="V10" t="s">
        <v>163</v>
      </c>
      <c r="W10" t="s">
        <v>160</v>
      </c>
      <c r="X10" t="s">
        <v>162</v>
      </c>
      <c r="Y10" t="s">
        <v>160</v>
      </c>
      <c r="Z10" t="s">
        <v>176</v>
      </c>
      <c r="AA10" t="s">
        <v>160</v>
      </c>
      <c r="AB10" t="s">
        <v>160</v>
      </c>
      <c r="AC10" t="s">
        <v>163</v>
      </c>
      <c r="AD10" t="s">
        <v>161</v>
      </c>
      <c r="AE10" t="s">
        <v>161</v>
      </c>
      <c r="AF10" t="s">
        <v>161</v>
      </c>
      <c r="AG10" t="s">
        <v>161</v>
      </c>
      <c r="AH10" t="s">
        <v>161</v>
      </c>
      <c r="AI10" t="s">
        <v>161</v>
      </c>
      <c r="AJ10" t="s">
        <v>161</v>
      </c>
      <c r="AK10" t="s">
        <v>161</v>
      </c>
      <c r="AL10" t="s">
        <v>161</v>
      </c>
      <c r="AM10" t="s">
        <v>160</v>
      </c>
      <c r="AN10" t="s">
        <v>161</v>
      </c>
      <c r="AO10" t="s">
        <v>160</v>
      </c>
      <c r="AP10" t="s">
        <v>160</v>
      </c>
      <c r="AQ10" t="s">
        <v>163</v>
      </c>
      <c r="AR10" t="s">
        <v>163</v>
      </c>
      <c r="AS10" t="s">
        <v>160</v>
      </c>
      <c r="AT10" t="s">
        <v>163</v>
      </c>
      <c r="AU10" t="s">
        <v>163</v>
      </c>
      <c r="AV10" t="s">
        <v>163</v>
      </c>
      <c r="AW10" t="s">
        <v>161</v>
      </c>
      <c r="AX10" t="s">
        <v>163</v>
      </c>
      <c r="AY10" t="s">
        <v>163</v>
      </c>
      <c r="AZ10" t="s">
        <v>163</v>
      </c>
      <c r="BA10" t="s">
        <v>163</v>
      </c>
      <c r="BB10" t="s">
        <v>163</v>
      </c>
      <c r="BC10" t="s">
        <v>163</v>
      </c>
      <c r="BD10" t="s">
        <v>163</v>
      </c>
      <c r="BE10" t="s">
        <v>163</v>
      </c>
      <c r="BF10" t="s">
        <v>163</v>
      </c>
      <c r="BG10" t="s">
        <v>179</v>
      </c>
      <c r="BH10" t="s">
        <v>179</v>
      </c>
      <c r="BI10" t="s">
        <v>179</v>
      </c>
      <c r="BJ10" t="s">
        <v>179</v>
      </c>
      <c r="BK10" t="s">
        <v>163</v>
      </c>
      <c r="BL10" t="s">
        <v>163</v>
      </c>
      <c r="BM10" t="s">
        <v>163</v>
      </c>
      <c r="BN10" t="s">
        <v>163</v>
      </c>
      <c r="BO10" t="s">
        <v>163</v>
      </c>
      <c r="BP10" t="s">
        <v>163</v>
      </c>
      <c r="BQ10" t="s">
        <v>181</v>
      </c>
      <c r="BR10" t="s">
        <v>181</v>
      </c>
      <c r="BS10" t="s">
        <v>160</v>
      </c>
      <c r="BT10" t="s">
        <v>160</v>
      </c>
      <c r="BU10" t="s">
        <v>161</v>
      </c>
      <c r="BV10" t="s">
        <v>161</v>
      </c>
      <c r="BW10" t="s">
        <v>163</v>
      </c>
      <c r="BX10" t="s">
        <v>163</v>
      </c>
      <c r="BY10" t="s">
        <v>182</v>
      </c>
      <c r="BZ10" t="s">
        <v>182</v>
      </c>
      <c r="CA10" t="s">
        <v>263</v>
      </c>
      <c r="CB10" t="s">
        <v>263</v>
      </c>
      <c r="CC10" t="s">
        <v>264</v>
      </c>
      <c r="CD10" t="s">
        <v>264</v>
      </c>
      <c r="CE10" t="s">
        <v>185</v>
      </c>
      <c r="CF10" t="s">
        <v>185</v>
      </c>
      <c r="CG10" t="s">
        <v>185</v>
      </c>
      <c r="CH10" t="s">
        <v>185</v>
      </c>
      <c r="CI10" t="s">
        <v>160</v>
      </c>
      <c r="CJ10" t="s">
        <v>160</v>
      </c>
      <c r="CK10" t="s">
        <v>160</v>
      </c>
      <c r="CL10" t="s">
        <v>160</v>
      </c>
      <c r="CM10" t="s">
        <v>160</v>
      </c>
      <c r="CN10" t="s">
        <v>160</v>
      </c>
      <c r="CO10" t="s">
        <v>161</v>
      </c>
      <c r="CP10" t="s">
        <v>161</v>
      </c>
      <c r="CQ10" t="s">
        <v>160</v>
      </c>
      <c r="CR10" t="s">
        <v>160</v>
      </c>
      <c r="CS10" t="s">
        <v>160</v>
      </c>
      <c r="CT10" t="s">
        <v>160</v>
      </c>
      <c r="CU10" t="s">
        <v>160</v>
      </c>
      <c r="CV10" t="s">
        <v>160</v>
      </c>
      <c r="CW10" t="s">
        <v>160</v>
      </c>
      <c r="CX10" t="s">
        <v>160</v>
      </c>
      <c r="CY10" t="s">
        <v>160</v>
      </c>
      <c r="CZ10" t="s">
        <v>160</v>
      </c>
      <c r="DA10" t="s">
        <v>160</v>
      </c>
      <c r="DB10" t="s">
        <v>160</v>
      </c>
      <c r="DC10" t="s">
        <v>160</v>
      </c>
      <c r="DD10" t="s">
        <v>160</v>
      </c>
      <c r="DE10" t="s">
        <v>160</v>
      </c>
      <c r="DF10" t="s">
        <v>160</v>
      </c>
      <c r="DG10" t="s">
        <v>229</v>
      </c>
      <c r="DH10" t="s">
        <v>229</v>
      </c>
      <c r="DI10" t="s">
        <v>229</v>
      </c>
      <c r="DJ10" t="s">
        <v>229</v>
      </c>
      <c r="DK10" t="s">
        <v>160</v>
      </c>
      <c r="DL10" t="s">
        <v>160</v>
      </c>
      <c r="DM10" t="s">
        <v>187</v>
      </c>
      <c r="DN10" t="s">
        <v>187</v>
      </c>
      <c r="DO10" t="s">
        <v>265</v>
      </c>
      <c r="DP10" t="s">
        <v>265</v>
      </c>
      <c r="DQ10" t="s">
        <v>266</v>
      </c>
      <c r="DR10" t="s">
        <v>266</v>
      </c>
    </row>
    <row r="11">
      <c r="A11" t="s">
        <v>222</v>
      </c>
      <c r="B11" t="s">
        <v>268</v>
      </c>
      <c r="C11" t="s">
        <v>160</v>
      </c>
      <c r="D11" t="s">
        <v>269</v>
      </c>
      <c r="E11" t="s">
        <v>173</v>
      </c>
      <c r="F11" t="s">
        <v>160</v>
      </c>
      <c r="G11" t="s">
        <v>244</v>
      </c>
      <c r="H11" t="s">
        <v>161</v>
      </c>
      <c r="I11" t="s">
        <v>161</v>
      </c>
      <c r="J11" t="s">
        <v>161</v>
      </c>
      <c r="K11"/>
      <c r="L11" t="s">
        <v>160</v>
      </c>
      <c r="M11" t="s">
        <v>163</v>
      </c>
      <c r="N11" t="s">
        <v>160</v>
      </c>
      <c r="O11" t="s">
        <v>161</v>
      </c>
      <c r="P11" t="s">
        <v>270</v>
      </c>
      <c r="Q11" t="s">
        <v>174</v>
      </c>
      <c r="R11" t="s">
        <v>160</v>
      </c>
      <c r="S11" t="s">
        <v>163</v>
      </c>
      <c r="T11" t="s">
        <v>161</v>
      </c>
      <c r="U11" t="s">
        <v>163</v>
      </c>
      <c r="V11" t="s">
        <v>161</v>
      </c>
      <c r="W11" t="s">
        <v>160</v>
      </c>
      <c r="X11" t="s">
        <v>255</v>
      </c>
      <c r="Y11" t="s">
        <v>160</v>
      </c>
      <c r="Z11" t="s">
        <v>271</v>
      </c>
      <c r="AA11" t="s">
        <v>160</v>
      </c>
      <c r="AB11" t="s">
        <v>160</v>
      </c>
      <c r="AC11" t="s">
        <v>272</v>
      </c>
      <c r="AD11" t="s">
        <v>161</v>
      </c>
      <c r="AE11" t="s">
        <v>161</v>
      </c>
      <c r="AF11" t="s">
        <v>161</v>
      </c>
      <c r="AG11" t="s">
        <v>161</v>
      </c>
      <c r="AH11" t="s">
        <v>161</v>
      </c>
      <c r="AI11" t="s">
        <v>161</v>
      </c>
      <c r="AJ11" t="s">
        <v>161</v>
      </c>
      <c r="AK11" t="s">
        <v>161</v>
      </c>
      <c r="AL11" t="s">
        <v>161</v>
      </c>
      <c r="AM11" t="s">
        <v>160</v>
      </c>
      <c r="AN11" t="s">
        <v>161</v>
      </c>
      <c r="AO11" t="s">
        <v>160</v>
      </c>
      <c r="AP11" t="s">
        <v>160</v>
      </c>
      <c r="AQ11" t="s">
        <v>183</v>
      </c>
      <c r="AR11" t="s">
        <v>183</v>
      </c>
      <c r="AS11" t="s">
        <v>160</v>
      </c>
      <c r="AT11" t="s">
        <v>160</v>
      </c>
      <c r="AU11" t="s">
        <v>183</v>
      </c>
      <c r="AV11" t="s">
        <v>163</v>
      </c>
      <c r="AW11" t="s">
        <v>161</v>
      </c>
      <c r="AX11" t="s">
        <v>163</v>
      </c>
      <c r="AY11" t="s">
        <v>272</v>
      </c>
      <c r="AZ11" t="s">
        <v>272</v>
      </c>
      <c r="BA11" t="s">
        <v>272</v>
      </c>
      <c r="BB11" t="s">
        <v>272</v>
      </c>
      <c r="BC11" t="s">
        <v>273</v>
      </c>
      <c r="BD11" t="s">
        <v>273</v>
      </c>
      <c r="BE11" t="s">
        <v>273</v>
      </c>
      <c r="BF11" t="s">
        <v>273</v>
      </c>
      <c r="BG11" t="s">
        <v>274</v>
      </c>
      <c r="BH11" t="s">
        <v>274</v>
      </c>
      <c r="BI11" t="s">
        <v>274</v>
      </c>
      <c r="BJ11" t="s">
        <v>274</v>
      </c>
      <c r="BK11" t="s">
        <v>180</v>
      </c>
      <c r="BL11" t="s">
        <v>180</v>
      </c>
      <c r="BM11" t="s">
        <v>180</v>
      </c>
      <c r="BN11" t="s">
        <v>180</v>
      </c>
      <c r="BO11" t="s">
        <v>273</v>
      </c>
      <c r="BP11" t="s">
        <v>273</v>
      </c>
      <c r="BQ11" t="s">
        <v>167</v>
      </c>
      <c r="BR11" t="s">
        <v>167</v>
      </c>
      <c r="BS11" t="s">
        <v>160</v>
      </c>
      <c r="BT11" t="s">
        <v>160</v>
      </c>
      <c r="BU11" t="s">
        <v>161</v>
      </c>
      <c r="BV11" t="s">
        <v>161</v>
      </c>
      <c r="BW11" t="s">
        <v>181</v>
      </c>
      <c r="BX11" t="s">
        <v>181</v>
      </c>
      <c r="BY11" t="s">
        <v>275</v>
      </c>
      <c r="BZ11" t="s">
        <v>275</v>
      </c>
      <c r="CA11" t="s">
        <v>276</v>
      </c>
      <c r="CB11" t="s">
        <v>276</v>
      </c>
      <c r="CC11" t="s">
        <v>277</v>
      </c>
      <c r="CD11" t="s">
        <v>277</v>
      </c>
      <c r="CE11" t="s">
        <v>278</v>
      </c>
      <c r="CF11" t="s">
        <v>278</v>
      </c>
      <c r="CG11" t="s">
        <v>279</v>
      </c>
      <c r="CH11" t="s">
        <v>279</v>
      </c>
      <c r="CI11" t="s">
        <v>160</v>
      </c>
      <c r="CJ11" t="s">
        <v>160</v>
      </c>
      <c r="CK11" t="s">
        <v>160</v>
      </c>
      <c r="CL11" t="s">
        <v>160</v>
      </c>
      <c r="CM11" t="s">
        <v>160</v>
      </c>
      <c r="CN11" t="s">
        <v>160</v>
      </c>
      <c r="CO11" t="s">
        <v>161</v>
      </c>
      <c r="CP11" t="s">
        <v>161</v>
      </c>
      <c r="CQ11" t="s">
        <v>160</v>
      </c>
      <c r="CR11" t="s">
        <v>160</v>
      </c>
      <c r="CS11" t="s">
        <v>160</v>
      </c>
      <c r="CT11" t="s">
        <v>160</v>
      </c>
      <c r="CU11" t="s">
        <v>160</v>
      </c>
      <c r="CV11" t="s">
        <v>160</v>
      </c>
      <c r="CW11" t="s">
        <v>160</v>
      </c>
      <c r="CX11" t="s">
        <v>160</v>
      </c>
      <c r="CY11" t="s">
        <v>160</v>
      </c>
      <c r="CZ11" t="s">
        <v>160</v>
      </c>
      <c r="DA11" t="s">
        <v>160</v>
      </c>
      <c r="DB11" t="s">
        <v>160</v>
      </c>
      <c r="DC11" t="s">
        <v>160</v>
      </c>
      <c r="DD11" t="s">
        <v>160</v>
      </c>
      <c r="DE11" t="s">
        <v>160</v>
      </c>
      <c r="DF11" t="s">
        <v>160</v>
      </c>
      <c r="DG11" t="s">
        <v>280</v>
      </c>
      <c r="DH11" t="s">
        <v>280</v>
      </c>
      <c r="DI11" t="s">
        <v>280</v>
      </c>
      <c r="DJ11" t="s">
        <v>280</v>
      </c>
      <c r="DK11" t="s">
        <v>160</v>
      </c>
      <c r="DL11" t="s">
        <v>160</v>
      </c>
      <c r="DM11" t="s">
        <v>226</v>
      </c>
      <c r="DN11" t="s">
        <v>226</v>
      </c>
      <c r="DO11" t="s">
        <v>281</v>
      </c>
      <c r="DP11" t="s">
        <v>281</v>
      </c>
      <c r="DQ11" t="s">
        <v>282</v>
      </c>
      <c r="DR11" t="s">
        <v>282</v>
      </c>
    </row>
    <row r="12">
      <c r="A12" t="s">
        <v>160</v>
      </c>
      <c r="B12" t="s">
        <v>284</v>
      </c>
      <c r="C12" t="s">
        <v>160</v>
      </c>
      <c r="D12" t="s">
        <v>285</v>
      </c>
      <c r="E12" t="s">
        <v>173</v>
      </c>
      <c r="F12" t="s">
        <v>160</v>
      </c>
      <c r="G12" t="s">
        <v>286</v>
      </c>
      <c r="H12" t="s">
        <v>161</v>
      </c>
      <c r="I12" t="s">
        <v>163</v>
      </c>
      <c r="J12" t="s">
        <v>161</v>
      </c>
      <c r="K12" t="s">
        <v>164</v>
      </c>
      <c r="L12"/>
      <c r="M12" t="s">
        <v>163</v>
      </c>
      <c r="N12" t="s">
        <v>160</v>
      </c>
      <c r="O12" t="s">
        <v>163</v>
      </c>
      <c r="P12" t="s">
        <v>270</v>
      </c>
      <c r="Q12" t="s">
        <v>287</v>
      </c>
      <c r="R12" t="s">
        <v>160</v>
      </c>
      <c r="S12" t="s">
        <v>183</v>
      </c>
      <c r="T12" t="s">
        <v>163</v>
      </c>
      <c r="U12" t="s">
        <v>163</v>
      </c>
      <c r="V12" t="s">
        <v>163</v>
      </c>
      <c r="W12" t="s">
        <v>160</v>
      </c>
      <c r="X12" t="s">
        <v>288</v>
      </c>
      <c r="Y12" t="s">
        <v>160</v>
      </c>
      <c r="Z12" t="s">
        <v>289</v>
      </c>
      <c r="AA12" t="s">
        <v>160</v>
      </c>
      <c r="AB12" t="s">
        <v>160</v>
      </c>
      <c r="AC12" t="s">
        <v>272</v>
      </c>
      <c r="AD12" t="s">
        <v>161</v>
      </c>
      <c r="AE12" t="s">
        <v>161</v>
      </c>
      <c r="AF12" t="s">
        <v>161</v>
      </c>
      <c r="AG12" t="s">
        <v>161</v>
      </c>
      <c r="AH12" t="s">
        <v>161</v>
      </c>
      <c r="AI12" t="s">
        <v>161</v>
      </c>
      <c r="AJ12" t="s">
        <v>161</v>
      </c>
      <c r="AK12" t="s">
        <v>161</v>
      </c>
      <c r="AL12" t="s">
        <v>161</v>
      </c>
      <c r="AM12" t="s">
        <v>160</v>
      </c>
      <c r="AN12" t="s">
        <v>161</v>
      </c>
      <c r="AO12" t="s">
        <v>160</v>
      </c>
      <c r="AP12" t="s">
        <v>160</v>
      </c>
      <c r="AQ12" t="s">
        <v>163</v>
      </c>
      <c r="AR12" t="s">
        <v>163</v>
      </c>
      <c r="AS12" t="s">
        <v>160</v>
      </c>
      <c r="AT12" t="s">
        <v>163</v>
      </c>
      <c r="AU12" t="s">
        <v>163</v>
      </c>
      <c r="AV12" t="s">
        <v>163</v>
      </c>
      <c r="AW12" t="s">
        <v>161</v>
      </c>
      <c r="AX12" t="s">
        <v>163</v>
      </c>
      <c r="AY12" t="s">
        <v>272</v>
      </c>
      <c r="AZ12" t="s">
        <v>272</v>
      </c>
      <c r="BA12" t="s">
        <v>272</v>
      </c>
      <c r="BB12" t="s">
        <v>272</v>
      </c>
      <c r="BC12" t="s">
        <v>163</v>
      </c>
      <c r="BD12" t="s">
        <v>163</v>
      </c>
      <c r="BE12" t="s">
        <v>163</v>
      </c>
      <c r="BF12" t="s">
        <v>163</v>
      </c>
      <c r="BG12" t="s">
        <v>274</v>
      </c>
      <c r="BH12" t="s">
        <v>274</v>
      </c>
      <c r="BI12" t="s">
        <v>274</v>
      </c>
      <c r="BJ12" t="s">
        <v>274</v>
      </c>
      <c r="BK12" t="s">
        <v>290</v>
      </c>
      <c r="BL12" t="s">
        <v>290</v>
      </c>
      <c r="BM12" t="s">
        <v>290</v>
      </c>
      <c r="BN12" t="s">
        <v>290</v>
      </c>
      <c r="BO12" t="s">
        <v>212</v>
      </c>
      <c r="BP12" t="s">
        <v>212</v>
      </c>
      <c r="BQ12" t="s">
        <v>291</v>
      </c>
      <c r="BR12" t="s">
        <v>291</v>
      </c>
      <c r="BS12" t="s">
        <v>160</v>
      </c>
      <c r="BT12" t="s">
        <v>160</v>
      </c>
      <c r="BU12" t="s">
        <v>161</v>
      </c>
      <c r="BV12" t="s">
        <v>161</v>
      </c>
      <c r="BW12" t="s">
        <v>187</v>
      </c>
      <c r="BX12" t="s">
        <v>187</v>
      </c>
      <c r="BY12" t="s">
        <v>292</v>
      </c>
      <c r="BZ12" t="s">
        <v>292</v>
      </c>
      <c r="CA12" t="s">
        <v>293</v>
      </c>
      <c r="CB12" t="s">
        <v>293</v>
      </c>
      <c r="CC12" t="s">
        <v>294</v>
      </c>
      <c r="CD12" t="s">
        <v>294</v>
      </c>
      <c r="CE12" t="s">
        <v>185</v>
      </c>
      <c r="CF12" t="s">
        <v>185</v>
      </c>
      <c r="CG12" t="s">
        <v>185</v>
      </c>
      <c r="CH12" t="s">
        <v>185</v>
      </c>
      <c r="CI12" t="s">
        <v>160</v>
      </c>
      <c r="CJ12" t="s">
        <v>160</v>
      </c>
      <c r="CK12" t="s">
        <v>160</v>
      </c>
      <c r="CL12" t="s">
        <v>160</v>
      </c>
      <c r="CM12" t="s">
        <v>160</v>
      </c>
      <c r="CN12" t="s">
        <v>160</v>
      </c>
      <c r="CO12" t="s">
        <v>161</v>
      </c>
      <c r="CP12" t="s">
        <v>161</v>
      </c>
      <c r="CQ12" t="s">
        <v>160</v>
      </c>
      <c r="CR12" t="s">
        <v>160</v>
      </c>
      <c r="CS12" t="s">
        <v>160</v>
      </c>
      <c r="CT12" t="s">
        <v>160</v>
      </c>
      <c r="CU12" t="s">
        <v>160</v>
      </c>
      <c r="CV12" t="s">
        <v>160</v>
      </c>
      <c r="CW12" t="s">
        <v>160</v>
      </c>
      <c r="CX12" t="s">
        <v>160</v>
      </c>
      <c r="CY12" t="s">
        <v>160</v>
      </c>
      <c r="CZ12" t="s">
        <v>160</v>
      </c>
      <c r="DA12" t="s">
        <v>160</v>
      </c>
      <c r="DB12" t="s">
        <v>160</v>
      </c>
      <c r="DC12" t="s">
        <v>160</v>
      </c>
      <c r="DD12" t="s">
        <v>160</v>
      </c>
      <c r="DE12" t="s">
        <v>160</v>
      </c>
      <c r="DF12" t="s">
        <v>160</v>
      </c>
      <c r="DG12" t="s">
        <v>295</v>
      </c>
      <c r="DH12" t="s">
        <v>295</v>
      </c>
      <c r="DI12" t="s">
        <v>295</v>
      </c>
      <c r="DJ12" t="s">
        <v>295</v>
      </c>
      <c r="DK12" t="s">
        <v>160</v>
      </c>
      <c r="DL12" t="s">
        <v>160</v>
      </c>
      <c r="DM12" t="s">
        <v>163</v>
      </c>
      <c r="DN12" t="s">
        <v>163</v>
      </c>
      <c r="DO12" t="s">
        <v>296</v>
      </c>
      <c r="DP12" t="s">
        <v>296</v>
      </c>
      <c r="DQ12" t="s">
        <v>297</v>
      </c>
      <c r="DR12" t="s">
        <v>297</v>
      </c>
    </row>
    <row r="13">
      <c r="A13" t="s">
        <v>183</v>
      </c>
      <c r="B13" t="s">
        <v>299</v>
      </c>
      <c r="C13" t="s">
        <v>160</v>
      </c>
      <c r="D13" t="s">
        <v>300</v>
      </c>
      <c r="E13" t="s">
        <v>173</v>
      </c>
      <c r="F13" t="s">
        <v>160</v>
      </c>
      <c r="G13" t="s">
        <v>301</v>
      </c>
      <c r="H13" t="s">
        <v>161</v>
      </c>
      <c r="I13" t="s">
        <v>163</v>
      </c>
      <c r="J13" t="s">
        <v>161</v>
      </c>
      <c r="K13" t="s">
        <v>302</v>
      </c>
      <c r="L13" t="s">
        <v>160</v>
      </c>
      <c r="M13"/>
      <c r="N13" t="s">
        <v>160</v>
      </c>
      <c r="O13" t="s">
        <v>163</v>
      </c>
      <c r="P13" t="s">
        <v>174</v>
      </c>
      <c r="Q13" t="s">
        <v>287</v>
      </c>
      <c r="R13" t="s">
        <v>160</v>
      </c>
      <c r="S13" t="s">
        <v>183</v>
      </c>
      <c r="T13" t="s">
        <v>163</v>
      </c>
      <c r="U13" t="s">
        <v>163</v>
      </c>
      <c r="V13" t="s">
        <v>163</v>
      </c>
      <c r="W13" t="s">
        <v>160</v>
      </c>
      <c r="X13" t="s">
        <v>162</v>
      </c>
      <c r="Y13" t="s">
        <v>160</v>
      </c>
      <c r="Z13" t="s">
        <v>167</v>
      </c>
      <c r="AA13" t="s">
        <v>160</v>
      </c>
      <c r="AB13" t="s">
        <v>160</v>
      </c>
      <c r="AC13" t="s">
        <v>272</v>
      </c>
      <c r="AD13" t="s">
        <v>161</v>
      </c>
      <c r="AE13" t="s">
        <v>161</v>
      </c>
      <c r="AF13" t="s">
        <v>161</v>
      </c>
      <c r="AG13" t="s">
        <v>163</v>
      </c>
      <c r="AH13" t="s">
        <v>161</v>
      </c>
      <c r="AI13" t="s">
        <v>161</v>
      </c>
      <c r="AJ13" t="s">
        <v>163</v>
      </c>
      <c r="AK13" t="s">
        <v>161</v>
      </c>
      <c r="AL13" t="s">
        <v>161</v>
      </c>
      <c r="AM13" t="s">
        <v>160</v>
      </c>
      <c r="AN13" t="s">
        <v>161</v>
      </c>
      <c r="AO13" t="s">
        <v>160</v>
      </c>
      <c r="AP13" t="s">
        <v>160</v>
      </c>
      <c r="AQ13" t="s">
        <v>163</v>
      </c>
      <c r="AR13" t="s">
        <v>163</v>
      </c>
      <c r="AS13" t="s">
        <v>160</v>
      </c>
      <c r="AT13" t="s">
        <v>163</v>
      </c>
      <c r="AU13" t="s">
        <v>163</v>
      </c>
      <c r="AV13" t="s">
        <v>163</v>
      </c>
      <c r="AW13" t="s">
        <v>161</v>
      </c>
      <c r="AX13" t="s">
        <v>163</v>
      </c>
      <c r="AY13" t="s">
        <v>272</v>
      </c>
      <c r="AZ13" t="s">
        <v>272</v>
      </c>
      <c r="BA13" t="s">
        <v>272</v>
      </c>
      <c r="BB13" t="s">
        <v>272</v>
      </c>
      <c r="BC13" t="s">
        <v>198</v>
      </c>
      <c r="BD13" t="s">
        <v>198</v>
      </c>
      <c r="BE13" t="s">
        <v>198</v>
      </c>
      <c r="BF13" t="s">
        <v>198</v>
      </c>
      <c r="BG13" t="s">
        <v>303</v>
      </c>
      <c r="BH13" t="s">
        <v>303</v>
      </c>
      <c r="BI13" t="s">
        <v>303</v>
      </c>
      <c r="BJ13" t="s">
        <v>303</v>
      </c>
      <c r="BK13" t="s">
        <v>290</v>
      </c>
      <c r="BL13" t="s">
        <v>290</v>
      </c>
      <c r="BM13" t="s">
        <v>290</v>
      </c>
      <c r="BN13" t="s">
        <v>290</v>
      </c>
      <c r="BO13" t="s">
        <v>212</v>
      </c>
      <c r="BP13" t="s">
        <v>212</v>
      </c>
      <c r="BQ13" t="s">
        <v>291</v>
      </c>
      <c r="BR13" t="s">
        <v>291</v>
      </c>
      <c r="BS13" t="s">
        <v>160</v>
      </c>
      <c r="BT13" t="s">
        <v>160</v>
      </c>
      <c r="BU13" t="s">
        <v>161</v>
      </c>
      <c r="BV13" t="s">
        <v>161</v>
      </c>
      <c r="BW13" t="s">
        <v>163</v>
      </c>
      <c r="BX13" t="s">
        <v>163</v>
      </c>
      <c r="BY13" t="s">
        <v>182</v>
      </c>
      <c r="BZ13" t="s">
        <v>182</v>
      </c>
      <c r="CA13" t="s">
        <v>163</v>
      </c>
      <c r="CB13" t="s">
        <v>163</v>
      </c>
      <c r="CC13" t="s">
        <v>304</v>
      </c>
      <c r="CD13" t="s">
        <v>304</v>
      </c>
      <c r="CE13" t="s">
        <v>305</v>
      </c>
      <c r="CF13" t="s">
        <v>305</v>
      </c>
      <c r="CG13" t="s">
        <v>305</v>
      </c>
      <c r="CH13" t="s">
        <v>305</v>
      </c>
      <c r="CI13" t="s">
        <v>160</v>
      </c>
      <c r="CJ13" t="s">
        <v>160</v>
      </c>
      <c r="CK13" t="s">
        <v>160</v>
      </c>
      <c r="CL13" t="s">
        <v>160</v>
      </c>
      <c r="CM13" t="s">
        <v>160</v>
      </c>
      <c r="CN13" t="s">
        <v>160</v>
      </c>
      <c r="CO13" t="s">
        <v>161</v>
      </c>
      <c r="CP13" t="s">
        <v>161</v>
      </c>
      <c r="CQ13" t="s">
        <v>160</v>
      </c>
      <c r="CR13" t="s">
        <v>160</v>
      </c>
      <c r="CS13" t="s">
        <v>160</v>
      </c>
      <c r="CT13" t="s">
        <v>160</v>
      </c>
      <c r="CU13" t="s">
        <v>160</v>
      </c>
      <c r="CV13" t="s">
        <v>160</v>
      </c>
      <c r="CW13" t="s">
        <v>160</v>
      </c>
      <c r="CX13" t="s">
        <v>160</v>
      </c>
      <c r="CY13" t="s">
        <v>160</v>
      </c>
      <c r="CZ13" t="s">
        <v>160</v>
      </c>
      <c r="DA13" t="s">
        <v>160</v>
      </c>
      <c r="DB13" t="s">
        <v>160</v>
      </c>
      <c r="DC13" t="s">
        <v>160</v>
      </c>
      <c r="DD13" t="s">
        <v>160</v>
      </c>
      <c r="DE13" t="s">
        <v>160</v>
      </c>
      <c r="DF13" t="s">
        <v>160</v>
      </c>
      <c r="DG13" t="s">
        <v>306</v>
      </c>
      <c r="DH13" t="s">
        <v>306</v>
      </c>
      <c r="DI13" t="s">
        <v>306</v>
      </c>
      <c r="DJ13" t="s">
        <v>306</v>
      </c>
      <c r="DK13" t="s">
        <v>160</v>
      </c>
      <c r="DL13" t="s">
        <v>160</v>
      </c>
      <c r="DM13" t="s">
        <v>307</v>
      </c>
      <c r="DN13" t="s">
        <v>307</v>
      </c>
      <c r="DO13" t="s">
        <v>308</v>
      </c>
      <c r="DP13" t="s">
        <v>308</v>
      </c>
      <c r="DQ13" t="s">
        <v>309</v>
      </c>
      <c r="DR13" t="s">
        <v>309</v>
      </c>
    </row>
    <row r="14">
      <c r="A14" t="s">
        <v>160</v>
      </c>
      <c r="B14" t="s">
        <v>311</v>
      </c>
      <c r="C14" t="s">
        <v>160</v>
      </c>
      <c r="D14" t="s">
        <v>312</v>
      </c>
      <c r="E14" t="s">
        <v>173</v>
      </c>
      <c r="F14" t="s">
        <v>160</v>
      </c>
      <c r="G14" t="s">
        <v>313</v>
      </c>
      <c r="H14" t="s">
        <v>161</v>
      </c>
      <c r="I14" t="s">
        <v>163</v>
      </c>
      <c r="J14" t="s">
        <v>161</v>
      </c>
      <c r="K14" t="s">
        <v>164</v>
      </c>
      <c r="L14" t="s">
        <v>160</v>
      </c>
      <c r="M14" t="s">
        <v>163</v>
      </c>
      <c r="N14"/>
      <c r="O14" t="s">
        <v>163</v>
      </c>
      <c r="P14" t="s">
        <v>195</v>
      </c>
      <c r="Q14" t="s">
        <v>314</v>
      </c>
      <c r="R14" t="s">
        <v>160</v>
      </c>
      <c r="S14" t="s">
        <v>163</v>
      </c>
      <c r="T14" t="s">
        <v>163</v>
      </c>
      <c r="U14" t="s">
        <v>163</v>
      </c>
      <c r="V14" t="s">
        <v>163</v>
      </c>
      <c r="W14" t="s">
        <v>160</v>
      </c>
      <c r="X14" t="s">
        <v>162</v>
      </c>
      <c r="Y14" t="s">
        <v>160</v>
      </c>
      <c r="Z14" t="s">
        <v>315</v>
      </c>
      <c r="AA14" t="s">
        <v>160</v>
      </c>
      <c r="AB14" t="s">
        <v>160</v>
      </c>
      <c r="AC14" t="s">
        <v>163</v>
      </c>
      <c r="AD14" t="s">
        <v>163</v>
      </c>
      <c r="AE14" t="s">
        <v>163</v>
      </c>
      <c r="AF14" t="s">
        <v>163</v>
      </c>
      <c r="AG14" t="s">
        <v>163</v>
      </c>
      <c r="AH14" t="s">
        <v>163</v>
      </c>
      <c r="AI14" t="s">
        <v>161</v>
      </c>
      <c r="AJ14" t="s">
        <v>163</v>
      </c>
      <c r="AK14" t="s">
        <v>161</v>
      </c>
      <c r="AL14" t="s">
        <v>161</v>
      </c>
      <c r="AM14" t="s">
        <v>160</v>
      </c>
      <c r="AN14" t="s">
        <v>161</v>
      </c>
      <c r="AO14" t="s">
        <v>160</v>
      </c>
      <c r="AP14" t="s">
        <v>160</v>
      </c>
      <c r="AQ14" t="s">
        <v>163</v>
      </c>
      <c r="AR14" t="s">
        <v>163</v>
      </c>
      <c r="AS14" t="s">
        <v>160</v>
      </c>
      <c r="AT14" t="s">
        <v>163</v>
      </c>
      <c r="AU14" t="s">
        <v>163</v>
      </c>
      <c r="AV14" t="s">
        <v>163</v>
      </c>
      <c r="AW14" t="s">
        <v>161</v>
      </c>
      <c r="AX14" t="s">
        <v>163</v>
      </c>
      <c r="AY14" t="s">
        <v>163</v>
      </c>
      <c r="AZ14" t="s">
        <v>163</v>
      </c>
      <c r="BA14" t="s">
        <v>163</v>
      </c>
      <c r="BB14" t="s">
        <v>163</v>
      </c>
      <c r="BC14" t="s">
        <v>163</v>
      </c>
      <c r="BD14" t="s">
        <v>163</v>
      </c>
      <c r="BE14" t="s">
        <v>163</v>
      </c>
      <c r="BF14" t="s">
        <v>163</v>
      </c>
      <c r="BG14" t="s">
        <v>197</v>
      </c>
      <c r="BH14" t="s">
        <v>197</v>
      </c>
      <c r="BI14" t="s">
        <v>197</v>
      </c>
      <c r="BJ14" t="s">
        <v>197</v>
      </c>
      <c r="BK14" t="s">
        <v>316</v>
      </c>
      <c r="BL14" t="s">
        <v>316</v>
      </c>
      <c r="BM14" t="s">
        <v>316</v>
      </c>
      <c r="BN14" t="s">
        <v>316</v>
      </c>
      <c r="BO14" t="s">
        <v>163</v>
      </c>
      <c r="BP14" t="s">
        <v>163</v>
      </c>
      <c r="BQ14" t="s">
        <v>181</v>
      </c>
      <c r="BR14" t="s">
        <v>181</v>
      </c>
      <c r="BS14" t="s">
        <v>160</v>
      </c>
      <c r="BT14" t="s">
        <v>160</v>
      </c>
      <c r="BU14" t="s">
        <v>161</v>
      </c>
      <c r="BV14" t="s">
        <v>161</v>
      </c>
      <c r="BW14" t="s">
        <v>163</v>
      </c>
      <c r="BX14" t="s">
        <v>163</v>
      </c>
      <c r="BY14" t="s">
        <v>182</v>
      </c>
      <c r="BZ14" t="s">
        <v>182</v>
      </c>
      <c r="CA14" t="s">
        <v>317</v>
      </c>
      <c r="CB14" t="s">
        <v>317</v>
      </c>
      <c r="CC14" t="s">
        <v>318</v>
      </c>
      <c r="CD14" t="s">
        <v>318</v>
      </c>
      <c r="CE14" t="s">
        <v>319</v>
      </c>
      <c r="CF14" t="s">
        <v>319</v>
      </c>
      <c r="CG14" t="s">
        <v>319</v>
      </c>
      <c r="CH14" t="s">
        <v>319</v>
      </c>
      <c r="CI14" t="s">
        <v>160</v>
      </c>
      <c r="CJ14" t="s">
        <v>160</v>
      </c>
      <c r="CK14" t="s">
        <v>160</v>
      </c>
      <c r="CL14" t="s">
        <v>160</v>
      </c>
      <c r="CM14" t="s">
        <v>160</v>
      </c>
      <c r="CN14" t="s">
        <v>160</v>
      </c>
      <c r="CO14" t="s">
        <v>161</v>
      </c>
      <c r="CP14" t="s">
        <v>161</v>
      </c>
      <c r="CQ14" t="s">
        <v>160</v>
      </c>
      <c r="CR14" t="s">
        <v>160</v>
      </c>
      <c r="CS14" t="s">
        <v>160</v>
      </c>
      <c r="CT14" t="s">
        <v>160</v>
      </c>
      <c r="CU14" t="s">
        <v>160</v>
      </c>
      <c r="CV14" t="s">
        <v>160</v>
      </c>
      <c r="CW14" t="s">
        <v>160</v>
      </c>
      <c r="CX14" t="s">
        <v>160</v>
      </c>
      <c r="CY14" t="s">
        <v>160</v>
      </c>
      <c r="CZ14" t="s">
        <v>160</v>
      </c>
      <c r="DA14" t="s">
        <v>160</v>
      </c>
      <c r="DB14" t="s">
        <v>160</v>
      </c>
      <c r="DC14" t="s">
        <v>160</v>
      </c>
      <c r="DD14" t="s">
        <v>160</v>
      </c>
      <c r="DE14" t="s">
        <v>160</v>
      </c>
      <c r="DF14" t="s">
        <v>160</v>
      </c>
      <c r="DG14" t="s">
        <v>263</v>
      </c>
      <c r="DH14" t="s">
        <v>263</v>
      </c>
      <c r="DI14" t="s">
        <v>263</v>
      </c>
      <c r="DJ14" t="s">
        <v>263</v>
      </c>
      <c r="DK14" t="s">
        <v>160</v>
      </c>
      <c r="DL14" t="s">
        <v>160</v>
      </c>
      <c r="DM14" t="s">
        <v>163</v>
      </c>
      <c r="DN14" t="s">
        <v>163</v>
      </c>
      <c r="DO14" t="s">
        <v>320</v>
      </c>
      <c r="DP14" t="s">
        <v>320</v>
      </c>
      <c r="DQ14" t="s">
        <v>321</v>
      </c>
      <c r="DR14" t="s">
        <v>321</v>
      </c>
    </row>
    <row r="15">
      <c r="A15" t="s">
        <v>163</v>
      </c>
      <c r="B15" t="s">
        <v>323</v>
      </c>
      <c r="C15" t="s">
        <v>160</v>
      </c>
      <c r="D15" t="s">
        <v>324</v>
      </c>
      <c r="E15" t="s">
        <v>173</v>
      </c>
      <c r="F15" t="s">
        <v>160</v>
      </c>
      <c r="G15" t="s">
        <v>325</v>
      </c>
      <c r="H15" t="s">
        <v>161</v>
      </c>
      <c r="I15" t="s">
        <v>161</v>
      </c>
      <c r="J15" t="s">
        <v>161</v>
      </c>
      <c r="K15" t="s">
        <v>175</v>
      </c>
      <c r="L15" t="s">
        <v>160</v>
      </c>
      <c r="M15" t="s">
        <v>163</v>
      </c>
      <c r="N15" t="s">
        <v>160</v>
      </c>
      <c r="O15"/>
      <c r="P15" t="s">
        <v>177</v>
      </c>
      <c r="Q15" t="s">
        <v>326</v>
      </c>
      <c r="R15" t="s">
        <v>160</v>
      </c>
      <c r="S15" t="s">
        <v>163</v>
      </c>
      <c r="T15" t="s">
        <v>163</v>
      </c>
      <c r="U15" t="s">
        <v>163</v>
      </c>
      <c r="V15" t="s">
        <v>163</v>
      </c>
      <c r="W15" t="s">
        <v>160</v>
      </c>
      <c r="X15" t="s">
        <v>166</v>
      </c>
      <c r="Y15" t="s">
        <v>160</v>
      </c>
      <c r="Z15" t="s">
        <v>270</v>
      </c>
      <c r="AA15" t="s">
        <v>160</v>
      </c>
      <c r="AB15" t="s">
        <v>160</v>
      </c>
      <c r="AC15" t="s">
        <v>163</v>
      </c>
      <c r="AD15" t="s">
        <v>161</v>
      </c>
      <c r="AE15" t="s">
        <v>161</v>
      </c>
      <c r="AF15" t="s">
        <v>161</v>
      </c>
      <c r="AG15" t="s">
        <v>161</v>
      </c>
      <c r="AH15" t="s">
        <v>161</v>
      </c>
      <c r="AI15" t="s">
        <v>161</v>
      </c>
      <c r="AJ15" t="s">
        <v>161</v>
      </c>
      <c r="AK15" t="s">
        <v>161</v>
      </c>
      <c r="AL15" t="s">
        <v>161</v>
      </c>
      <c r="AM15" t="s">
        <v>160</v>
      </c>
      <c r="AN15" t="s">
        <v>161</v>
      </c>
      <c r="AO15" t="s">
        <v>160</v>
      </c>
      <c r="AP15" t="s">
        <v>160</v>
      </c>
      <c r="AQ15" t="s">
        <v>163</v>
      </c>
      <c r="AR15" t="s">
        <v>163</v>
      </c>
      <c r="AS15" t="s">
        <v>160</v>
      </c>
      <c r="AT15" t="s">
        <v>160</v>
      </c>
      <c r="AU15" t="s">
        <v>163</v>
      </c>
      <c r="AV15" t="s">
        <v>163</v>
      </c>
      <c r="AW15" t="s">
        <v>161</v>
      </c>
      <c r="AX15" t="s">
        <v>163</v>
      </c>
      <c r="AY15" t="s">
        <v>163</v>
      </c>
      <c r="AZ15" t="s">
        <v>163</v>
      </c>
      <c r="BA15" t="s">
        <v>163</v>
      </c>
      <c r="BB15" t="s">
        <v>163</v>
      </c>
      <c r="BC15" t="s">
        <v>163</v>
      </c>
      <c r="BD15" t="s">
        <v>163</v>
      </c>
      <c r="BE15" t="s">
        <v>163</v>
      </c>
      <c r="BF15" t="s">
        <v>163</v>
      </c>
      <c r="BG15" t="s">
        <v>327</v>
      </c>
      <c r="BH15" t="s">
        <v>327</v>
      </c>
      <c r="BI15" t="s">
        <v>327</v>
      </c>
      <c r="BJ15" t="s">
        <v>327</v>
      </c>
      <c r="BK15" t="s">
        <v>328</v>
      </c>
      <c r="BL15" t="s">
        <v>328</v>
      </c>
      <c r="BM15" t="s">
        <v>328</v>
      </c>
      <c r="BN15" t="s">
        <v>328</v>
      </c>
      <c r="BO15" t="s">
        <v>163</v>
      </c>
      <c r="BP15" t="s">
        <v>163</v>
      </c>
      <c r="BQ15" t="s">
        <v>181</v>
      </c>
      <c r="BR15" t="s">
        <v>181</v>
      </c>
      <c r="BS15" t="s">
        <v>160</v>
      </c>
      <c r="BT15" t="s">
        <v>160</v>
      </c>
      <c r="BU15" t="s">
        <v>161</v>
      </c>
      <c r="BV15" t="s">
        <v>161</v>
      </c>
      <c r="BW15" t="s">
        <v>183</v>
      </c>
      <c r="BX15" t="s">
        <v>183</v>
      </c>
      <c r="BY15" t="s">
        <v>211</v>
      </c>
      <c r="BZ15" t="s">
        <v>211</v>
      </c>
      <c r="CA15" t="s">
        <v>329</v>
      </c>
      <c r="CB15" t="s">
        <v>329</v>
      </c>
      <c r="CC15" t="s">
        <v>330</v>
      </c>
      <c r="CD15" t="s">
        <v>330</v>
      </c>
      <c r="CE15" t="s">
        <v>331</v>
      </c>
      <c r="CF15" t="s">
        <v>331</v>
      </c>
      <c r="CG15" t="s">
        <v>332</v>
      </c>
      <c r="CH15" t="s">
        <v>332</v>
      </c>
      <c r="CI15" t="s">
        <v>160</v>
      </c>
      <c r="CJ15" t="s">
        <v>160</v>
      </c>
      <c r="CK15" t="s">
        <v>160</v>
      </c>
      <c r="CL15" t="s">
        <v>160</v>
      </c>
      <c r="CM15" t="s">
        <v>160</v>
      </c>
      <c r="CN15" t="s">
        <v>160</v>
      </c>
      <c r="CO15" t="s">
        <v>161</v>
      </c>
      <c r="CP15" t="s">
        <v>161</v>
      </c>
      <c r="CQ15" t="s">
        <v>160</v>
      </c>
      <c r="CR15" t="s">
        <v>160</v>
      </c>
      <c r="CS15" t="s">
        <v>160</v>
      </c>
      <c r="CT15" t="s">
        <v>160</v>
      </c>
      <c r="CU15" t="s">
        <v>160</v>
      </c>
      <c r="CV15" t="s">
        <v>160</v>
      </c>
      <c r="CW15" t="s">
        <v>160</v>
      </c>
      <c r="CX15" t="s">
        <v>160</v>
      </c>
      <c r="CY15" t="s">
        <v>160</v>
      </c>
      <c r="CZ15" t="s">
        <v>160</v>
      </c>
      <c r="DA15" t="s">
        <v>160</v>
      </c>
      <c r="DB15" t="s">
        <v>160</v>
      </c>
      <c r="DC15" t="s">
        <v>160</v>
      </c>
      <c r="DD15" t="s">
        <v>160</v>
      </c>
      <c r="DE15" t="s">
        <v>160</v>
      </c>
      <c r="DF15" t="s">
        <v>160</v>
      </c>
      <c r="DG15" t="s">
        <v>333</v>
      </c>
      <c r="DH15" t="s">
        <v>333</v>
      </c>
      <c r="DI15" t="s">
        <v>333</v>
      </c>
      <c r="DJ15" t="s">
        <v>333</v>
      </c>
      <c r="DK15" t="s">
        <v>160</v>
      </c>
      <c r="DL15" t="s">
        <v>160</v>
      </c>
      <c r="DM15" t="s">
        <v>187</v>
      </c>
      <c r="DN15" t="s">
        <v>187</v>
      </c>
      <c r="DO15" t="s">
        <v>334</v>
      </c>
      <c r="DP15" t="s">
        <v>334</v>
      </c>
      <c r="DQ15" t="s">
        <v>335</v>
      </c>
      <c r="DR15" t="s">
        <v>335</v>
      </c>
    </row>
    <row r="16">
      <c r="A16" t="s">
        <v>167</v>
      </c>
      <c r="B16" t="s">
        <v>337</v>
      </c>
      <c r="C16" t="s">
        <v>160</v>
      </c>
      <c r="D16" t="s">
        <v>338</v>
      </c>
      <c r="E16" t="s">
        <v>173</v>
      </c>
      <c r="F16" t="s">
        <v>160</v>
      </c>
      <c r="G16" t="s">
        <v>288</v>
      </c>
      <c r="H16" t="s">
        <v>161</v>
      </c>
      <c r="I16" t="s">
        <v>163</v>
      </c>
      <c r="J16" t="s">
        <v>161</v>
      </c>
      <c r="K16" t="s">
        <v>222</v>
      </c>
      <c r="L16" t="s">
        <v>160</v>
      </c>
      <c r="M16" t="s">
        <v>163</v>
      </c>
      <c r="N16" t="s">
        <v>160</v>
      </c>
      <c r="O16" t="s">
        <v>163</v>
      </c>
      <c r="P16"/>
      <c r="Q16" t="s">
        <v>166</v>
      </c>
      <c r="R16" t="s">
        <v>160</v>
      </c>
      <c r="S16" t="s">
        <v>163</v>
      </c>
      <c r="T16" t="s">
        <v>163</v>
      </c>
      <c r="U16" t="s">
        <v>163</v>
      </c>
      <c r="V16" t="s">
        <v>163</v>
      </c>
      <c r="W16" t="s">
        <v>160</v>
      </c>
      <c r="X16" t="s">
        <v>162</v>
      </c>
      <c r="Y16" t="s">
        <v>160</v>
      </c>
      <c r="Z16" t="s">
        <v>339</v>
      </c>
      <c r="AA16" t="s">
        <v>160</v>
      </c>
      <c r="AB16" t="s">
        <v>160</v>
      </c>
      <c r="AC16" t="s">
        <v>272</v>
      </c>
      <c r="AD16" t="s">
        <v>161</v>
      </c>
      <c r="AE16" t="s">
        <v>161</v>
      </c>
      <c r="AF16" t="s">
        <v>161</v>
      </c>
      <c r="AG16" t="s">
        <v>161</v>
      </c>
      <c r="AH16" t="s">
        <v>161</v>
      </c>
      <c r="AI16" t="s">
        <v>161</v>
      </c>
      <c r="AJ16" t="s">
        <v>161</v>
      </c>
      <c r="AK16" t="s">
        <v>161</v>
      </c>
      <c r="AL16" t="s">
        <v>161</v>
      </c>
      <c r="AM16" t="s">
        <v>160</v>
      </c>
      <c r="AN16" t="s">
        <v>161</v>
      </c>
      <c r="AO16" t="s">
        <v>160</v>
      </c>
      <c r="AP16" t="s">
        <v>160</v>
      </c>
      <c r="AQ16" t="s">
        <v>163</v>
      </c>
      <c r="AR16" t="s">
        <v>163</v>
      </c>
      <c r="AS16" t="s">
        <v>160</v>
      </c>
      <c r="AT16" t="s">
        <v>163</v>
      </c>
      <c r="AU16" t="s">
        <v>163</v>
      </c>
      <c r="AV16" t="s">
        <v>163</v>
      </c>
      <c r="AW16" t="s">
        <v>161</v>
      </c>
      <c r="AX16" t="s">
        <v>163</v>
      </c>
      <c r="AY16" t="s">
        <v>272</v>
      </c>
      <c r="AZ16" t="s">
        <v>272</v>
      </c>
      <c r="BA16" t="s">
        <v>272</v>
      </c>
      <c r="BB16" t="s">
        <v>272</v>
      </c>
      <c r="BC16" t="s">
        <v>163</v>
      </c>
      <c r="BD16" t="s">
        <v>163</v>
      </c>
      <c r="BE16" t="s">
        <v>163</v>
      </c>
      <c r="BF16" t="s">
        <v>163</v>
      </c>
      <c r="BG16" t="s">
        <v>340</v>
      </c>
      <c r="BH16" t="s">
        <v>340</v>
      </c>
      <c r="BI16" t="s">
        <v>340</v>
      </c>
      <c r="BJ16" t="s">
        <v>340</v>
      </c>
      <c r="BK16" t="s">
        <v>163</v>
      </c>
      <c r="BL16" t="s">
        <v>163</v>
      </c>
      <c r="BM16" t="s">
        <v>163</v>
      </c>
      <c r="BN16" t="s">
        <v>163</v>
      </c>
      <c r="BO16" t="s">
        <v>163</v>
      </c>
      <c r="BP16" t="s">
        <v>163</v>
      </c>
      <c r="BQ16" t="s">
        <v>181</v>
      </c>
      <c r="BR16" t="s">
        <v>181</v>
      </c>
      <c r="BS16" t="s">
        <v>160</v>
      </c>
      <c r="BT16" t="s">
        <v>160</v>
      </c>
      <c r="BU16" t="s">
        <v>161</v>
      </c>
      <c r="BV16" t="s">
        <v>161</v>
      </c>
      <c r="BW16" t="s">
        <v>163</v>
      </c>
      <c r="BX16" t="s">
        <v>163</v>
      </c>
      <c r="BY16" t="s">
        <v>182</v>
      </c>
      <c r="BZ16" t="s">
        <v>182</v>
      </c>
      <c r="CA16" t="s">
        <v>341</v>
      </c>
      <c r="CB16" t="s">
        <v>341</v>
      </c>
      <c r="CC16" t="s">
        <v>342</v>
      </c>
      <c r="CD16" t="s">
        <v>342</v>
      </c>
      <c r="CE16" t="s">
        <v>185</v>
      </c>
      <c r="CF16" t="s">
        <v>185</v>
      </c>
      <c r="CG16" t="s">
        <v>185</v>
      </c>
      <c r="CH16" t="s">
        <v>185</v>
      </c>
      <c r="CI16" t="s">
        <v>160</v>
      </c>
      <c r="CJ16" t="s">
        <v>160</v>
      </c>
      <c r="CK16" t="s">
        <v>160</v>
      </c>
      <c r="CL16" t="s">
        <v>160</v>
      </c>
      <c r="CM16" t="s">
        <v>160</v>
      </c>
      <c r="CN16" t="s">
        <v>160</v>
      </c>
      <c r="CO16" t="s">
        <v>161</v>
      </c>
      <c r="CP16" t="s">
        <v>161</v>
      </c>
      <c r="CQ16" t="s">
        <v>160</v>
      </c>
      <c r="CR16" t="s">
        <v>160</v>
      </c>
      <c r="CS16" t="s">
        <v>160</v>
      </c>
      <c r="CT16" t="s">
        <v>160</v>
      </c>
      <c r="CU16" t="s">
        <v>160</v>
      </c>
      <c r="CV16" t="s">
        <v>160</v>
      </c>
      <c r="CW16" t="s">
        <v>160</v>
      </c>
      <c r="CX16" t="s">
        <v>160</v>
      </c>
      <c r="CY16" t="s">
        <v>160</v>
      </c>
      <c r="CZ16" t="s">
        <v>160</v>
      </c>
      <c r="DA16" t="s">
        <v>160</v>
      </c>
      <c r="DB16" t="s">
        <v>160</v>
      </c>
      <c r="DC16" t="s">
        <v>160</v>
      </c>
      <c r="DD16" t="s">
        <v>160</v>
      </c>
      <c r="DE16" t="s">
        <v>160</v>
      </c>
      <c r="DF16" t="s">
        <v>160</v>
      </c>
      <c r="DG16" t="s">
        <v>343</v>
      </c>
      <c r="DH16" t="s">
        <v>343</v>
      </c>
      <c r="DI16" t="s">
        <v>343</v>
      </c>
      <c r="DJ16" t="s">
        <v>343</v>
      </c>
      <c r="DK16" t="s">
        <v>160</v>
      </c>
      <c r="DL16" t="s">
        <v>160</v>
      </c>
      <c r="DM16" t="s">
        <v>226</v>
      </c>
      <c r="DN16" t="s">
        <v>226</v>
      </c>
      <c r="DO16" t="s">
        <v>344</v>
      </c>
      <c r="DP16" t="s">
        <v>344</v>
      </c>
      <c r="DQ16" t="s">
        <v>345</v>
      </c>
      <c r="DR16" t="s">
        <v>345</v>
      </c>
    </row>
    <row r="17">
      <c r="A17" t="s">
        <v>287</v>
      </c>
      <c r="B17" t="s">
        <v>347</v>
      </c>
      <c r="C17" t="s">
        <v>160</v>
      </c>
      <c r="D17" t="s">
        <v>348</v>
      </c>
      <c r="E17" t="s">
        <v>173</v>
      </c>
      <c r="F17" t="s">
        <v>160</v>
      </c>
      <c r="G17" t="s">
        <v>174</v>
      </c>
      <c r="H17" t="s">
        <v>161</v>
      </c>
      <c r="I17" t="s">
        <v>161</v>
      </c>
      <c r="J17" t="s">
        <v>161</v>
      </c>
      <c r="K17" t="s">
        <v>175</v>
      </c>
      <c r="L17" t="s">
        <v>160</v>
      </c>
      <c r="M17" t="s">
        <v>163</v>
      </c>
      <c r="N17" t="s">
        <v>160</v>
      </c>
      <c r="O17" t="s">
        <v>163</v>
      </c>
      <c r="P17" t="s">
        <v>195</v>
      </c>
      <c r="Q17"/>
      <c r="R17" t="s">
        <v>160</v>
      </c>
      <c r="S17" t="s">
        <v>163</v>
      </c>
      <c r="T17" t="s">
        <v>163</v>
      </c>
      <c r="U17" t="s">
        <v>163</v>
      </c>
      <c r="V17" t="s">
        <v>163</v>
      </c>
      <c r="W17" t="s">
        <v>160</v>
      </c>
      <c r="X17" t="s">
        <v>287</v>
      </c>
      <c r="Y17" t="s">
        <v>160</v>
      </c>
      <c r="Z17" t="s">
        <v>349</v>
      </c>
      <c r="AA17" t="s">
        <v>160</v>
      </c>
      <c r="AB17" t="s">
        <v>160</v>
      </c>
      <c r="AC17" t="s">
        <v>350</v>
      </c>
      <c r="AD17" t="s">
        <v>161</v>
      </c>
      <c r="AE17" t="s">
        <v>161</v>
      </c>
      <c r="AF17" t="s">
        <v>161</v>
      </c>
      <c r="AG17" t="s">
        <v>161</v>
      </c>
      <c r="AH17" t="s">
        <v>161</v>
      </c>
      <c r="AI17" t="s">
        <v>161</v>
      </c>
      <c r="AJ17" t="s">
        <v>161</v>
      </c>
      <c r="AK17" t="s">
        <v>161</v>
      </c>
      <c r="AL17" t="s">
        <v>161</v>
      </c>
      <c r="AM17" t="s">
        <v>160</v>
      </c>
      <c r="AN17" t="s">
        <v>161</v>
      </c>
      <c r="AO17" t="s">
        <v>160</v>
      </c>
      <c r="AP17" t="s">
        <v>160</v>
      </c>
      <c r="AQ17" t="s">
        <v>163</v>
      </c>
      <c r="AR17" t="s">
        <v>163</v>
      </c>
      <c r="AS17" t="s">
        <v>160</v>
      </c>
      <c r="AT17" t="s">
        <v>163</v>
      </c>
      <c r="AU17" t="s">
        <v>163</v>
      </c>
      <c r="AV17" t="s">
        <v>163</v>
      </c>
      <c r="AW17" t="s">
        <v>161</v>
      </c>
      <c r="AX17" t="s">
        <v>163</v>
      </c>
      <c r="AY17" t="s">
        <v>350</v>
      </c>
      <c r="AZ17" t="s">
        <v>350</v>
      </c>
      <c r="BA17" t="s">
        <v>350</v>
      </c>
      <c r="BB17" t="s">
        <v>350</v>
      </c>
      <c r="BC17" t="s">
        <v>163</v>
      </c>
      <c r="BD17" t="s">
        <v>163</v>
      </c>
      <c r="BE17" t="s">
        <v>163</v>
      </c>
      <c r="BF17" t="s">
        <v>163</v>
      </c>
      <c r="BG17" t="s">
        <v>197</v>
      </c>
      <c r="BH17" t="s">
        <v>197</v>
      </c>
      <c r="BI17" t="s">
        <v>197</v>
      </c>
      <c r="BJ17" t="s">
        <v>197</v>
      </c>
      <c r="BK17" t="s">
        <v>290</v>
      </c>
      <c r="BL17" t="s">
        <v>290</v>
      </c>
      <c r="BM17" t="s">
        <v>290</v>
      </c>
      <c r="BN17" t="s">
        <v>290</v>
      </c>
      <c r="BO17" t="s">
        <v>163</v>
      </c>
      <c r="BP17" t="s">
        <v>163</v>
      </c>
      <c r="BQ17" t="s">
        <v>181</v>
      </c>
      <c r="BR17" t="s">
        <v>181</v>
      </c>
      <c r="BS17" t="s">
        <v>160</v>
      </c>
      <c r="BT17" t="s">
        <v>160</v>
      </c>
      <c r="BU17" t="s">
        <v>161</v>
      </c>
      <c r="BV17" t="s">
        <v>161</v>
      </c>
      <c r="BW17" t="s">
        <v>216</v>
      </c>
      <c r="BX17" t="s">
        <v>216</v>
      </c>
      <c r="BY17" t="s">
        <v>351</v>
      </c>
      <c r="BZ17" t="s">
        <v>351</v>
      </c>
      <c r="CA17" t="s">
        <v>352</v>
      </c>
      <c r="CB17" t="s">
        <v>352</v>
      </c>
      <c r="CC17" t="s">
        <v>353</v>
      </c>
      <c r="CD17" t="s">
        <v>353</v>
      </c>
      <c r="CE17" t="s">
        <v>185</v>
      </c>
      <c r="CF17" t="s">
        <v>185</v>
      </c>
      <c r="CG17" t="s">
        <v>185</v>
      </c>
      <c r="CH17" t="s">
        <v>185</v>
      </c>
      <c r="CI17" t="s">
        <v>160</v>
      </c>
      <c r="CJ17" t="s">
        <v>160</v>
      </c>
      <c r="CK17" t="s">
        <v>160</v>
      </c>
      <c r="CL17" t="s">
        <v>160</v>
      </c>
      <c r="CM17" t="s">
        <v>160</v>
      </c>
      <c r="CN17" t="s">
        <v>160</v>
      </c>
      <c r="CO17" t="s">
        <v>161</v>
      </c>
      <c r="CP17" t="s">
        <v>161</v>
      </c>
      <c r="CQ17" t="s">
        <v>160</v>
      </c>
      <c r="CR17" t="s">
        <v>160</v>
      </c>
      <c r="CS17" t="s">
        <v>160</v>
      </c>
      <c r="CT17" t="s">
        <v>160</v>
      </c>
      <c r="CU17" t="s">
        <v>160</v>
      </c>
      <c r="CV17" t="s">
        <v>160</v>
      </c>
      <c r="CW17" t="s">
        <v>160</v>
      </c>
      <c r="CX17" t="s">
        <v>160</v>
      </c>
      <c r="CY17" t="s">
        <v>160</v>
      </c>
      <c r="CZ17" t="s">
        <v>160</v>
      </c>
      <c r="DA17" t="s">
        <v>160</v>
      </c>
      <c r="DB17" t="s">
        <v>160</v>
      </c>
      <c r="DC17" t="s">
        <v>160</v>
      </c>
      <c r="DD17" t="s">
        <v>160</v>
      </c>
      <c r="DE17" t="s">
        <v>160</v>
      </c>
      <c r="DF17" t="s">
        <v>160</v>
      </c>
      <c r="DG17" t="s">
        <v>314</v>
      </c>
      <c r="DH17" t="s">
        <v>314</v>
      </c>
      <c r="DI17" t="s">
        <v>314</v>
      </c>
      <c r="DJ17" t="s">
        <v>314</v>
      </c>
      <c r="DK17" t="s">
        <v>160</v>
      </c>
      <c r="DL17" t="s">
        <v>160</v>
      </c>
      <c r="DM17" t="s">
        <v>187</v>
      </c>
      <c r="DN17" t="s">
        <v>187</v>
      </c>
      <c r="DO17" t="s">
        <v>354</v>
      </c>
      <c r="DP17" t="s">
        <v>354</v>
      </c>
      <c r="DQ17" t="s">
        <v>355</v>
      </c>
      <c r="DR17" t="s">
        <v>355</v>
      </c>
    </row>
    <row r="18">
      <c r="A18" t="s">
        <v>160</v>
      </c>
      <c r="B18" t="s">
        <v>357</v>
      </c>
      <c r="C18" t="s">
        <v>160</v>
      </c>
      <c r="D18" t="s">
        <v>358</v>
      </c>
      <c r="E18" t="s">
        <v>173</v>
      </c>
      <c r="F18" t="s">
        <v>160</v>
      </c>
      <c r="G18" t="s">
        <v>359</v>
      </c>
      <c r="H18" t="s">
        <v>161</v>
      </c>
      <c r="I18" t="s">
        <v>163</v>
      </c>
      <c r="J18" t="s">
        <v>161</v>
      </c>
      <c r="K18" t="s">
        <v>360</v>
      </c>
      <c r="L18" t="s">
        <v>160</v>
      </c>
      <c r="M18" t="s">
        <v>183</v>
      </c>
      <c r="N18" t="s">
        <v>160</v>
      </c>
      <c r="O18" t="s">
        <v>163</v>
      </c>
      <c r="P18" t="s">
        <v>361</v>
      </c>
      <c r="Q18" t="s">
        <v>174</v>
      </c>
      <c r="R18"/>
      <c r="S18" t="s">
        <v>163</v>
      </c>
      <c r="T18" t="s">
        <v>163</v>
      </c>
      <c r="U18" t="s">
        <v>183</v>
      </c>
      <c r="V18" t="s">
        <v>163</v>
      </c>
      <c r="W18" t="s">
        <v>160</v>
      </c>
      <c r="X18" t="s">
        <v>162</v>
      </c>
      <c r="Y18" t="s">
        <v>160</v>
      </c>
      <c r="Z18" t="s">
        <v>210</v>
      </c>
      <c r="AA18" t="s">
        <v>160</v>
      </c>
      <c r="AB18" t="s">
        <v>160</v>
      </c>
      <c r="AC18" t="s">
        <v>362</v>
      </c>
      <c r="AD18" t="s">
        <v>161</v>
      </c>
      <c r="AE18" t="s">
        <v>161</v>
      </c>
      <c r="AF18" t="s">
        <v>161</v>
      </c>
      <c r="AG18" t="s">
        <v>161</v>
      </c>
      <c r="AH18" t="s">
        <v>161</v>
      </c>
      <c r="AI18" t="s">
        <v>161</v>
      </c>
      <c r="AJ18" t="s">
        <v>161</v>
      </c>
      <c r="AK18" t="s">
        <v>161</v>
      </c>
      <c r="AL18" t="s">
        <v>161</v>
      </c>
      <c r="AM18" t="s">
        <v>160</v>
      </c>
      <c r="AN18" t="s">
        <v>161</v>
      </c>
      <c r="AO18" t="s">
        <v>160</v>
      </c>
      <c r="AP18" t="s">
        <v>160</v>
      </c>
      <c r="AQ18" t="s">
        <v>163</v>
      </c>
      <c r="AR18" t="s">
        <v>163</v>
      </c>
      <c r="AS18" t="s">
        <v>160</v>
      </c>
      <c r="AT18" t="s">
        <v>163</v>
      </c>
      <c r="AU18" t="s">
        <v>163</v>
      </c>
      <c r="AV18" t="s">
        <v>163</v>
      </c>
      <c r="AW18" t="s">
        <v>161</v>
      </c>
      <c r="AX18" t="s">
        <v>163</v>
      </c>
      <c r="AY18" t="s">
        <v>362</v>
      </c>
      <c r="AZ18" t="s">
        <v>362</v>
      </c>
      <c r="BA18" t="s">
        <v>362</v>
      </c>
      <c r="BB18" t="s">
        <v>362</v>
      </c>
      <c r="BC18" t="s">
        <v>198</v>
      </c>
      <c r="BD18" t="s">
        <v>198</v>
      </c>
      <c r="BE18" t="s">
        <v>198</v>
      </c>
      <c r="BF18" t="s">
        <v>198</v>
      </c>
      <c r="BG18" t="s">
        <v>363</v>
      </c>
      <c r="BH18" t="s">
        <v>363</v>
      </c>
      <c r="BI18" t="s">
        <v>363</v>
      </c>
      <c r="BJ18" t="s">
        <v>363</v>
      </c>
      <c r="BK18" t="s">
        <v>180</v>
      </c>
      <c r="BL18" t="s">
        <v>180</v>
      </c>
      <c r="BM18" t="s">
        <v>180</v>
      </c>
      <c r="BN18" t="s">
        <v>180</v>
      </c>
      <c r="BO18" t="s">
        <v>212</v>
      </c>
      <c r="BP18" t="s">
        <v>212</v>
      </c>
      <c r="BQ18" t="s">
        <v>291</v>
      </c>
      <c r="BR18" t="s">
        <v>291</v>
      </c>
      <c r="BS18" t="s">
        <v>160</v>
      </c>
      <c r="BT18" t="s">
        <v>160</v>
      </c>
      <c r="BU18" t="s">
        <v>161</v>
      </c>
      <c r="BV18" t="s">
        <v>161</v>
      </c>
      <c r="BW18" t="s">
        <v>163</v>
      </c>
      <c r="BX18" t="s">
        <v>163</v>
      </c>
      <c r="BY18" t="s">
        <v>182</v>
      </c>
      <c r="BZ18" t="s">
        <v>182</v>
      </c>
      <c r="CA18" t="s">
        <v>212</v>
      </c>
      <c r="CB18" t="s">
        <v>212</v>
      </c>
      <c r="CC18" t="s">
        <v>213</v>
      </c>
      <c r="CD18" t="s">
        <v>213</v>
      </c>
      <c r="CE18" t="s">
        <v>185</v>
      </c>
      <c r="CF18" t="s">
        <v>185</v>
      </c>
      <c r="CG18" t="s">
        <v>185</v>
      </c>
      <c r="CH18" t="s">
        <v>185</v>
      </c>
      <c r="CI18" t="s">
        <v>160</v>
      </c>
      <c r="CJ18" t="s">
        <v>160</v>
      </c>
      <c r="CK18" t="s">
        <v>160</v>
      </c>
      <c r="CL18" t="s">
        <v>160</v>
      </c>
      <c r="CM18" t="s">
        <v>160</v>
      </c>
      <c r="CN18" t="s">
        <v>160</v>
      </c>
      <c r="CO18" t="s">
        <v>161</v>
      </c>
      <c r="CP18" t="s">
        <v>161</v>
      </c>
      <c r="CQ18" t="s">
        <v>160</v>
      </c>
      <c r="CR18" t="s">
        <v>160</v>
      </c>
      <c r="CS18" t="s">
        <v>160</v>
      </c>
      <c r="CT18" t="s">
        <v>160</v>
      </c>
      <c r="CU18" t="s">
        <v>160</v>
      </c>
      <c r="CV18" t="s">
        <v>160</v>
      </c>
      <c r="CW18" t="s">
        <v>160</v>
      </c>
      <c r="CX18" t="s">
        <v>160</v>
      </c>
      <c r="CY18" t="s">
        <v>160</v>
      </c>
      <c r="CZ18" t="s">
        <v>160</v>
      </c>
      <c r="DA18" t="s">
        <v>160</v>
      </c>
      <c r="DB18" t="s">
        <v>160</v>
      </c>
      <c r="DC18" t="s">
        <v>160</v>
      </c>
      <c r="DD18" t="s">
        <v>160</v>
      </c>
      <c r="DE18" t="s">
        <v>160</v>
      </c>
      <c r="DF18" t="s">
        <v>160</v>
      </c>
      <c r="DG18" t="s">
        <v>198</v>
      </c>
      <c r="DH18" t="s">
        <v>198</v>
      </c>
      <c r="DI18" t="s">
        <v>198</v>
      </c>
      <c r="DJ18" t="s">
        <v>198</v>
      </c>
      <c r="DK18" t="s">
        <v>160</v>
      </c>
      <c r="DL18" t="s">
        <v>160</v>
      </c>
      <c r="DM18" t="s">
        <v>364</v>
      </c>
      <c r="DN18" t="s">
        <v>364</v>
      </c>
      <c r="DO18" t="s">
        <v>365</v>
      </c>
      <c r="DP18" t="s">
        <v>365</v>
      </c>
      <c r="DQ18" t="s">
        <v>366</v>
      </c>
      <c r="DR18" t="s">
        <v>366</v>
      </c>
    </row>
    <row r="19">
      <c r="A19" t="s">
        <v>163</v>
      </c>
      <c r="B19" t="s">
        <v>368</v>
      </c>
      <c r="C19" t="s">
        <v>160</v>
      </c>
      <c r="D19" t="s">
        <v>369</v>
      </c>
      <c r="E19" t="s">
        <v>173</v>
      </c>
      <c r="F19" t="s">
        <v>160</v>
      </c>
      <c r="G19" t="s">
        <v>208</v>
      </c>
      <c r="H19" t="s">
        <v>161</v>
      </c>
      <c r="I19" t="s">
        <v>163</v>
      </c>
      <c r="J19" t="s">
        <v>161</v>
      </c>
      <c r="K19" t="s">
        <v>164</v>
      </c>
      <c r="L19" t="s">
        <v>160</v>
      </c>
      <c r="M19" t="s">
        <v>163</v>
      </c>
      <c r="N19" t="s">
        <v>160</v>
      </c>
      <c r="O19" t="s">
        <v>183</v>
      </c>
      <c r="P19" t="s">
        <v>167</v>
      </c>
      <c r="Q19" t="s">
        <v>166</v>
      </c>
      <c r="R19" t="s">
        <v>160</v>
      </c>
      <c r="S19"/>
      <c r="T19" t="s">
        <v>163</v>
      </c>
      <c r="U19" t="s">
        <v>163</v>
      </c>
      <c r="V19" t="s">
        <v>163</v>
      </c>
      <c r="W19" t="s">
        <v>160</v>
      </c>
      <c r="X19" t="s">
        <v>288</v>
      </c>
      <c r="Y19" t="s">
        <v>160</v>
      </c>
      <c r="Z19" t="s">
        <v>176</v>
      </c>
      <c r="AA19" t="s">
        <v>160</v>
      </c>
      <c r="AB19" t="s">
        <v>160</v>
      </c>
      <c r="AC19" t="s">
        <v>163</v>
      </c>
      <c r="AD19" t="s">
        <v>163</v>
      </c>
      <c r="AE19" t="s">
        <v>163</v>
      </c>
      <c r="AF19" t="s">
        <v>163</v>
      </c>
      <c r="AG19" t="s">
        <v>163</v>
      </c>
      <c r="AH19" t="s">
        <v>163</v>
      </c>
      <c r="AI19" t="s">
        <v>163</v>
      </c>
      <c r="AJ19" t="s">
        <v>163</v>
      </c>
      <c r="AK19" t="s">
        <v>161</v>
      </c>
      <c r="AL19" t="s">
        <v>161</v>
      </c>
      <c r="AM19" t="s">
        <v>160</v>
      </c>
      <c r="AN19" t="s">
        <v>161</v>
      </c>
      <c r="AO19" t="s">
        <v>160</v>
      </c>
      <c r="AP19" t="s">
        <v>160</v>
      </c>
      <c r="AQ19" t="s">
        <v>163</v>
      </c>
      <c r="AR19" t="s">
        <v>163</v>
      </c>
      <c r="AS19" t="s">
        <v>160</v>
      </c>
      <c r="AT19" t="s">
        <v>183</v>
      </c>
      <c r="AU19" t="s">
        <v>163</v>
      </c>
      <c r="AV19" t="s">
        <v>163</v>
      </c>
      <c r="AW19" t="s">
        <v>163</v>
      </c>
      <c r="AX19" t="s">
        <v>163</v>
      </c>
      <c r="AY19" t="s">
        <v>163</v>
      </c>
      <c r="AZ19" t="s">
        <v>163</v>
      </c>
      <c r="BA19" t="s">
        <v>163</v>
      </c>
      <c r="BB19" t="s">
        <v>163</v>
      </c>
      <c r="BC19" t="s">
        <v>198</v>
      </c>
      <c r="BD19" t="s">
        <v>198</v>
      </c>
      <c r="BE19" t="s">
        <v>198</v>
      </c>
      <c r="BF19" t="s">
        <v>198</v>
      </c>
      <c r="BG19" t="s">
        <v>340</v>
      </c>
      <c r="BH19" t="s">
        <v>340</v>
      </c>
      <c r="BI19" t="s">
        <v>340</v>
      </c>
      <c r="BJ19" t="s">
        <v>340</v>
      </c>
      <c r="BK19" t="s">
        <v>163</v>
      </c>
      <c r="BL19" t="s">
        <v>163</v>
      </c>
      <c r="BM19" t="s">
        <v>163</v>
      </c>
      <c r="BN19" t="s">
        <v>163</v>
      </c>
      <c r="BO19" t="s">
        <v>163</v>
      </c>
      <c r="BP19" t="s">
        <v>163</v>
      </c>
      <c r="BQ19" t="s">
        <v>181</v>
      </c>
      <c r="BR19" t="s">
        <v>181</v>
      </c>
      <c r="BS19" t="s">
        <v>160</v>
      </c>
      <c r="BT19" t="s">
        <v>160</v>
      </c>
      <c r="BU19" t="s">
        <v>161</v>
      </c>
      <c r="BV19" t="s">
        <v>161</v>
      </c>
      <c r="BW19" t="s">
        <v>187</v>
      </c>
      <c r="BX19" t="s">
        <v>187</v>
      </c>
      <c r="BY19" t="s">
        <v>292</v>
      </c>
      <c r="BZ19" t="s">
        <v>292</v>
      </c>
      <c r="CA19" t="s">
        <v>263</v>
      </c>
      <c r="CB19" t="s">
        <v>263</v>
      </c>
      <c r="CC19" t="s">
        <v>264</v>
      </c>
      <c r="CD19" t="s">
        <v>264</v>
      </c>
      <c r="CE19" t="s">
        <v>370</v>
      </c>
      <c r="CF19" t="s">
        <v>370</v>
      </c>
      <c r="CG19" t="s">
        <v>370</v>
      </c>
      <c r="CH19" t="s">
        <v>370</v>
      </c>
      <c r="CI19" t="s">
        <v>160</v>
      </c>
      <c r="CJ19" t="s">
        <v>160</v>
      </c>
      <c r="CK19" t="s">
        <v>160</v>
      </c>
      <c r="CL19" t="s">
        <v>160</v>
      </c>
      <c r="CM19" t="s">
        <v>160</v>
      </c>
      <c r="CN19" t="s">
        <v>160</v>
      </c>
      <c r="CO19" t="s">
        <v>161</v>
      </c>
      <c r="CP19" t="s">
        <v>161</v>
      </c>
      <c r="CQ19" t="s">
        <v>160</v>
      </c>
      <c r="CR19" t="s">
        <v>160</v>
      </c>
      <c r="CS19" t="s">
        <v>160</v>
      </c>
      <c r="CT19" t="s">
        <v>160</v>
      </c>
      <c r="CU19" t="s">
        <v>160</v>
      </c>
      <c r="CV19" t="s">
        <v>160</v>
      </c>
      <c r="CW19" t="s">
        <v>160</v>
      </c>
      <c r="CX19" t="s">
        <v>160</v>
      </c>
      <c r="CY19" t="s">
        <v>160</v>
      </c>
      <c r="CZ19" t="s">
        <v>160</v>
      </c>
      <c r="DA19" t="s">
        <v>160</v>
      </c>
      <c r="DB19" t="s">
        <v>160</v>
      </c>
      <c r="DC19" t="s">
        <v>160</v>
      </c>
      <c r="DD19" t="s">
        <v>160</v>
      </c>
      <c r="DE19" t="s">
        <v>160</v>
      </c>
      <c r="DF19" t="s">
        <v>160</v>
      </c>
      <c r="DG19" t="s">
        <v>215</v>
      </c>
      <c r="DH19" t="s">
        <v>215</v>
      </c>
      <c r="DI19" t="s">
        <v>215</v>
      </c>
      <c r="DJ19" t="s">
        <v>215</v>
      </c>
      <c r="DK19" t="s">
        <v>160</v>
      </c>
      <c r="DL19" t="s">
        <v>160</v>
      </c>
      <c r="DM19" t="s">
        <v>163</v>
      </c>
      <c r="DN19" t="s">
        <v>163</v>
      </c>
      <c r="DO19" t="s">
        <v>371</v>
      </c>
      <c r="DP19" t="s">
        <v>371</v>
      </c>
      <c r="DQ19" t="s">
        <v>372</v>
      </c>
      <c r="DR19" t="s">
        <v>372</v>
      </c>
    </row>
    <row r="20">
      <c r="A20" t="s">
        <v>161</v>
      </c>
      <c r="B20" t="s">
        <v>374</v>
      </c>
      <c r="C20" t="s">
        <v>160</v>
      </c>
      <c r="D20" t="s">
        <v>375</v>
      </c>
      <c r="E20" t="s">
        <v>173</v>
      </c>
      <c r="F20" t="s">
        <v>160</v>
      </c>
      <c r="G20" t="s">
        <v>224</v>
      </c>
      <c r="H20" t="s">
        <v>161</v>
      </c>
      <c r="I20" t="s">
        <v>161</v>
      </c>
      <c r="J20" t="s">
        <v>161</v>
      </c>
      <c r="K20" t="s">
        <v>222</v>
      </c>
      <c r="L20" t="s">
        <v>160</v>
      </c>
      <c r="M20" t="s">
        <v>163</v>
      </c>
      <c r="N20" t="s">
        <v>160</v>
      </c>
      <c r="O20" t="s">
        <v>163</v>
      </c>
      <c r="P20" t="s">
        <v>176</v>
      </c>
      <c r="Q20" t="s">
        <v>314</v>
      </c>
      <c r="R20" t="s">
        <v>160</v>
      </c>
      <c r="S20" t="s">
        <v>163</v>
      </c>
      <c r="T20"/>
      <c r="U20" t="s">
        <v>163</v>
      </c>
      <c r="V20" t="s">
        <v>163</v>
      </c>
      <c r="W20" t="s">
        <v>160</v>
      </c>
      <c r="X20" t="s">
        <v>162</v>
      </c>
      <c r="Y20" t="s">
        <v>160</v>
      </c>
      <c r="Z20" t="s">
        <v>376</v>
      </c>
      <c r="AA20" t="s">
        <v>160</v>
      </c>
      <c r="AB20" t="s">
        <v>160</v>
      </c>
      <c r="AC20" t="s">
        <v>272</v>
      </c>
      <c r="AD20" t="s">
        <v>161</v>
      </c>
      <c r="AE20" t="s">
        <v>161</v>
      </c>
      <c r="AF20" t="s">
        <v>161</v>
      </c>
      <c r="AG20" t="s">
        <v>161</v>
      </c>
      <c r="AH20" t="s">
        <v>161</v>
      </c>
      <c r="AI20" t="s">
        <v>161</v>
      </c>
      <c r="AJ20" t="s">
        <v>161</v>
      </c>
      <c r="AK20" t="s">
        <v>161</v>
      </c>
      <c r="AL20" t="s">
        <v>161</v>
      </c>
      <c r="AM20" t="s">
        <v>160</v>
      </c>
      <c r="AN20" t="s">
        <v>161</v>
      </c>
      <c r="AO20" t="s">
        <v>160</v>
      </c>
      <c r="AP20" t="s">
        <v>160</v>
      </c>
      <c r="AQ20" t="s">
        <v>163</v>
      </c>
      <c r="AR20" t="s">
        <v>163</v>
      </c>
      <c r="AS20" t="s">
        <v>160</v>
      </c>
      <c r="AT20" t="s">
        <v>163</v>
      </c>
      <c r="AU20" t="s">
        <v>163</v>
      </c>
      <c r="AV20" t="s">
        <v>163</v>
      </c>
      <c r="AW20" t="s">
        <v>161</v>
      </c>
      <c r="AX20" t="s">
        <v>163</v>
      </c>
      <c r="AY20" t="s">
        <v>272</v>
      </c>
      <c r="AZ20" t="s">
        <v>272</v>
      </c>
      <c r="BA20" t="s">
        <v>272</v>
      </c>
      <c r="BB20" t="s">
        <v>272</v>
      </c>
      <c r="BC20" t="s">
        <v>163</v>
      </c>
      <c r="BD20" t="s">
        <v>163</v>
      </c>
      <c r="BE20" t="s">
        <v>163</v>
      </c>
      <c r="BF20" t="s">
        <v>163</v>
      </c>
      <c r="BG20" t="s">
        <v>179</v>
      </c>
      <c r="BH20" t="s">
        <v>179</v>
      </c>
      <c r="BI20" t="s">
        <v>179</v>
      </c>
      <c r="BJ20" t="s">
        <v>179</v>
      </c>
      <c r="BK20" t="s">
        <v>316</v>
      </c>
      <c r="BL20" t="s">
        <v>316</v>
      </c>
      <c r="BM20" t="s">
        <v>316</v>
      </c>
      <c r="BN20" t="s">
        <v>316</v>
      </c>
      <c r="BO20" t="s">
        <v>236</v>
      </c>
      <c r="BP20" t="s">
        <v>236</v>
      </c>
      <c r="BQ20" t="s">
        <v>237</v>
      </c>
      <c r="BR20" t="s">
        <v>237</v>
      </c>
      <c r="BS20" t="s">
        <v>160</v>
      </c>
      <c r="BT20" t="s">
        <v>160</v>
      </c>
      <c r="BU20" t="s">
        <v>161</v>
      </c>
      <c r="BV20" t="s">
        <v>161</v>
      </c>
      <c r="BW20" t="s">
        <v>163</v>
      </c>
      <c r="BX20" t="s">
        <v>163</v>
      </c>
      <c r="BY20" t="s">
        <v>182</v>
      </c>
      <c r="BZ20" t="s">
        <v>182</v>
      </c>
      <c r="CA20" t="s">
        <v>181</v>
      </c>
      <c r="CB20" t="s">
        <v>181</v>
      </c>
      <c r="CC20" t="s">
        <v>377</v>
      </c>
      <c r="CD20" t="s">
        <v>377</v>
      </c>
      <c r="CE20" t="s">
        <v>185</v>
      </c>
      <c r="CF20" t="s">
        <v>185</v>
      </c>
      <c r="CG20" t="s">
        <v>185</v>
      </c>
      <c r="CH20" t="s">
        <v>185</v>
      </c>
      <c r="CI20" t="s">
        <v>160</v>
      </c>
      <c r="CJ20" t="s">
        <v>160</v>
      </c>
      <c r="CK20" t="s">
        <v>160</v>
      </c>
      <c r="CL20" t="s">
        <v>160</v>
      </c>
      <c r="CM20" t="s">
        <v>160</v>
      </c>
      <c r="CN20" t="s">
        <v>160</v>
      </c>
      <c r="CO20" t="s">
        <v>161</v>
      </c>
      <c r="CP20" t="s">
        <v>161</v>
      </c>
      <c r="CQ20" t="s">
        <v>160</v>
      </c>
      <c r="CR20" t="s">
        <v>160</v>
      </c>
      <c r="CS20" t="s">
        <v>160</v>
      </c>
      <c r="CT20" t="s">
        <v>160</v>
      </c>
      <c r="CU20" t="s">
        <v>160</v>
      </c>
      <c r="CV20" t="s">
        <v>160</v>
      </c>
      <c r="CW20" t="s">
        <v>160</v>
      </c>
      <c r="CX20" t="s">
        <v>160</v>
      </c>
      <c r="CY20" t="s">
        <v>160</v>
      </c>
      <c r="CZ20" t="s">
        <v>160</v>
      </c>
      <c r="DA20" t="s">
        <v>160</v>
      </c>
      <c r="DB20" t="s">
        <v>160</v>
      </c>
      <c r="DC20" t="s">
        <v>160</v>
      </c>
      <c r="DD20" t="s">
        <v>160</v>
      </c>
      <c r="DE20" t="s">
        <v>160</v>
      </c>
      <c r="DF20" t="s">
        <v>160</v>
      </c>
      <c r="DG20" t="s">
        <v>378</v>
      </c>
      <c r="DH20" t="s">
        <v>378</v>
      </c>
      <c r="DI20" t="s">
        <v>378</v>
      </c>
      <c r="DJ20" t="s">
        <v>378</v>
      </c>
      <c r="DK20" t="s">
        <v>160</v>
      </c>
      <c r="DL20" t="s">
        <v>160</v>
      </c>
      <c r="DM20" t="s">
        <v>226</v>
      </c>
      <c r="DN20" t="s">
        <v>226</v>
      </c>
      <c r="DO20" t="s">
        <v>379</v>
      </c>
      <c r="DP20" t="s">
        <v>379</v>
      </c>
      <c r="DQ20" t="s">
        <v>380</v>
      </c>
      <c r="DR20" t="s">
        <v>380</v>
      </c>
    </row>
    <row r="21">
      <c r="A21" t="s">
        <v>163</v>
      </c>
      <c r="B21" t="s">
        <v>382</v>
      </c>
      <c r="C21" t="s">
        <v>160</v>
      </c>
      <c r="D21" t="s">
        <v>383</v>
      </c>
      <c r="E21" t="s">
        <v>173</v>
      </c>
      <c r="F21" t="s">
        <v>160</v>
      </c>
      <c r="G21" t="s">
        <v>208</v>
      </c>
      <c r="H21" t="s">
        <v>161</v>
      </c>
      <c r="I21" t="s">
        <v>161</v>
      </c>
      <c r="J21" t="s">
        <v>161</v>
      </c>
      <c r="K21" t="s">
        <v>175</v>
      </c>
      <c r="L21" t="s">
        <v>160</v>
      </c>
      <c r="M21" t="s">
        <v>183</v>
      </c>
      <c r="N21" t="s">
        <v>160</v>
      </c>
      <c r="O21" t="s">
        <v>163</v>
      </c>
      <c r="P21" t="s">
        <v>315</v>
      </c>
      <c r="Q21" t="s">
        <v>224</v>
      </c>
      <c r="R21" t="s">
        <v>160</v>
      </c>
      <c r="S21" t="s">
        <v>163</v>
      </c>
      <c r="T21" t="s">
        <v>163</v>
      </c>
      <c r="U21"/>
      <c r="V21" t="s">
        <v>163</v>
      </c>
      <c r="W21" t="s">
        <v>160</v>
      </c>
      <c r="X21" t="s">
        <v>166</v>
      </c>
      <c r="Y21" t="s">
        <v>160</v>
      </c>
      <c r="Z21" t="s">
        <v>195</v>
      </c>
      <c r="AA21" t="s">
        <v>160</v>
      </c>
      <c r="AB21" t="s">
        <v>160</v>
      </c>
      <c r="AC21" t="s">
        <v>272</v>
      </c>
      <c r="AD21" t="s">
        <v>161</v>
      </c>
      <c r="AE21" t="s">
        <v>161</v>
      </c>
      <c r="AF21" t="s">
        <v>161</v>
      </c>
      <c r="AG21" t="s">
        <v>161</v>
      </c>
      <c r="AH21" t="s">
        <v>161</v>
      </c>
      <c r="AI21" t="s">
        <v>161</v>
      </c>
      <c r="AJ21" t="s">
        <v>161</v>
      </c>
      <c r="AK21" t="s">
        <v>161</v>
      </c>
      <c r="AL21" t="s">
        <v>161</v>
      </c>
      <c r="AM21" t="s">
        <v>160</v>
      </c>
      <c r="AN21" t="s">
        <v>161</v>
      </c>
      <c r="AO21" t="s">
        <v>160</v>
      </c>
      <c r="AP21" t="s">
        <v>160</v>
      </c>
      <c r="AQ21" t="s">
        <v>163</v>
      </c>
      <c r="AR21" t="s">
        <v>163</v>
      </c>
      <c r="AS21" t="s">
        <v>160</v>
      </c>
      <c r="AT21" t="s">
        <v>163</v>
      </c>
      <c r="AU21" t="s">
        <v>163</v>
      </c>
      <c r="AV21" t="s">
        <v>163</v>
      </c>
      <c r="AW21" t="s">
        <v>161</v>
      </c>
      <c r="AX21" t="s">
        <v>163</v>
      </c>
      <c r="AY21" t="s">
        <v>272</v>
      </c>
      <c r="AZ21" t="s">
        <v>272</v>
      </c>
      <c r="BA21" t="s">
        <v>272</v>
      </c>
      <c r="BB21" t="s">
        <v>272</v>
      </c>
      <c r="BC21" t="s">
        <v>198</v>
      </c>
      <c r="BD21" t="s">
        <v>198</v>
      </c>
      <c r="BE21" t="s">
        <v>198</v>
      </c>
      <c r="BF21" t="s">
        <v>198</v>
      </c>
      <c r="BG21" t="s">
        <v>384</v>
      </c>
      <c r="BH21" t="s">
        <v>384</v>
      </c>
      <c r="BI21" t="s">
        <v>384</v>
      </c>
      <c r="BJ21" t="s">
        <v>384</v>
      </c>
      <c r="BK21" t="s">
        <v>225</v>
      </c>
      <c r="BL21" t="s">
        <v>225</v>
      </c>
      <c r="BM21" t="s">
        <v>225</v>
      </c>
      <c r="BN21" t="s">
        <v>225</v>
      </c>
      <c r="BO21" t="s">
        <v>163</v>
      </c>
      <c r="BP21" t="s">
        <v>163</v>
      </c>
      <c r="BQ21" t="s">
        <v>181</v>
      </c>
      <c r="BR21" t="s">
        <v>181</v>
      </c>
      <c r="BS21" t="s">
        <v>160</v>
      </c>
      <c r="BT21" t="s">
        <v>160</v>
      </c>
      <c r="BU21" t="s">
        <v>161</v>
      </c>
      <c r="BV21" t="s">
        <v>161</v>
      </c>
      <c r="BW21" t="s">
        <v>183</v>
      </c>
      <c r="BX21" t="s">
        <v>183</v>
      </c>
      <c r="BY21" t="s">
        <v>211</v>
      </c>
      <c r="BZ21" t="s">
        <v>211</v>
      </c>
      <c r="CA21" t="s">
        <v>198</v>
      </c>
      <c r="CB21" t="s">
        <v>198</v>
      </c>
      <c r="CC21" t="s">
        <v>199</v>
      </c>
      <c r="CD21" t="s">
        <v>199</v>
      </c>
      <c r="CE21" t="s">
        <v>185</v>
      </c>
      <c r="CF21" t="s">
        <v>185</v>
      </c>
      <c r="CG21" t="s">
        <v>185</v>
      </c>
      <c r="CH21" t="s">
        <v>185</v>
      </c>
      <c r="CI21" t="s">
        <v>160</v>
      </c>
      <c r="CJ21" t="s">
        <v>160</v>
      </c>
      <c r="CK21" t="s">
        <v>160</v>
      </c>
      <c r="CL21" t="s">
        <v>160</v>
      </c>
      <c r="CM21" t="s">
        <v>160</v>
      </c>
      <c r="CN21" t="s">
        <v>160</v>
      </c>
      <c r="CO21" t="s">
        <v>161</v>
      </c>
      <c r="CP21" t="s">
        <v>161</v>
      </c>
      <c r="CQ21" t="s">
        <v>160</v>
      </c>
      <c r="CR21" t="s">
        <v>160</v>
      </c>
      <c r="CS21" t="s">
        <v>160</v>
      </c>
      <c r="CT21" t="s">
        <v>160</v>
      </c>
      <c r="CU21" t="s">
        <v>160</v>
      </c>
      <c r="CV21" t="s">
        <v>160</v>
      </c>
      <c r="CW21" t="s">
        <v>160</v>
      </c>
      <c r="CX21" t="s">
        <v>160</v>
      </c>
      <c r="CY21" t="s">
        <v>160</v>
      </c>
      <c r="CZ21" t="s">
        <v>160</v>
      </c>
      <c r="DA21" t="s">
        <v>160</v>
      </c>
      <c r="DB21" t="s">
        <v>160</v>
      </c>
      <c r="DC21" t="s">
        <v>160</v>
      </c>
      <c r="DD21" t="s">
        <v>160</v>
      </c>
      <c r="DE21" t="s">
        <v>160</v>
      </c>
      <c r="DF21" t="s">
        <v>160</v>
      </c>
      <c r="DG21" t="s">
        <v>227</v>
      </c>
      <c r="DH21" t="s">
        <v>227</v>
      </c>
      <c r="DI21" t="s">
        <v>227</v>
      </c>
      <c r="DJ21" t="s">
        <v>227</v>
      </c>
      <c r="DK21" t="s">
        <v>160</v>
      </c>
      <c r="DL21" t="s">
        <v>160</v>
      </c>
      <c r="DM21" t="s">
        <v>187</v>
      </c>
      <c r="DN21" t="s">
        <v>187</v>
      </c>
      <c r="DO21" t="s">
        <v>385</v>
      </c>
      <c r="DP21" t="s">
        <v>385</v>
      </c>
      <c r="DQ21" t="s">
        <v>386</v>
      </c>
      <c r="DR21" t="s">
        <v>386</v>
      </c>
    </row>
    <row r="22">
      <c r="A22" t="s">
        <v>163</v>
      </c>
      <c r="B22" t="s">
        <v>388</v>
      </c>
      <c r="C22" t="s">
        <v>160</v>
      </c>
      <c r="D22" t="s">
        <v>389</v>
      </c>
      <c r="E22" t="s">
        <v>173</v>
      </c>
      <c r="F22" t="s">
        <v>160</v>
      </c>
      <c r="G22" t="s">
        <v>288</v>
      </c>
      <c r="H22" t="s">
        <v>161</v>
      </c>
      <c r="I22" t="s">
        <v>163</v>
      </c>
      <c r="J22" t="s">
        <v>161</v>
      </c>
      <c r="K22" t="s">
        <v>175</v>
      </c>
      <c r="L22" t="s">
        <v>160</v>
      </c>
      <c r="M22" t="s">
        <v>163</v>
      </c>
      <c r="N22" t="s">
        <v>160</v>
      </c>
      <c r="O22" t="s">
        <v>163</v>
      </c>
      <c r="P22" t="s">
        <v>176</v>
      </c>
      <c r="Q22" t="s">
        <v>287</v>
      </c>
      <c r="R22" t="s">
        <v>160</v>
      </c>
      <c r="S22" t="s">
        <v>163</v>
      </c>
      <c r="T22" t="s">
        <v>163</v>
      </c>
      <c r="U22" t="s">
        <v>163</v>
      </c>
      <c r="V22"/>
      <c r="W22" t="s">
        <v>160</v>
      </c>
      <c r="X22" t="s">
        <v>162</v>
      </c>
      <c r="Y22" t="s">
        <v>160</v>
      </c>
      <c r="Z22" t="s">
        <v>270</v>
      </c>
      <c r="AA22" t="s">
        <v>160</v>
      </c>
      <c r="AB22" t="s">
        <v>160</v>
      </c>
      <c r="AC22" t="s">
        <v>272</v>
      </c>
      <c r="AD22" t="s">
        <v>161</v>
      </c>
      <c r="AE22" t="s">
        <v>161</v>
      </c>
      <c r="AF22" t="s">
        <v>161</v>
      </c>
      <c r="AG22" t="s">
        <v>163</v>
      </c>
      <c r="AH22" t="s">
        <v>161</v>
      </c>
      <c r="AI22" t="s">
        <v>161</v>
      </c>
      <c r="AJ22" t="s">
        <v>161</v>
      </c>
      <c r="AK22" t="s">
        <v>161</v>
      </c>
      <c r="AL22" t="s">
        <v>161</v>
      </c>
      <c r="AM22" t="s">
        <v>160</v>
      </c>
      <c r="AN22" t="s">
        <v>161</v>
      </c>
      <c r="AO22" t="s">
        <v>160</v>
      </c>
      <c r="AP22" t="s">
        <v>160</v>
      </c>
      <c r="AQ22" t="s">
        <v>163</v>
      </c>
      <c r="AR22" t="s">
        <v>163</v>
      </c>
      <c r="AS22" t="s">
        <v>160</v>
      </c>
      <c r="AT22" t="s">
        <v>161</v>
      </c>
      <c r="AU22" t="s">
        <v>163</v>
      </c>
      <c r="AV22" t="s">
        <v>163</v>
      </c>
      <c r="AW22" t="s">
        <v>161</v>
      </c>
      <c r="AX22" t="s">
        <v>163</v>
      </c>
      <c r="AY22" t="s">
        <v>272</v>
      </c>
      <c r="AZ22" t="s">
        <v>272</v>
      </c>
      <c r="BA22" t="s">
        <v>272</v>
      </c>
      <c r="BB22" t="s">
        <v>272</v>
      </c>
      <c r="BC22" t="s">
        <v>163</v>
      </c>
      <c r="BD22" t="s">
        <v>163</v>
      </c>
      <c r="BE22" t="s">
        <v>163</v>
      </c>
      <c r="BF22" t="s">
        <v>163</v>
      </c>
      <c r="BG22" t="s">
        <v>179</v>
      </c>
      <c r="BH22" t="s">
        <v>179</v>
      </c>
      <c r="BI22" t="s">
        <v>179</v>
      </c>
      <c r="BJ22" t="s">
        <v>179</v>
      </c>
      <c r="BK22" t="s">
        <v>290</v>
      </c>
      <c r="BL22" t="s">
        <v>290</v>
      </c>
      <c r="BM22" t="s">
        <v>290</v>
      </c>
      <c r="BN22" t="s">
        <v>290</v>
      </c>
      <c r="BO22" t="s">
        <v>163</v>
      </c>
      <c r="BP22" t="s">
        <v>163</v>
      </c>
      <c r="BQ22" t="s">
        <v>181</v>
      </c>
      <c r="BR22" t="s">
        <v>181</v>
      </c>
      <c r="BS22" t="s">
        <v>160</v>
      </c>
      <c r="BT22" t="s">
        <v>160</v>
      </c>
      <c r="BU22" t="s">
        <v>161</v>
      </c>
      <c r="BV22" t="s">
        <v>161</v>
      </c>
      <c r="BW22" t="s">
        <v>163</v>
      </c>
      <c r="BX22" t="s">
        <v>163</v>
      </c>
      <c r="BY22" t="s">
        <v>182</v>
      </c>
      <c r="BZ22" t="s">
        <v>182</v>
      </c>
      <c r="CA22" t="s">
        <v>329</v>
      </c>
      <c r="CB22" t="s">
        <v>329</v>
      </c>
      <c r="CC22" t="s">
        <v>330</v>
      </c>
      <c r="CD22" t="s">
        <v>330</v>
      </c>
      <c r="CE22" t="s">
        <v>185</v>
      </c>
      <c r="CF22" t="s">
        <v>185</v>
      </c>
      <c r="CG22" t="s">
        <v>185</v>
      </c>
      <c r="CH22" t="s">
        <v>185</v>
      </c>
      <c r="CI22" t="s">
        <v>160</v>
      </c>
      <c r="CJ22" t="s">
        <v>160</v>
      </c>
      <c r="CK22" t="s">
        <v>160</v>
      </c>
      <c r="CL22" t="s">
        <v>160</v>
      </c>
      <c r="CM22" t="s">
        <v>160</v>
      </c>
      <c r="CN22" t="s">
        <v>160</v>
      </c>
      <c r="CO22" t="s">
        <v>161</v>
      </c>
      <c r="CP22" t="s">
        <v>161</v>
      </c>
      <c r="CQ22" t="s">
        <v>160</v>
      </c>
      <c r="CR22" t="s">
        <v>160</v>
      </c>
      <c r="CS22" t="s">
        <v>160</v>
      </c>
      <c r="CT22" t="s">
        <v>160</v>
      </c>
      <c r="CU22" t="s">
        <v>160</v>
      </c>
      <c r="CV22" t="s">
        <v>160</v>
      </c>
      <c r="CW22" t="s">
        <v>160</v>
      </c>
      <c r="CX22" t="s">
        <v>160</v>
      </c>
      <c r="CY22" t="s">
        <v>160</v>
      </c>
      <c r="CZ22" t="s">
        <v>160</v>
      </c>
      <c r="DA22" t="s">
        <v>160</v>
      </c>
      <c r="DB22" t="s">
        <v>160</v>
      </c>
      <c r="DC22" t="s">
        <v>160</v>
      </c>
      <c r="DD22" t="s">
        <v>160</v>
      </c>
      <c r="DE22" t="s">
        <v>160</v>
      </c>
      <c r="DF22" t="s">
        <v>160</v>
      </c>
      <c r="DG22" t="s">
        <v>343</v>
      </c>
      <c r="DH22" t="s">
        <v>343</v>
      </c>
      <c r="DI22" t="s">
        <v>343</v>
      </c>
      <c r="DJ22" t="s">
        <v>343</v>
      </c>
      <c r="DK22" t="s">
        <v>160</v>
      </c>
      <c r="DL22" t="s">
        <v>160</v>
      </c>
      <c r="DM22" t="s">
        <v>187</v>
      </c>
      <c r="DN22" t="s">
        <v>187</v>
      </c>
      <c r="DO22" t="s">
        <v>390</v>
      </c>
      <c r="DP22" t="s">
        <v>390</v>
      </c>
      <c r="DQ22" t="s">
        <v>391</v>
      </c>
      <c r="DR22" t="s">
        <v>391</v>
      </c>
    </row>
    <row r="23">
      <c r="A23" t="s">
        <v>160</v>
      </c>
      <c r="B23" t="s">
        <v>393</v>
      </c>
      <c r="C23" t="s">
        <v>160</v>
      </c>
      <c r="D23" t="s">
        <v>394</v>
      </c>
      <c r="E23" t="s">
        <v>173</v>
      </c>
      <c r="F23" t="s">
        <v>160</v>
      </c>
      <c r="G23" t="s">
        <v>395</v>
      </c>
      <c r="H23" t="s">
        <v>161</v>
      </c>
      <c r="I23" t="s">
        <v>163</v>
      </c>
      <c r="J23" t="s">
        <v>161</v>
      </c>
      <c r="K23" t="s">
        <v>164</v>
      </c>
      <c r="L23" t="s">
        <v>160</v>
      </c>
      <c r="M23" t="s">
        <v>163</v>
      </c>
      <c r="N23" t="s">
        <v>160</v>
      </c>
      <c r="O23" t="s">
        <v>163</v>
      </c>
      <c r="P23" t="s">
        <v>177</v>
      </c>
      <c r="Q23" t="s">
        <v>326</v>
      </c>
      <c r="R23" t="s">
        <v>160</v>
      </c>
      <c r="S23" t="s">
        <v>163</v>
      </c>
      <c r="T23" t="s">
        <v>163</v>
      </c>
      <c r="U23" t="s">
        <v>163</v>
      </c>
      <c r="V23" t="s">
        <v>163</v>
      </c>
      <c r="W23"/>
      <c r="X23" t="s">
        <v>166</v>
      </c>
      <c r="Y23" t="s">
        <v>160</v>
      </c>
      <c r="Z23" t="s">
        <v>396</v>
      </c>
      <c r="AA23" t="s">
        <v>160</v>
      </c>
      <c r="AB23" t="s">
        <v>160</v>
      </c>
      <c r="AC23" t="s">
        <v>196</v>
      </c>
      <c r="AD23" t="s">
        <v>183</v>
      </c>
      <c r="AE23" t="s">
        <v>183</v>
      </c>
      <c r="AF23" t="s">
        <v>183</v>
      </c>
      <c r="AG23" t="s">
        <v>183</v>
      </c>
      <c r="AH23" t="s">
        <v>183</v>
      </c>
      <c r="AI23" t="s">
        <v>183</v>
      </c>
      <c r="AJ23" t="s">
        <v>161</v>
      </c>
      <c r="AK23" t="s">
        <v>183</v>
      </c>
      <c r="AL23" t="s">
        <v>161</v>
      </c>
      <c r="AM23" t="s">
        <v>160</v>
      </c>
      <c r="AN23" t="s">
        <v>161</v>
      </c>
      <c r="AO23" t="s">
        <v>160</v>
      </c>
      <c r="AP23" t="s">
        <v>160</v>
      </c>
      <c r="AQ23" t="s">
        <v>163</v>
      </c>
      <c r="AR23" t="s">
        <v>163</v>
      </c>
      <c r="AS23" t="s">
        <v>160</v>
      </c>
      <c r="AT23" t="s">
        <v>183</v>
      </c>
      <c r="AU23" t="s">
        <v>163</v>
      </c>
      <c r="AV23" t="s">
        <v>163</v>
      </c>
      <c r="AW23" t="s">
        <v>183</v>
      </c>
      <c r="AX23" t="s">
        <v>163</v>
      </c>
      <c r="AY23" t="s">
        <v>196</v>
      </c>
      <c r="AZ23" t="s">
        <v>196</v>
      </c>
      <c r="BA23" t="s">
        <v>196</v>
      </c>
      <c r="BB23" t="s">
        <v>196</v>
      </c>
      <c r="BC23" t="s">
        <v>163</v>
      </c>
      <c r="BD23" t="s">
        <v>163</v>
      </c>
      <c r="BE23" t="s">
        <v>163</v>
      </c>
      <c r="BF23" t="s">
        <v>163</v>
      </c>
      <c r="BG23" t="s">
        <v>327</v>
      </c>
      <c r="BH23" t="s">
        <v>327</v>
      </c>
      <c r="BI23" t="s">
        <v>327</v>
      </c>
      <c r="BJ23" t="s">
        <v>327</v>
      </c>
      <c r="BK23" t="s">
        <v>328</v>
      </c>
      <c r="BL23" t="s">
        <v>328</v>
      </c>
      <c r="BM23" t="s">
        <v>328</v>
      </c>
      <c r="BN23" t="s">
        <v>328</v>
      </c>
      <c r="BO23" t="s">
        <v>163</v>
      </c>
      <c r="BP23" t="s">
        <v>163</v>
      </c>
      <c r="BQ23" t="s">
        <v>181</v>
      </c>
      <c r="BR23" t="s">
        <v>181</v>
      </c>
      <c r="BS23" t="s">
        <v>160</v>
      </c>
      <c r="BT23" t="s">
        <v>160</v>
      </c>
      <c r="BU23" t="s">
        <v>161</v>
      </c>
      <c r="BV23" t="s">
        <v>161</v>
      </c>
      <c r="BW23" t="s">
        <v>183</v>
      </c>
      <c r="BX23" t="s">
        <v>183</v>
      </c>
      <c r="BY23" t="s">
        <v>211</v>
      </c>
      <c r="BZ23" t="s">
        <v>211</v>
      </c>
      <c r="CA23" t="s">
        <v>397</v>
      </c>
      <c r="CB23" t="s">
        <v>397</v>
      </c>
      <c r="CC23" t="s">
        <v>398</v>
      </c>
      <c r="CD23" t="s">
        <v>398</v>
      </c>
      <c r="CE23" t="s">
        <v>399</v>
      </c>
      <c r="CF23" t="s">
        <v>399</v>
      </c>
      <c r="CG23" t="s">
        <v>399</v>
      </c>
      <c r="CH23" t="s">
        <v>399</v>
      </c>
      <c r="CI23" t="s">
        <v>160</v>
      </c>
      <c r="CJ23" t="s">
        <v>160</v>
      </c>
      <c r="CK23" t="s">
        <v>160</v>
      </c>
      <c r="CL23" t="s">
        <v>160</v>
      </c>
      <c r="CM23" t="s">
        <v>160</v>
      </c>
      <c r="CN23" t="s">
        <v>160</v>
      </c>
      <c r="CO23" t="s">
        <v>161</v>
      </c>
      <c r="CP23" t="s">
        <v>161</v>
      </c>
      <c r="CQ23" t="s">
        <v>160</v>
      </c>
      <c r="CR23" t="s">
        <v>160</v>
      </c>
      <c r="CS23" t="s">
        <v>160</v>
      </c>
      <c r="CT23" t="s">
        <v>160</v>
      </c>
      <c r="CU23" t="s">
        <v>160</v>
      </c>
      <c r="CV23" t="s">
        <v>160</v>
      </c>
      <c r="CW23" t="s">
        <v>160</v>
      </c>
      <c r="CX23" t="s">
        <v>160</v>
      </c>
      <c r="CY23" t="s">
        <v>160</v>
      </c>
      <c r="CZ23" t="s">
        <v>160</v>
      </c>
      <c r="DA23" t="s">
        <v>160</v>
      </c>
      <c r="DB23" t="s">
        <v>160</v>
      </c>
      <c r="DC23" t="s">
        <v>160</v>
      </c>
      <c r="DD23" t="s">
        <v>160</v>
      </c>
      <c r="DE23" t="s">
        <v>160</v>
      </c>
      <c r="DF23" t="s">
        <v>160</v>
      </c>
      <c r="DG23" t="s">
        <v>400</v>
      </c>
      <c r="DH23" t="s">
        <v>400</v>
      </c>
      <c r="DI23" t="s">
        <v>400</v>
      </c>
      <c r="DJ23" t="s">
        <v>400</v>
      </c>
      <c r="DK23" t="s">
        <v>160</v>
      </c>
      <c r="DL23" t="s">
        <v>160</v>
      </c>
      <c r="DM23" t="s">
        <v>163</v>
      </c>
      <c r="DN23" t="s">
        <v>163</v>
      </c>
      <c r="DO23" t="s">
        <v>401</v>
      </c>
      <c r="DP23" t="s">
        <v>401</v>
      </c>
      <c r="DQ23" t="s">
        <v>402</v>
      </c>
      <c r="DR23" t="s">
        <v>402</v>
      </c>
    </row>
    <row r="24">
      <c r="A24" t="s">
        <v>162</v>
      </c>
      <c r="B24" t="s">
        <v>404</v>
      </c>
      <c r="C24" t="s">
        <v>160</v>
      </c>
      <c r="D24" t="s">
        <v>405</v>
      </c>
      <c r="E24" t="s">
        <v>173</v>
      </c>
      <c r="F24" t="s">
        <v>160</v>
      </c>
      <c r="G24" t="s">
        <v>166</v>
      </c>
      <c r="H24" t="s">
        <v>161</v>
      </c>
      <c r="I24" t="s">
        <v>163</v>
      </c>
      <c r="J24" t="s">
        <v>161</v>
      </c>
      <c r="K24" t="s">
        <v>164</v>
      </c>
      <c r="L24" t="s">
        <v>160</v>
      </c>
      <c r="M24" t="s">
        <v>163</v>
      </c>
      <c r="N24" t="s">
        <v>160</v>
      </c>
      <c r="O24" t="s">
        <v>163</v>
      </c>
      <c r="P24" t="s">
        <v>195</v>
      </c>
      <c r="Q24" t="s">
        <v>166</v>
      </c>
      <c r="R24" t="s">
        <v>160</v>
      </c>
      <c r="S24" t="s">
        <v>163</v>
      </c>
      <c r="T24" t="s">
        <v>163</v>
      </c>
      <c r="U24" t="s">
        <v>163</v>
      </c>
      <c r="V24" t="s">
        <v>163</v>
      </c>
      <c r="W24" t="s">
        <v>160</v>
      </c>
      <c r="X24"/>
      <c r="Y24" t="s">
        <v>160</v>
      </c>
      <c r="Z24" t="s">
        <v>210</v>
      </c>
      <c r="AA24" t="s">
        <v>160</v>
      </c>
      <c r="AB24" t="s">
        <v>160</v>
      </c>
      <c r="AC24" t="s">
        <v>163</v>
      </c>
      <c r="AD24" t="s">
        <v>161</v>
      </c>
      <c r="AE24" t="s">
        <v>161</v>
      </c>
      <c r="AF24" t="s">
        <v>161</v>
      </c>
      <c r="AG24" t="s">
        <v>161</v>
      </c>
      <c r="AH24" t="s">
        <v>161</v>
      </c>
      <c r="AI24" t="s">
        <v>161</v>
      </c>
      <c r="AJ24" t="s">
        <v>161</v>
      </c>
      <c r="AK24" t="s">
        <v>161</v>
      </c>
      <c r="AL24" t="s">
        <v>161</v>
      </c>
      <c r="AM24" t="s">
        <v>160</v>
      </c>
      <c r="AN24" t="s">
        <v>161</v>
      </c>
      <c r="AO24" t="s">
        <v>160</v>
      </c>
      <c r="AP24" t="s">
        <v>160</v>
      </c>
      <c r="AQ24" t="s">
        <v>163</v>
      </c>
      <c r="AR24" t="s">
        <v>163</v>
      </c>
      <c r="AS24" t="s">
        <v>160</v>
      </c>
      <c r="AT24" t="s">
        <v>163</v>
      </c>
      <c r="AU24" t="s">
        <v>163</v>
      </c>
      <c r="AV24" t="s">
        <v>163</v>
      </c>
      <c r="AW24" t="s">
        <v>161</v>
      </c>
      <c r="AX24" t="s">
        <v>163</v>
      </c>
      <c r="AY24" t="s">
        <v>163</v>
      </c>
      <c r="AZ24" t="s">
        <v>163</v>
      </c>
      <c r="BA24" t="s">
        <v>163</v>
      </c>
      <c r="BB24" t="s">
        <v>163</v>
      </c>
      <c r="BC24" t="s">
        <v>163</v>
      </c>
      <c r="BD24" t="s">
        <v>163</v>
      </c>
      <c r="BE24" t="s">
        <v>163</v>
      </c>
      <c r="BF24" t="s">
        <v>163</v>
      </c>
      <c r="BG24" t="s">
        <v>197</v>
      </c>
      <c r="BH24" t="s">
        <v>197</v>
      </c>
      <c r="BI24" t="s">
        <v>197</v>
      </c>
      <c r="BJ24" t="s">
        <v>197</v>
      </c>
      <c r="BK24" t="s">
        <v>163</v>
      </c>
      <c r="BL24" t="s">
        <v>163</v>
      </c>
      <c r="BM24" t="s">
        <v>163</v>
      </c>
      <c r="BN24" t="s">
        <v>163</v>
      </c>
      <c r="BO24" t="s">
        <v>163</v>
      </c>
      <c r="BP24" t="s">
        <v>163</v>
      </c>
      <c r="BQ24" t="s">
        <v>181</v>
      </c>
      <c r="BR24" t="s">
        <v>181</v>
      </c>
      <c r="BS24" t="s">
        <v>160</v>
      </c>
      <c r="BT24" t="s">
        <v>160</v>
      </c>
      <c r="BU24" t="s">
        <v>161</v>
      </c>
      <c r="BV24" t="s">
        <v>161</v>
      </c>
      <c r="BW24" t="s">
        <v>163</v>
      </c>
      <c r="BX24" t="s">
        <v>163</v>
      </c>
      <c r="BY24" t="s">
        <v>182</v>
      </c>
      <c r="BZ24" t="s">
        <v>182</v>
      </c>
      <c r="CA24" t="s">
        <v>212</v>
      </c>
      <c r="CB24" t="s">
        <v>212</v>
      </c>
      <c r="CC24" t="s">
        <v>213</v>
      </c>
      <c r="CD24" t="s">
        <v>213</v>
      </c>
      <c r="CE24" t="s">
        <v>185</v>
      </c>
      <c r="CF24" t="s">
        <v>185</v>
      </c>
      <c r="CG24" t="s">
        <v>185</v>
      </c>
      <c r="CH24" t="s">
        <v>185</v>
      </c>
      <c r="CI24" t="s">
        <v>160</v>
      </c>
      <c r="CJ24" t="s">
        <v>160</v>
      </c>
      <c r="CK24" t="s">
        <v>160</v>
      </c>
      <c r="CL24" t="s">
        <v>160</v>
      </c>
      <c r="CM24" t="s">
        <v>160</v>
      </c>
      <c r="CN24" t="s">
        <v>160</v>
      </c>
      <c r="CO24" t="s">
        <v>161</v>
      </c>
      <c r="CP24" t="s">
        <v>161</v>
      </c>
      <c r="CQ24" t="s">
        <v>160</v>
      </c>
      <c r="CR24" t="s">
        <v>160</v>
      </c>
      <c r="CS24" t="s">
        <v>160</v>
      </c>
      <c r="CT24" t="s">
        <v>160</v>
      </c>
      <c r="CU24" t="s">
        <v>160</v>
      </c>
      <c r="CV24" t="s">
        <v>160</v>
      </c>
      <c r="CW24" t="s">
        <v>160</v>
      </c>
      <c r="CX24" t="s">
        <v>160</v>
      </c>
      <c r="CY24" t="s">
        <v>160</v>
      </c>
      <c r="CZ24" t="s">
        <v>160</v>
      </c>
      <c r="DA24" t="s">
        <v>160</v>
      </c>
      <c r="DB24" t="s">
        <v>160</v>
      </c>
      <c r="DC24" t="s">
        <v>160</v>
      </c>
      <c r="DD24" t="s">
        <v>160</v>
      </c>
      <c r="DE24" t="s">
        <v>160</v>
      </c>
      <c r="DF24" t="s">
        <v>160</v>
      </c>
      <c r="DG24" t="s">
        <v>229</v>
      </c>
      <c r="DH24" t="s">
        <v>229</v>
      </c>
      <c r="DI24" t="s">
        <v>229</v>
      </c>
      <c r="DJ24" t="s">
        <v>229</v>
      </c>
      <c r="DK24" t="s">
        <v>160</v>
      </c>
      <c r="DL24" t="s">
        <v>160</v>
      </c>
      <c r="DM24" t="s">
        <v>163</v>
      </c>
      <c r="DN24" t="s">
        <v>163</v>
      </c>
      <c r="DO24" t="s">
        <v>406</v>
      </c>
      <c r="DP24" t="s">
        <v>406</v>
      </c>
      <c r="DQ24" t="s">
        <v>407</v>
      </c>
      <c r="DR24" t="s">
        <v>407</v>
      </c>
    </row>
    <row r="25">
      <c r="A25" t="s">
        <v>160</v>
      </c>
      <c r="B25" t="s">
        <v>409</v>
      </c>
      <c r="C25" t="s">
        <v>160</v>
      </c>
      <c r="D25" t="s">
        <v>410</v>
      </c>
      <c r="E25" t="s">
        <v>173</v>
      </c>
      <c r="F25" t="s">
        <v>160</v>
      </c>
      <c r="G25" t="s">
        <v>411</v>
      </c>
      <c r="H25" t="s">
        <v>161</v>
      </c>
      <c r="I25" t="s">
        <v>163</v>
      </c>
      <c r="J25" t="s">
        <v>161</v>
      </c>
      <c r="K25" t="s">
        <v>222</v>
      </c>
      <c r="L25" t="s">
        <v>160</v>
      </c>
      <c r="M25" t="s">
        <v>163</v>
      </c>
      <c r="N25" t="s">
        <v>160</v>
      </c>
      <c r="O25" t="s">
        <v>163</v>
      </c>
      <c r="P25" t="s">
        <v>223</v>
      </c>
      <c r="Q25" t="s">
        <v>255</v>
      </c>
      <c r="R25" t="s">
        <v>160</v>
      </c>
      <c r="S25" t="s">
        <v>163</v>
      </c>
      <c r="T25" t="s">
        <v>163</v>
      </c>
      <c r="U25" t="s">
        <v>163</v>
      </c>
      <c r="V25" t="s">
        <v>163</v>
      </c>
      <c r="W25" t="s">
        <v>160</v>
      </c>
      <c r="X25" t="s">
        <v>287</v>
      </c>
      <c r="Y25"/>
      <c r="Z25" t="s">
        <v>176</v>
      </c>
      <c r="AA25" t="s">
        <v>160</v>
      </c>
      <c r="AB25" t="s">
        <v>160</v>
      </c>
      <c r="AC25" t="s">
        <v>163</v>
      </c>
      <c r="AD25" t="s">
        <v>161</v>
      </c>
      <c r="AE25" t="s">
        <v>161</v>
      </c>
      <c r="AF25" t="s">
        <v>161</v>
      </c>
      <c r="AG25" t="s">
        <v>161</v>
      </c>
      <c r="AH25" t="s">
        <v>161</v>
      </c>
      <c r="AI25" t="s">
        <v>161</v>
      </c>
      <c r="AJ25" t="s">
        <v>161</v>
      </c>
      <c r="AK25" t="s">
        <v>161</v>
      </c>
      <c r="AL25" t="s">
        <v>161</v>
      </c>
      <c r="AM25" t="s">
        <v>160</v>
      </c>
      <c r="AN25" t="s">
        <v>161</v>
      </c>
      <c r="AO25" t="s">
        <v>160</v>
      </c>
      <c r="AP25" t="s">
        <v>160</v>
      </c>
      <c r="AQ25" t="s">
        <v>163</v>
      </c>
      <c r="AR25" t="s">
        <v>163</v>
      </c>
      <c r="AS25" t="s">
        <v>160</v>
      </c>
      <c r="AT25" t="s">
        <v>161</v>
      </c>
      <c r="AU25" t="s">
        <v>163</v>
      </c>
      <c r="AV25" t="s">
        <v>163</v>
      </c>
      <c r="AW25" t="s">
        <v>161</v>
      </c>
      <c r="AX25" t="s">
        <v>163</v>
      </c>
      <c r="AY25" t="s">
        <v>163</v>
      </c>
      <c r="AZ25" t="s">
        <v>163</v>
      </c>
      <c r="BA25" t="s">
        <v>163</v>
      </c>
      <c r="BB25" t="s">
        <v>163</v>
      </c>
      <c r="BC25" t="s">
        <v>163</v>
      </c>
      <c r="BD25" t="s">
        <v>163</v>
      </c>
      <c r="BE25" t="s">
        <v>163</v>
      </c>
      <c r="BF25" t="s">
        <v>163</v>
      </c>
      <c r="BG25" t="s">
        <v>216</v>
      </c>
      <c r="BH25" t="s">
        <v>216</v>
      </c>
      <c r="BI25" t="s">
        <v>216</v>
      </c>
      <c r="BJ25" t="s">
        <v>216</v>
      </c>
      <c r="BK25" t="s">
        <v>256</v>
      </c>
      <c r="BL25" t="s">
        <v>256</v>
      </c>
      <c r="BM25" t="s">
        <v>256</v>
      </c>
      <c r="BN25" t="s">
        <v>256</v>
      </c>
      <c r="BO25" t="s">
        <v>163</v>
      </c>
      <c r="BP25" t="s">
        <v>163</v>
      </c>
      <c r="BQ25" t="s">
        <v>181</v>
      </c>
      <c r="BR25" t="s">
        <v>181</v>
      </c>
      <c r="BS25" t="s">
        <v>160</v>
      </c>
      <c r="BT25" t="s">
        <v>160</v>
      </c>
      <c r="BU25" t="s">
        <v>161</v>
      </c>
      <c r="BV25" t="s">
        <v>161</v>
      </c>
      <c r="BW25" t="s">
        <v>216</v>
      </c>
      <c r="BX25" t="s">
        <v>216</v>
      </c>
      <c r="BY25" t="s">
        <v>351</v>
      </c>
      <c r="BZ25" t="s">
        <v>351</v>
      </c>
      <c r="CA25" t="s">
        <v>263</v>
      </c>
      <c r="CB25" t="s">
        <v>263</v>
      </c>
      <c r="CC25" t="s">
        <v>264</v>
      </c>
      <c r="CD25" t="s">
        <v>264</v>
      </c>
      <c r="CE25" t="s">
        <v>332</v>
      </c>
      <c r="CF25" t="s">
        <v>332</v>
      </c>
      <c r="CG25" t="s">
        <v>332</v>
      </c>
      <c r="CH25" t="s">
        <v>332</v>
      </c>
      <c r="CI25" t="s">
        <v>160</v>
      </c>
      <c r="CJ25" t="s">
        <v>160</v>
      </c>
      <c r="CK25" t="s">
        <v>160</v>
      </c>
      <c r="CL25" t="s">
        <v>160</v>
      </c>
      <c r="CM25" t="s">
        <v>160</v>
      </c>
      <c r="CN25" t="s">
        <v>160</v>
      </c>
      <c r="CO25" t="s">
        <v>161</v>
      </c>
      <c r="CP25" t="s">
        <v>161</v>
      </c>
      <c r="CQ25" t="s">
        <v>160</v>
      </c>
      <c r="CR25" t="s">
        <v>160</v>
      </c>
      <c r="CS25" t="s">
        <v>160</v>
      </c>
      <c r="CT25" t="s">
        <v>160</v>
      </c>
      <c r="CU25" t="s">
        <v>160</v>
      </c>
      <c r="CV25" t="s">
        <v>160</v>
      </c>
      <c r="CW25" t="s">
        <v>160</v>
      </c>
      <c r="CX25" t="s">
        <v>160</v>
      </c>
      <c r="CY25" t="s">
        <v>160</v>
      </c>
      <c r="CZ25" t="s">
        <v>160</v>
      </c>
      <c r="DA25" t="s">
        <v>160</v>
      </c>
      <c r="DB25" t="s">
        <v>160</v>
      </c>
      <c r="DC25" t="s">
        <v>160</v>
      </c>
      <c r="DD25" t="s">
        <v>160</v>
      </c>
      <c r="DE25" t="s">
        <v>160</v>
      </c>
      <c r="DF25" t="s">
        <v>160</v>
      </c>
      <c r="DG25" t="s">
        <v>412</v>
      </c>
      <c r="DH25" t="s">
        <v>412</v>
      </c>
      <c r="DI25" t="s">
        <v>412</v>
      </c>
      <c r="DJ25" t="s">
        <v>412</v>
      </c>
      <c r="DK25" t="s">
        <v>160</v>
      </c>
      <c r="DL25" t="s">
        <v>160</v>
      </c>
      <c r="DM25" t="s">
        <v>226</v>
      </c>
      <c r="DN25" t="s">
        <v>226</v>
      </c>
      <c r="DO25" t="s">
        <v>413</v>
      </c>
      <c r="DP25" t="s">
        <v>413</v>
      </c>
      <c r="DQ25" t="s">
        <v>414</v>
      </c>
      <c r="DR25" t="s">
        <v>414</v>
      </c>
    </row>
    <row r="26">
      <c r="A26" t="s">
        <v>418</v>
      </c>
      <c r="B26" t="s">
        <v>416</v>
      </c>
      <c r="C26" t="s">
        <v>160</v>
      </c>
      <c r="D26" t="s">
        <v>417</v>
      </c>
      <c r="E26" t="s">
        <v>173</v>
      </c>
      <c r="F26" t="s">
        <v>160</v>
      </c>
      <c r="G26" t="s">
        <v>359</v>
      </c>
      <c r="H26" t="s">
        <v>161</v>
      </c>
      <c r="I26" t="s">
        <v>163</v>
      </c>
      <c r="J26" t="s">
        <v>161</v>
      </c>
      <c r="K26" t="s">
        <v>175</v>
      </c>
      <c r="L26" t="s">
        <v>160</v>
      </c>
      <c r="M26" t="s">
        <v>163</v>
      </c>
      <c r="N26" t="s">
        <v>160</v>
      </c>
      <c r="O26" t="s">
        <v>163</v>
      </c>
      <c r="P26" t="s">
        <v>176</v>
      </c>
      <c r="Q26" t="s">
        <v>314</v>
      </c>
      <c r="R26" t="s">
        <v>160</v>
      </c>
      <c r="S26" t="s">
        <v>183</v>
      </c>
      <c r="T26" t="s">
        <v>163</v>
      </c>
      <c r="U26" t="s">
        <v>183</v>
      </c>
      <c r="V26" t="s">
        <v>163</v>
      </c>
      <c r="W26" t="s">
        <v>160</v>
      </c>
      <c r="X26" t="s">
        <v>162</v>
      </c>
      <c r="Y26" t="s">
        <v>160</v>
      </c>
      <c r="Z26"/>
      <c r="AA26" t="s">
        <v>160</v>
      </c>
      <c r="AB26" t="s">
        <v>160</v>
      </c>
      <c r="AC26" t="s">
        <v>196</v>
      </c>
      <c r="AD26" t="s">
        <v>161</v>
      </c>
      <c r="AE26" t="s">
        <v>161</v>
      </c>
      <c r="AF26" t="s">
        <v>161</v>
      </c>
      <c r="AG26" t="s">
        <v>161</v>
      </c>
      <c r="AH26" t="s">
        <v>161</v>
      </c>
      <c r="AI26" t="s">
        <v>161</v>
      </c>
      <c r="AJ26" t="s">
        <v>161</v>
      </c>
      <c r="AK26" t="s">
        <v>161</v>
      </c>
      <c r="AL26" t="s">
        <v>161</v>
      </c>
      <c r="AM26" t="s">
        <v>160</v>
      </c>
      <c r="AN26" t="s">
        <v>161</v>
      </c>
      <c r="AO26" t="s">
        <v>160</v>
      </c>
      <c r="AP26" t="s">
        <v>160</v>
      </c>
      <c r="AQ26" t="s">
        <v>163</v>
      </c>
      <c r="AR26" t="s">
        <v>163</v>
      </c>
      <c r="AS26" t="s">
        <v>160</v>
      </c>
      <c r="AT26" t="s">
        <v>163</v>
      </c>
      <c r="AU26" t="s">
        <v>163</v>
      </c>
      <c r="AV26" t="s">
        <v>163</v>
      </c>
      <c r="AW26" t="s">
        <v>161</v>
      </c>
      <c r="AX26" t="s">
        <v>163</v>
      </c>
      <c r="AY26" t="s">
        <v>196</v>
      </c>
      <c r="AZ26" t="s">
        <v>196</v>
      </c>
      <c r="BA26" t="s">
        <v>196</v>
      </c>
      <c r="BB26" t="s">
        <v>196</v>
      </c>
      <c r="BC26" t="s">
        <v>163</v>
      </c>
      <c r="BD26" t="s">
        <v>163</v>
      </c>
      <c r="BE26" t="s">
        <v>163</v>
      </c>
      <c r="BF26" t="s">
        <v>163</v>
      </c>
      <c r="BG26" t="s">
        <v>179</v>
      </c>
      <c r="BH26" t="s">
        <v>179</v>
      </c>
      <c r="BI26" t="s">
        <v>179</v>
      </c>
      <c r="BJ26" t="s">
        <v>179</v>
      </c>
      <c r="BK26" t="s">
        <v>316</v>
      </c>
      <c r="BL26" t="s">
        <v>316</v>
      </c>
      <c r="BM26" t="s">
        <v>316</v>
      </c>
      <c r="BN26" t="s">
        <v>316</v>
      </c>
      <c r="BO26" t="s">
        <v>198</v>
      </c>
      <c r="BP26" t="s">
        <v>198</v>
      </c>
      <c r="BQ26" t="s">
        <v>419</v>
      </c>
      <c r="BR26" t="s">
        <v>419</v>
      </c>
      <c r="BS26" t="s">
        <v>160</v>
      </c>
      <c r="BT26" t="s">
        <v>160</v>
      </c>
      <c r="BU26" t="s">
        <v>161</v>
      </c>
      <c r="BV26" t="s">
        <v>161</v>
      </c>
      <c r="BW26" t="s">
        <v>163</v>
      </c>
      <c r="BX26" t="s">
        <v>163</v>
      </c>
      <c r="BY26" t="s">
        <v>182</v>
      </c>
      <c r="BZ26" t="s">
        <v>182</v>
      </c>
      <c r="CA26" t="s">
        <v>420</v>
      </c>
      <c r="CB26" t="s">
        <v>420</v>
      </c>
      <c r="CC26" t="s">
        <v>421</v>
      </c>
      <c r="CD26" t="s">
        <v>421</v>
      </c>
      <c r="CE26" t="s">
        <v>185</v>
      </c>
      <c r="CF26" t="s">
        <v>185</v>
      </c>
      <c r="CG26" t="s">
        <v>185</v>
      </c>
      <c r="CH26" t="s">
        <v>185</v>
      </c>
      <c r="CI26" t="s">
        <v>160</v>
      </c>
      <c r="CJ26" t="s">
        <v>160</v>
      </c>
      <c r="CK26" t="s">
        <v>160</v>
      </c>
      <c r="CL26" t="s">
        <v>160</v>
      </c>
      <c r="CM26" t="s">
        <v>160</v>
      </c>
      <c r="CN26" t="s">
        <v>160</v>
      </c>
      <c r="CO26" t="s">
        <v>161</v>
      </c>
      <c r="CP26" t="s">
        <v>161</v>
      </c>
      <c r="CQ26" t="s">
        <v>160</v>
      </c>
      <c r="CR26" t="s">
        <v>160</v>
      </c>
      <c r="CS26" t="s">
        <v>160</v>
      </c>
      <c r="CT26" t="s">
        <v>160</v>
      </c>
      <c r="CU26" t="s">
        <v>160</v>
      </c>
      <c r="CV26" t="s">
        <v>160</v>
      </c>
      <c r="CW26" t="s">
        <v>160</v>
      </c>
      <c r="CX26" t="s">
        <v>160</v>
      </c>
      <c r="CY26" t="s">
        <v>160</v>
      </c>
      <c r="CZ26" t="s">
        <v>160</v>
      </c>
      <c r="DA26" t="s">
        <v>160</v>
      </c>
      <c r="DB26" t="s">
        <v>160</v>
      </c>
      <c r="DC26" t="s">
        <v>160</v>
      </c>
      <c r="DD26" t="s">
        <v>160</v>
      </c>
      <c r="DE26" t="s">
        <v>160</v>
      </c>
      <c r="DF26" t="s">
        <v>160</v>
      </c>
      <c r="DG26" t="s">
        <v>198</v>
      </c>
      <c r="DH26" t="s">
        <v>198</v>
      </c>
      <c r="DI26" t="s">
        <v>198</v>
      </c>
      <c r="DJ26" t="s">
        <v>198</v>
      </c>
      <c r="DK26" t="s">
        <v>160</v>
      </c>
      <c r="DL26" t="s">
        <v>160</v>
      </c>
      <c r="DM26" t="s">
        <v>187</v>
      </c>
      <c r="DN26" t="s">
        <v>187</v>
      </c>
      <c r="DO26" t="s">
        <v>422</v>
      </c>
      <c r="DP26" t="s">
        <v>422</v>
      </c>
      <c r="DQ26" t="s">
        <v>423</v>
      </c>
      <c r="DR26" t="s">
        <v>423</v>
      </c>
    </row>
    <row r="27">
      <c r="A27" t="s">
        <v>160</v>
      </c>
      <c r="B27" t="s">
        <v>425</v>
      </c>
      <c r="C27" t="s">
        <v>160</v>
      </c>
      <c r="D27" t="s">
        <v>426</v>
      </c>
      <c r="E27" t="s">
        <v>173</v>
      </c>
      <c r="F27" t="s">
        <v>160</v>
      </c>
      <c r="G27" t="s">
        <v>160</v>
      </c>
      <c r="H27" t="s">
        <v>160</v>
      </c>
      <c r="I27" t="s">
        <v>160</v>
      </c>
      <c r="J27" t="s">
        <v>160</v>
      </c>
      <c r="K27" t="s">
        <v>160</v>
      </c>
      <c r="L27" t="s">
        <v>160</v>
      </c>
      <c r="M27" t="s">
        <v>160</v>
      </c>
      <c r="N27" t="s">
        <v>160</v>
      </c>
      <c r="O27" t="s">
        <v>160</v>
      </c>
      <c r="P27" t="s">
        <v>160</v>
      </c>
      <c r="Q27" t="s">
        <v>160</v>
      </c>
      <c r="R27" t="s">
        <v>160</v>
      </c>
      <c r="S27" t="s">
        <v>160</v>
      </c>
      <c r="T27" t="s">
        <v>160</v>
      </c>
      <c r="U27" t="s">
        <v>160</v>
      </c>
      <c r="V27" t="s">
        <v>160</v>
      </c>
      <c r="W27" t="s">
        <v>160</v>
      </c>
      <c r="X27" t="s">
        <v>160</v>
      </c>
      <c r="Y27" t="s">
        <v>160</v>
      </c>
      <c r="Z27" t="s">
        <v>160</v>
      </c>
      <c r="AA27"/>
      <c r="AB27" t="s">
        <v>160</v>
      </c>
      <c r="AC27" t="s">
        <v>160</v>
      </c>
      <c r="AD27" t="s">
        <v>160</v>
      </c>
      <c r="AE27" t="s">
        <v>160</v>
      </c>
      <c r="AF27" t="s">
        <v>160</v>
      </c>
      <c r="AG27" t="s">
        <v>160</v>
      </c>
      <c r="AH27" t="s">
        <v>160</v>
      </c>
      <c r="AI27" t="s">
        <v>160</v>
      </c>
      <c r="AJ27" t="s">
        <v>160</v>
      </c>
      <c r="AK27" t="s">
        <v>160</v>
      </c>
      <c r="AL27" t="s">
        <v>160</v>
      </c>
      <c r="AM27" t="s">
        <v>160</v>
      </c>
      <c r="AN27" t="s">
        <v>160</v>
      </c>
      <c r="AO27" t="s">
        <v>160</v>
      </c>
      <c r="AP27" t="s">
        <v>160</v>
      </c>
      <c r="AQ27" t="s">
        <v>160</v>
      </c>
      <c r="AR27" t="s">
        <v>160</v>
      </c>
      <c r="AS27" t="s">
        <v>160</v>
      </c>
      <c r="AT27" t="s">
        <v>160</v>
      </c>
      <c r="AU27" t="s">
        <v>160</v>
      </c>
      <c r="AV27" t="s">
        <v>160</v>
      </c>
      <c r="AW27" t="s">
        <v>160</v>
      </c>
      <c r="AX27" t="s">
        <v>160</v>
      </c>
      <c r="AY27" t="s">
        <v>160</v>
      </c>
      <c r="AZ27" t="s">
        <v>160</v>
      </c>
      <c r="BA27" t="s">
        <v>161</v>
      </c>
      <c r="BB27" t="s">
        <v>161</v>
      </c>
      <c r="BC27" t="s">
        <v>160</v>
      </c>
      <c r="BD27" t="s">
        <v>160</v>
      </c>
      <c r="BE27" t="s">
        <v>161</v>
      </c>
      <c r="BF27" t="s">
        <v>161</v>
      </c>
      <c r="BG27" t="s">
        <v>160</v>
      </c>
      <c r="BH27" t="s">
        <v>160</v>
      </c>
      <c r="BI27" t="s">
        <v>161</v>
      </c>
      <c r="BJ27" t="s">
        <v>161</v>
      </c>
      <c r="BK27" t="s">
        <v>160</v>
      </c>
      <c r="BL27" t="s">
        <v>160</v>
      </c>
      <c r="BM27" t="s">
        <v>161</v>
      </c>
      <c r="BN27" t="s">
        <v>161</v>
      </c>
      <c r="BO27" t="s">
        <v>160</v>
      </c>
      <c r="BP27" t="s">
        <v>160</v>
      </c>
      <c r="BQ27" t="s">
        <v>161</v>
      </c>
      <c r="BR27" t="s">
        <v>161</v>
      </c>
      <c r="BS27" t="s">
        <v>160</v>
      </c>
      <c r="BT27" t="s">
        <v>160</v>
      </c>
      <c r="BU27" t="s">
        <v>161</v>
      </c>
      <c r="BV27" t="s">
        <v>161</v>
      </c>
      <c r="BW27" t="s">
        <v>160</v>
      </c>
      <c r="BX27" t="s">
        <v>160</v>
      </c>
      <c r="BY27" t="s">
        <v>161</v>
      </c>
      <c r="BZ27" t="s">
        <v>161</v>
      </c>
      <c r="CA27" t="s">
        <v>160</v>
      </c>
      <c r="CB27" t="s">
        <v>160</v>
      </c>
      <c r="CC27" t="s">
        <v>161</v>
      </c>
      <c r="CD27" t="s">
        <v>161</v>
      </c>
      <c r="CE27" t="s">
        <v>160</v>
      </c>
      <c r="CF27" t="s">
        <v>160</v>
      </c>
      <c r="CG27" t="s">
        <v>161</v>
      </c>
      <c r="CH27" t="s">
        <v>161</v>
      </c>
      <c r="CI27" t="s">
        <v>160</v>
      </c>
      <c r="CJ27" t="s">
        <v>160</v>
      </c>
      <c r="CK27" t="s">
        <v>160</v>
      </c>
      <c r="CL27" t="s">
        <v>160</v>
      </c>
      <c r="CM27" t="s">
        <v>160</v>
      </c>
      <c r="CN27" t="s">
        <v>160</v>
      </c>
      <c r="CO27" t="s">
        <v>161</v>
      </c>
      <c r="CP27" t="s">
        <v>161</v>
      </c>
      <c r="CQ27" t="s">
        <v>160</v>
      </c>
      <c r="CR27" t="s">
        <v>160</v>
      </c>
      <c r="CS27" t="s">
        <v>160</v>
      </c>
      <c r="CT27" t="s">
        <v>160</v>
      </c>
      <c r="CU27" t="s">
        <v>160</v>
      </c>
      <c r="CV27" t="s">
        <v>160</v>
      </c>
      <c r="CW27" t="s">
        <v>160</v>
      </c>
      <c r="CX27" t="s">
        <v>160</v>
      </c>
      <c r="CY27" t="s">
        <v>160</v>
      </c>
      <c r="CZ27" t="s">
        <v>160</v>
      </c>
      <c r="DA27" t="s">
        <v>160</v>
      </c>
      <c r="DB27" t="s">
        <v>160</v>
      </c>
      <c r="DC27" t="s">
        <v>160</v>
      </c>
      <c r="DD27" t="s">
        <v>160</v>
      </c>
      <c r="DE27" t="s">
        <v>160</v>
      </c>
      <c r="DF27" t="s">
        <v>160</v>
      </c>
      <c r="DG27" t="s">
        <v>160</v>
      </c>
      <c r="DH27" t="s">
        <v>160</v>
      </c>
      <c r="DI27" t="s">
        <v>161</v>
      </c>
      <c r="DJ27" t="s">
        <v>161</v>
      </c>
      <c r="DK27" t="s">
        <v>160</v>
      </c>
      <c r="DL27" t="s">
        <v>160</v>
      </c>
      <c r="DM27" t="s">
        <v>161</v>
      </c>
      <c r="DN27" t="s">
        <v>161</v>
      </c>
      <c r="DO27" t="s">
        <v>160</v>
      </c>
      <c r="DP27" t="s">
        <v>160</v>
      </c>
      <c r="DQ27" t="s">
        <v>161</v>
      </c>
      <c r="DR27" t="s">
        <v>161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R27"/>
  <sheetViews>
    <sheetView workbookViewId="0"/>
  </sheetViews>
  <sheetFormatPr defaultRowHeight="15.0"/>
  <sheetData>
    <row r="1">
      <c r="A1" s="48" t="s">
        <v>37</v>
      </c>
      <c r="B1" s="48" t="s">
        <v>38</v>
      </c>
      <c r="C1" s="48" t="s">
        <v>39</v>
      </c>
      <c r="D1" s="48" t="s">
        <v>40</v>
      </c>
      <c r="E1" s="48" t="s">
        <v>41</v>
      </c>
      <c r="F1" s="48" t="s">
        <v>42</v>
      </c>
      <c r="G1" s="48" t="s">
        <v>43</v>
      </c>
      <c r="H1" s="48" t="s">
        <v>44</v>
      </c>
      <c r="I1" s="48" t="s">
        <v>45</v>
      </c>
      <c r="J1" s="48" t="s">
        <v>46</v>
      </c>
      <c r="K1" s="48" t="s">
        <v>47</v>
      </c>
      <c r="L1" s="48" t="s">
        <v>48</v>
      </c>
      <c r="M1" s="48" t="s">
        <v>49</v>
      </c>
      <c r="N1" s="48" t="s">
        <v>50</v>
      </c>
      <c r="O1" s="48" t="s">
        <v>51</v>
      </c>
      <c r="P1" s="48" t="s">
        <v>52</v>
      </c>
      <c r="Q1" s="48" t="s">
        <v>53</v>
      </c>
      <c r="R1" s="48" t="s">
        <v>54</v>
      </c>
      <c r="S1" s="48" t="s">
        <v>55</v>
      </c>
      <c r="T1" s="48" t="s">
        <v>56</v>
      </c>
      <c r="U1" s="48" t="s">
        <v>57</v>
      </c>
      <c r="V1" s="48" t="s">
        <v>58</v>
      </c>
      <c r="W1" s="48" t="s">
        <v>59</v>
      </c>
      <c r="X1" s="48" t="s">
        <v>60</v>
      </c>
      <c r="Y1" s="48" t="s">
        <v>61</v>
      </c>
      <c r="Z1" s="48" t="s">
        <v>62</v>
      </c>
      <c r="AA1" s="48" t="s">
        <v>63</v>
      </c>
      <c r="AB1" s="48" t="s">
        <v>64</v>
      </c>
      <c r="AC1" s="48" t="s">
        <v>65</v>
      </c>
      <c r="AD1" s="48" t="s">
        <v>66</v>
      </c>
      <c r="AE1" s="48" t="s">
        <v>67</v>
      </c>
      <c r="AF1" s="48" t="s">
        <v>68</v>
      </c>
      <c r="AG1" s="48" t="s">
        <v>69</v>
      </c>
      <c r="AH1" s="48" t="s">
        <v>70</v>
      </c>
      <c r="AI1" s="48" t="s">
        <v>71</v>
      </c>
      <c r="AJ1" s="48" t="s">
        <v>72</v>
      </c>
      <c r="AK1" s="48" t="s">
        <v>73</v>
      </c>
      <c r="AL1" s="48" t="s">
        <v>74</v>
      </c>
      <c r="AM1" s="48" t="s">
        <v>75</v>
      </c>
      <c r="AN1" s="48" t="s">
        <v>76</v>
      </c>
      <c r="AO1" s="48" t="s">
        <v>77</v>
      </c>
      <c r="AP1" s="48" t="s">
        <v>78</v>
      </c>
      <c r="AQ1" s="48" t="s">
        <v>79</v>
      </c>
      <c r="AR1" s="48" t="s">
        <v>80</v>
      </c>
      <c r="AS1" s="48" t="s">
        <v>81</v>
      </c>
      <c r="AT1" s="48" t="s">
        <v>82</v>
      </c>
      <c r="AU1" s="48" t="s">
        <v>83</v>
      </c>
      <c r="AV1" s="48" t="s">
        <v>84</v>
      </c>
      <c r="AW1" s="48" t="s">
        <v>85</v>
      </c>
      <c r="AX1" s="48" t="s">
        <v>86</v>
      </c>
      <c r="AY1" s="48" t="s">
        <v>87</v>
      </c>
      <c r="AZ1" s="48" t="s">
        <v>88</v>
      </c>
      <c r="BA1" s="48" t="s">
        <v>89</v>
      </c>
      <c r="BB1" s="48" t="s">
        <v>90</v>
      </c>
      <c r="BC1" s="48" t="s">
        <v>91</v>
      </c>
      <c r="BD1" s="48" t="s">
        <v>92</v>
      </c>
      <c r="BE1" s="48" t="s">
        <v>93</v>
      </c>
      <c r="BF1" s="48" t="s">
        <v>94</v>
      </c>
      <c r="BG1" s="48" t="s">
        <v>95</v>
      </c>
      <c r="BH1" s="48" t="s">
        <v>96</v>
      </c>
      <c r="BI1" s="48" t="s">
        <v>97</v>
      </c>
      <c r="BJ1" s="48" t="s">
        <v>98</v>
      </c>
      <c r="BK1" s="48" t="s">
        <v>99</v>
      </c>
      <c r="BL1" s="48" t="s">
        <v>100</v>
      </c>
      <c r="BM1" s="48" t="s">
        <v>101</v>
      </c>
      <c r="BN1" s="48" t="s">
        <v>102</v>
      </c>
      <c r="BO1" s="48" t="s">
        <v>103</v>
      </c>
      <c r="BP1" s="48" t="s">
        <v>104</v>
      </c>
      <c r="BQ1" s="48" t="s">
        <v>105</v>
      </c>
      <c r="BR1" s="48" t="s">
        <v>106</v>
      </c>
      <c r="BS1" s="48" t="s">
        <v>107</v>
      </c>
      <c r="BT1" s="48" t="s">
        <v>108</v>
      </c>
      <c r="BU1" s="48" t="s">
        <v>109</v>
      </c>
      <c r="BV1" s="48" t="s">
        <v>110</v>
      </c>
      <c r="BW1" s="48" t="s">
        <v>111</v>
      </c>
      <c r="BX1" s="48" t="s">
        <v>112</v>
      </c>
      <c r="BY1" s="48" t="s">
        <v>113</v>
      </c>
      <c r="BZ1" s="48" t="s">
        <v>114</v>
      </c>
      <c r="CA1" s="48" t="s">
        <v>115</v>
      </c>
      <c r="CB1" s="48" t="s">
        <v>116</v>
      </c>
      <c r="CC1" s="48" t="s">
        <v>117</v>
      </c>
      <c r="CD1" s="48" t="s">
        <v>118</v>
      </c>
      <c r="CE1" s="48" t="s">
        <v>119</v>
      </c>
      <c r="CF1" s="48" t="s">
        <v>120</v>
      </c>
      <c r="CG1" s="48" t="s">
        <v>121</v>
      </c>
      <c r="CH1" s="48" t="s">
        <v>122</v>
      </c>
      <c r="CI1" s="48" t="s">
        <v>123</v>
      </c>
      <c r="CJ1" s="48" t="s">
        <v>124</v>
      </c>
      <c r="CK1" s="48" t="s">
        <v>125</v>
      </c>
      <c r="CL1" s="48" t="s">
        <v>126</v>
      </c>
      <c r="CM1" s="48" t="s">
        <v>127</v>
      </c>
      <c r="CN1" s="48" t="s">
        <v>128</v>
      </c>
      <c r="CO1" s="48" t="s">
        <v>129</v>
      </c>
      <c r="CP1" s="48" t="s">
        <v>130</v>
      </c>
      <c r="CQ1" s="48" t="s">
        <v>131</v>
      </c>
      <c r="CR1" s="48" t="s">
        <v>132</v>
      </c>
      <c r="CS1" s="48" t="s">
        <v>133</v>
      </c>
      <c r="CT1" s="48" t="s">
        <v>134</v>
      </c>
      <c r="CU1" s="48" t="s">
        <v>135</v>
      </c>
      <c r="CV1" s="48" t="s">
        <v>136</v>
      </c>
      <c r="CW1" s="48" t="s">
        <v>137</v>
      </c>
      <c r="CX1" s="48" t="s">
        <v>138</v>
      </c>
      <c r="CY1" s="48" t="s">
        <v>139</v>
      </c>
      <c r="CZ1" s="48" t="s">
        <v>140</v>
      </c>
      <c r="DA1" s="48" t="s">
        <v>141</v>
      </c>
      <c r="DB1" s="48" t="s">
        <v>142</v>
      </c>
      <c r="DC1" s="48" t="s">
        <v>143</v>
      </c>
      <c r="DD1" s="48" t="s">
        <v>144</v>
      </c>
      <c r="DE1" s="48" t="s">
        <v>145</v>
      </c>
      <c r="DF1" s="48" t="s">
        <v>146</v>
      </c>
      <c r="DG1" s="48" t="s">
        <v>147</v>
      </c>
      <c r="DH1" s="48" t="s">
        <v>148</v>
      </c>
      <c r="DI1" s="48" t="s">
        <v>149</v>
      </c>
      <c r="DJ1" s="48" t="s">
        <v>150</v>
      </c>
      <c r="DK1" s="48" t="s">
        <v>151</v>
      </c>
      <c r="DL1" s="48" t="s">
        <v>152</v>
      </c>
      <c r="DM1" s="48" t="s">
        <v>153</v>
      </c>
      <c r="DN1" s="48" t="s">
        <v>154</v>
      </c>
      <c r="DO1" s="48" t="s">
        <v>155</v>
      </c>
      <c r="DP1" s="48" t="s">
        <v>156</v>
      </c>
      <c r="DQ1" s="48" t="s">
        <v>157</v>
      </c>
      <c r="DR1" s="48" t="s">
        <v>158</v>
      </c>
    </row>
    <row r="2">
      <c r="A2" s="48" t="s">
        <v>160</v>
      </c>
      <c r="B2"/>
      <c r="C2" s="48" t="s">
        <v>160</v>
      </c>
      <c r="D2" s="48" t="s">
        <v>160</v>
      </c>
      <c r="E2" s="48" t="s">
        <v>160</v>
      </c>
      <c r="F2" s="48" t="s">
        <v>161</v>
      </c>
      <c r="G2" s="48" t="s">
        <v>162</v>
      </c>
      <c r="H2" s="48" t="s">
        <v>161</v>
      </c>
      <c r="I2" s="48" t="s">
        <v>163</v>
      </c>
      <c r="J2" s="48" t="s">
        <v>161</v>
      </c>
      <c r="K2" s="48" t="s">
        <v>164</v>
      </c>
      <c r="L2" s="48" t="s">
        <v>161</v>
      </c>
      <c r="M2" s="48" t="s">
        <v>163</v>
      </c>
      <c r="N2" s="48" t="s">
        <v>161</v>
      </c>
      <c r="O2" s="48" t="s">
        <v>163</v>
      </c>
      <c r="P2" s="48" t="s">
        <v>165</v>
      </c>
      <c r="Q2" s="48" t="s">
        <v>166</v>
      </c>
      <c r="R2" s="48" t="s">
        <v>163</v>
      </c>
      <c r="S2" s="48" t="s">
        <v>163</v>
      </c>
      <c r="T2" s="48" t="s">
        <v>163</v>
      </c>
      <c r="U2" s="48" t="s">
        <v>163</v>
      </c>
      <c r="V2" s="48" t="s">
        <v>163</v>
      </c>
      <c r="W2" s="48" t="s">
        <v>162</v>
      </c>
      <c r="X2" s="48" t="s">
        <v>162</v>
      </c>
      <c r="Y2" s="48" t="s">
        <v>163</v>
      </c>
      <c r="Z2" s="48" t="s">
        <v>167</v>
      </c>
      <c r="AA2" s="48" t="s">
        <v>162</v>
      </c>
      <c r="AB2" s="48" t="s">
        <v>168</v>
      </c>
      <c r="AC2" s="48" t="s">
        <v>163</v>
      </c>
      <c r="AD2" s="48" t="s">
        <v>163</v>
      </c>
      <c r="AE2" s="48" t="s">
        <v>163</v>
      </c>
      <c r="AF2" s="48" t="s">
        <v>163</v>
      </c>
      <c r="AG2" s="48" t="s">
        <v>163</v>
      </c>
      <c r="AH2" s="48" t="s">
        <v>163</v>
      </c>
      <c r="AI2" s="48" t="s">
        <v>163</v>
      </c>
      <c r="AJ2" s="48" t="s">
        <v>163</v>
      </c>
      <c r="AK2" s="48" t="s">
        <v>163</v>
      </c>
      <c r="AL2" s="48" t="s">
        <v>163</v>
      </c>
      <c r="AM2" s="48" t="s">
        <v>161</v>
      </c>
      <c r="AN2" s="48" t="s">
        <v>163</v>
      </c>
      <c r="AO2" s="48" t="s">
        <v>161</v>
      </c>
      <c r="AP2" s="48" t="s">
        <v>161</v>
      </c>
      <c r="AQ2" s="48" t="s">
        <v>163</v>
      </c>
      <c r="AR2" s="48" t="s">
        <v>163</v>
      </c>
      <c r="AS2" s="48" t="s">
        <v>161</v>
      </c>
      <c r="AT2" s="48" t="s">
        <v>163</v>
      </c>
      <c r="AU2" s="48" t="s">
        <v>163</v>
      </c>
      <c r="AV2" s="48" t="s">
        <v>163</v>
      </c>
      <c r="AW2" s="48" t="s">
        <v>163</v>
      </c>
      <c r="AX2" s="48" t="s">
        <v>163</v>
      </c>
      <c r="AY2" s="48" t="s">
        <v>169</v>
      </c>
      <c r="AZ2" s="48" t="s">
        <v>169</v>
      </c>
      <c r="BA2" s="48" t="s">
        <v>169</v>
      </c>
      <c r="BB2" s="48" t="s">
        <v>169</v>
      </c>
      <c r="BC2" s="48" t="s">
        <v>169</v>
      </c>
      <c r="BD2" s="48" t="s">
        <v>169</v>
      </c>
      <c r="BE2" s="48" t="s">
        <v>169</v>
      </c>
      <c r="BF2" s="48" t="s">
        <v>169</v>
      </c>
      <c r="BG2" s="48" t="s">
        <v>169</v>
      </c>
      <c r="BH2" s="48" t="s">
        <v>169</v>
      </c>
      <c r="BI2" s="48" t="s">
        <v>169</v>
      </c>
      <c r="BJ2" s="48" t="s">
        <v>169</v>
      </c>
      <c r="BK2" s="48" t="s">
        <v>169</v>
      </c>
      <c r="BL2" s="48" t="s">
        <v>169</v>
      </c>
      <c r="BM2" s="48" t="s">
        <v>169</v>
      </c>
      <c r="BN2" s="48" t="s">
        <v>169</v>
      </c>
      <c r="BO2" s="48" t="s">
        <v>169</v>
      </c>
      <c r="BP2" s="48" t="s">
        <v>169</v>
      </c>
      <c r="BQ2" s="48" t="s">
        <v>169</v>
      </c>
      <c r="BR2" s="48" t="s">
        <v>169</v>
      </c>
      <c r="BS2" s="48" t="s">
        <v>169</v>
      </c>
      <c r="BT2" s="48" t="s">
        <v>169</v>
      </c>
      <c r="BU2" s="48" t="s">
        <v>169</v>
      </c>
      <c r="BV2" s="48" t="s">
        <v>169</v>
      </c>
      <c r="BW2" s="48" t="s">
        <v>169</v>
      </c>
      <c r="BX2" s="48" t="s">
        <v>169</v>
      </c>
      <c r="BY2" s="48" t="s">
        <v>169</v>
      </c>
      <c r="BZ2" s="48" t="s">
        <v>169</v>
      </c>
      <c r="CA2" s="48" t="s">
        <v>169</v>
      </c>
      <c r="CB2" s="48" t="s">
        <v>169</v>
      </c>
      <c r="CC2" s="48" t="s">
        <v>169</v>
      </c>
      <c r="CD2" s="48" t="s">
        <v>169</v>
      </c>
      <c r="CE2" s="48" t="s">
        <v>169</v>
      </c>
      <c r="CF2" s="48" t="s">
        <v>169</v>
      </c>
      <c r="CG2" s="48" t="s">
        <v>169</v>
      </c>
      <c r="CH2" s="48" t="s">
        <v>169</v>
      </c>
      <c r="CI2" s="48" t="s">
        <v>169</v>
      </c>
      <c r="CJ2" s="48" t="s">
        <v>169</v>
      </c>
      <c r="CK2" s="48" t="s">
        <v>169</v>
      </c>
      <c r="CL2" s="48" t="s">
        <v>169</v>
      </c>
      <c r="CM2" s="48" t="s">
        <v>169</v>
      </c>
      <c r="CN2" s="48" t="s">
        <v>169</v>
      </c>
      <c r="CO2" s="48" t="s">
        <v>169</v>
      </c>
      <c r="CP2" s="48" t="s">
        <v>169</v>
      </c>
      <c r="CQ2" s="48" t="s">
        <v>169</v>
      </c>
      <c r="CR2" s="48" t="s">
        <v>169</v>
      </c>
      <c r="CS2" s="48" t="s">
        <v>169</v>
      </c>
      <c r="CT2" s="48" t="s">
        <v>169</v>
      </c>
      <c r="CU2" s="48" t="s">
        <v>169</v>
      </c>
      <c r="CV2" s="48" t="s">
        <v>169</v>
      </c>
      <c r="CW2" s="48" t="s">
        <v>169</v>
      </c>
      <c r="CX2" s="48" t="s">
        <v>169</v>
      </c>
      <c r="CY2" s="48" t="s">
        <v>169</v>
      </c>
      <c r="CZ2" s="48" t="s">
        <v>169</v>
      </c>
      <c r="DA2" s="48" t="s">
        <v>169</v>
      </c>
      <c r="DB2" s="48" t="s">
        <v>169</v>
      </c>
      <c r="DC2" s="48" t="s">
        <v>169</v>
      </c>
      <c r="DD2" s="48" t="s">
        <v>169</v>
      </c>
      <c r="DE2" s="48" t="s">
        <v>169</v>
      </c>
      <c r="DF2" s="48" t="s">
        <v>169</v>
      </c>
      <c r="DG2" s="48" t="s">
        <v>169</v>
      </c>
      <c r="DH2" s="48" t="s">
        <v>169</v>
      </c>
      <c r="DI2" s="48" t="s">
        <v>169</v>
      </c>
      <c r="DJ2" s="48" t="s">
        <v>169</v>
      </c>
      <c r="DK2" s="48" t="s">
        <v>169</v>
      </c>
      <c r="DL2" s="48" t="s">
        <v>169</v>
      </c>
      <c r="DM2" s="48" t="s">
        <v>169</v>
      </c>
      <c r="DN2" s="48" t="s">
        <v>169</v>
      </c>
      <c r="DO2" s="48" t="s">
        <v>169</v>
      </c>
      <c r="DP2" s="48" t="s">
        <v>169</v>
      </c>
      <c r="DQ2" s="48" t="s">
        <v>169</v>
      </c>
      <c r="DR2" s="48" t="s">
        <v>169</v>
      </c>
    </row>
    <row r="3">
      <c r="A3" s="48" t="s">
        <v>160</v>
      </c>
      <c r="B3" s="48" t="s">
        <v>171</v>
      </c>
      <c r="C3"/>
      <c r="D3" s="48" t="s">
        <v>172</v>
      </c>
      <c r="E3" s="48" t="s">
        <v>173</v>
      </c>
      <c r="F3" s="48" t="s">
        <v>160</v>
      </c>
      <c r="G3" s="48" t="s">
        <v>174</v>
      </c>
      <c r="H3" s="48" t="s">
        <v>161</v>
      </c>
      <c r="I3" s="48" t="s">
        <v>163</v>
      </c>
      <c r="J3" s="48" t="s">
        <v>161</v>
      </c>
      <c r="K3" s="48" t="s">
        <v>175</v>
      </c>
      <c r="L3" s="48" t="s">
        <v>160</v>
      </c>
      <c r="M3" s="48" t="s">
        <v>163</v>
      </c>
      <c r="N3" s="48" t="s">
        <v>160</v>
      </c>
      <c r="O3" s="48" t="s">
        <v>163</v>
      </c>
      <c r="P3" s="48" t="s">
        <v>176</v>
      </c>
      <c r="Q3" s="48" t="s">
        <v>174</v>
      </c>
      <c r="R3" s="48" t="s">
        <v>160</v>
      </c>
      <c r="S3" s="48" t="s">
        <v>163</v>
      </c>
      <c r="T3" s="48" t="s">
        <v>163</v>
      </c>
      <c r="U3" s="48" t="s">
        <v>163</v>
      </c>
      <c r="V3" s="48" t="s">
        <v>163</v>
      </c>
      <c r="W3" s="48" t="s">
        <v>160</v>
      </c>
      <c r="X3" s="48" t="s">
        <v>162</v>
      </c>
      <c r="Y3" s="48" t="s">
        <v>160</v>
      </c>
      <c r="Z3" s="48" t="s">
        <v>177</v>
      </c>
      <c r="AA3" s="48" t="s">
        <v>160</v>
      </c>
      <c r="AB3" s="48" t="s">
        <v>160</v>
      </c>
      <c r="AC3" s="48" t="s">
        <v>178</v>
      </c>
      <c r="AD3" s="48" t="s">
        <v>161</v>
      </c>
      <c r="AE3" s="48" t="s">
        <v>161</v>
      </c>
      <c r="AF3" s="48" t="s">
        <v>161</v>
      </c>
      <c r="AG3" s="48" t="s">
        <v>161</v>
      </c>
      <c r="AH3" s="48" t="s">
        <v>161</v>
      </c>
      <c r="AI3" s="48" t="s">
        <v>161</v>
      </c>
      <c r="AJ3" s="48" t="s">
        <v>161</v>
      </c>
      <c r="AK3" s="48" t="s">
        <v>161</v>
      </c>
      <c r="AL3" s="48" t="s">
        <v>161</v>
      </c>
      <c r="AM3" s="48" t="s">
        <v>160</v>
      </c>
      <c r="AN3" s="48" t="s">
        <v>161</v>
      </c>
      <c r="AO3" s="48" t="s">
        <v>160</v>
      </c>
      <c r="AP3" s="48" t="s">
        <v>160</v>
      </c>
      <c r="AQ3" s="48" t="s">
        <v>163</v>
      </c>
      <c r="AR3" s="48" t="s">
        <v>163</v>
      </c>
      <c r="AS3" s="48" t="s">
        <v>160</v>
      </c>
      <c r="AT3" s="48" t="s">
        <v>163</v>
      </c>
      <c r="AU3" s="48" t="s">
        <v>163</v>
      </c>
      <c r="AV3" s="48" t="s">
        <v>163</v>
      </c>
      <c r="AW3" s="48" t="s">
        <v>161</v>
      </c>
      <c r="AX3" s="48" t="s">
        <v>163</v>
      </c>
      <c r="AY3" s="48" t="s">
        <v>178</v>
      </c>
      <c r="AZ3" s="48" t="s">
        <v>178</v>
      </c>
      <c r="BA3" s="48" t="s">
        <v>178</v>
      </c>
      <c r="BB3" s="48" t="s">
        <v>178</v>
      </c>
      <c r="BC3" s="48" t="s">
        <v>163</v>
      </c>
      <c r="BD3" s="48" t="s">
        <v>163</v>
      </c>
      <c r="BE3" s="48" t="s">
        <v>163</v>
      </c>
      <c r="BF3" s="48" t="s">
        <v>163</v>
      </c>
      <c r="BG3" s="48" t="s">
        <v>179</v>
      </c>
      <c r="BH3" s="48" t="s">
        <v>179</v>
      </c>
      <c r="BI3" s="48" t="s">
        <v>179</v>
      </c>
      <c r="BJ3" s="48" t="s">
        <v>179</v>
      </c>
      <c r="BK3" s="48" t="s">
        <v>180</v>
      </c>
      <c r="BL3" s="48" t="s">
        <v>180</v>
      </c>
      <c r="BM3" s="48" t="s">
        <v>180</v>
      </c>
      <c r="BN3" s="48" t="s">
        <v>180</v>
      </c>
      <c r="BO3" s="48" t="s">
        <v>163</v>
      </c>
      <c r="BP3" s="48" t="s">
        <v>163</v>
      </c>
      <c r="BQ3" s="48" t="s">
        <v>181</v>
      </c>
      <c r="BR3" s="48" t="s">
        <v>181</v>
      </c>
      <c r="BS3" s="48" t="s">
        <v>160</v>
      </c>
      <c r="BT3" s="48" t="s">
        <v>160</v>
      </c>
      <c r="BU3" s="48" t="s">
        <v>161</v>
      </c>
      <c r="BV3" s="48" t="s">
        <v>161</v>
      </c>
      <c r="BW3" s="48" t="s">
        <v>163</v>
      </c>
      <c r="BX3" s="48" t="s">
        <v>163</v>
      </c>
      <c r="BY3" s="48" t="s">
        <v>182</v>
      </c>
      <c r="BZ3" s="48" t="s">
        <v>182</v>
      </c>
      <c r="CA3" s="48" t="s">
        <v>183</v>
      </c>
      <c r="CB3" s="48" t="s">
        <v>183</v>
      </c>
      <c r="CC3" s="48" t="s">
        <v>184</v>
      </c>
      <c r="CD3" s="48" t="s">
        <v>184</v>
      </c>
      <c r="CE3" s="48" t="s">
        <v>185</v>
      </c>
      <c r="CF3" s="48" t="s">
        <v>185</v>
      </c>
      <c r="CG3" s="48" t="s">
        <v>185</v>
      </c>
      <c r="CH3" s="48" t="s">
        <v>185</v>
      </c>
      <c r="CI3" s="48" t="s">
        <v>160</v>
      </c>
      <c r="CJ3" s="48" t="s">
        <v>160</v>
      </c>
      <c r="CK3" s="48" t="s">
        <v>160</v>
      </c>
      <c r="CL3" s="48" t="s">
        <v>160</v>
      </c>
      <c r="CM3" s="48" t="s">
        <v>160</v>
      </c>
      <c r="CN3" s="48" t="s">
        <v>160</v>
      </c>
      <c r="CO3" s="48" t="s">
        <v>161</v>
      </c>
      <c r="CP3" s="48" t="s">
        <v>161</v>
      </c>
      <c r="CQ3" s="48" t="s">
        <v>160</v>
      </c>
      <c r="CR3" s="48" t="s">
        <v>160</v>
      </c>
      <c r="CS3" s="48" t="s">
        <v>160</v>
      </c>
      <c r="CT3" s="48" t="s">
        <v>160</v>
      </c>
      <c r="CU3" s="48" t="s">
        <v>160</v>
      </c>
      <c r="CV3" s="48" t="s">
        <v>160</v>
      </c>
      <c r="CW3" s="48" t="s">
        <v>160</v>
      </c>
      <c r="CX3" s="48" t="s">
        <v>160</v>
      </c>
      <c r="CY3" s="48" t="s">
        <v>160</v>
      </c>
      <c r="CZ3" s="48" t="s">
        <v>160</v>
      </c>
      <c r="DA3" s="48" t="s">
        <v>160</v>
      </c>
      <c r="DB3" s="48" t="s">
        <v>160</v>
      </c>
      <c r="DC3" s="48" t="s">
        <v>160</v>
      </c>
      <c r="DD3" s="48" t="s">
        <v>160</v>
      </c>
      <c r="DE3" s="48" t="s">
        <v>160</v>
      </c>
      <c r="DF3" s="48" t="s">
        <v>160</v>
      </c>
      <c r="DG3" s="48" t="s">
        <v>186</v>
      </c>
      <c r="DH3" s="48" t="s">
        <v>186</v>
      </c>
      <c r="DI3" s="48" t="s">
        <v>186</v>
      </c>
      <c r="DJ3" s="48" t="s">
        <v>186</v>
      </c>
      <c r="DK3" s="48" t="s">
        <v>160</v>
      </c>
      <c r="DL3" s="48" t="s">
        <v>160</v>
      </c>
      <c r="DM3" s="48" t="s">
        <v>187</v>
      </c>
      <c r="DN3" s="48" t="s">
        <v>187</v>
      </c>
      <c r="DO3" s="48" t="s">
        <v>188</v>
      </c>
      <c r="DP3" s="48" t="s">
        <v>188</v>
      </c>
      <c r="DQ3" s="48" t="s">
        <v>189</v>
      </c>
      <c r="DR3" s="48" t="s">
        <v>189</v>
      </c>
    </row>
    <row r="4">
      <c r="A4" s="48" t="s">
        <v>192</v>
      </c>
      <c r="B4" s="48" t="s">
        <v>191</v>
      </c>
      <c r="C4" s="48" t="s">
        <v>160</v>
      </c>
      <c r="D4"/>
      <c r="E4" s="48" t="s">
        <v>173</v>
      </c>
      <c r="F4" s="48" t="s">
        <v>160</v>
      </c>
      <c r="G4" s="48" t="s">
        <v>193</v>
      </c>
      <c r="H4" s="48" t="s">
        <v>161</v>
      </c>
      <c r="I4" s="48" t="s">
        <v>163</v>
      </c>
      <c r="J4" s="48" t="s">
        <v>161</v>
      </c>
      <c r="K4" s="48" t="s">
        <v>194</v>
      </c>
      <c r="L4" s="48" t="s">
        <v>160</v>
      </c>
      <c r="M4" s="48" t="s">
        <v>163</v>
      </c>
      <c r="N4" s="48" t="s">
        <v>160</v>
      </c>
      <c r="O4" s="48" t="s">
        <v>163</v>
      </c>
      <c r="P4" s="48" t="s">
        <v>195</v>
      </c>
      <c r="Q4" s="48" t="s">
        <v>166</v>
      </c>
      <c r="R4" s="48" t="s">
        <v>160</v>
      </c>
      <c r="S4" s="48" t="s">
        <v>163</v>
      </c>
      <c r="T4" s="48" t="s">
        <v>163</v>
      </c>
      <c r="U4" s="48" t="s">
        <v>163</v>
      </c>
      <c r="V4" s="48" t="s">
        <v>163</v>
      </c>
      <c r="W4" s="48" t="s">
        <v>160</v>
      </c>
      <c r="X4" s="48" t="s">
        <v>162</v>
      </c>
      <c r="Y4" s="48" t="s">
        <v>160</v>
      </c>
      <c r="Z4" s="48" t="s">
        <v>195</v>
      </c>
      <c r="AA4" s="48" t="s">
        <v>160</v>
      </c>
      <c r="AB4" s="48" t="s">
        <v>160</v>
      </c>
      <c r="AC4" s="48" t="s">
        <v>196</v>
      </c>
      <c r="AD4" s="48" t="s">
        <v>161</v>
      </c>
      <c r="AE4" s="48" t="s">
        <v>161</v>
      </c>
      <c r="AF4" s="48" t="s">
        <v>161</v>
      </c>
      <c r="AG4" s="48" t="s">
        <v>163</v>
      </c>
      <c r="AH4" s="48" t="s">
        <v>161</v>
      </c>
      <c r="AI4" s="48" t="s">
        <v>161</v>
      </c>
      <c r="AJ4" s="48" t="s">
        <v>161</v>
      </c>
      <c r="AK4" s="48" t="s">
        <v>161</v>
      </c>
      <c r="AL4" s="48" t="s">
        <v>161</v>
      </c>
      <c r="AM4" s="48" t="s">
        <v>160</v>
      </c>
      <c r="AN4" s="48" t="s">
        <v>161</v>
      </c>
      <c r="AO4" s="48" t="s">
        <v>160</v>
      </c>
      <c r="AP4" s="48" t="s">
        <v>160</v>
      </c>
      <c r="AQ4" s="48" t="s">
        <v>163</v>
      </c>
      <c r="AR4" s="48" t="s">
        <v>163</v>
      </c>
      <c r="AS4" s="48" t="s">
        <v>160</v>
      </c>
      <c r="AT4" s="48" t="s">
        <v>163</v>
      </c>
      <c r="AU4" s="48" t="s">
        <v>163</v>
      </c>
      <c r="AV4" s="48" t="s">
        <v>163</v>
      </c>
      <c r="AW4" s="48" t="s">
        <v>161</v>
      </c>
      <c r="AX4" s="48" t="s">
        <v>163</v>
      </c>
      <c r="AY4" s="48" t="s">
        <v>196</v>
      </c>
      <c r="AZ4" s="48" t="s">
        <v>196</v>
      </c>
      <c r="BA4" s="48" t="s">
        <v>196</v>
      </c>
      <c r="BB4" s="48" t="s">
        <v>196</v>
      </c>
      <c r="BC4" s="48" t="s">
        <v>163</v>
      </c>
      <c r="BD4" s="48" t="s">
        <v>163</v>
      </c>
      <c r="BE4" s="48" t="s">
        <v>163</v>
      </c>
      <c r="BF4" s="48" t="s">
        <v>163</v>
      </c>
      <c r="BG4" s="48" t="s">
        <v>197</v>
      </c>
      <c r="BH4" s="48" t="s">
        <v>197</v>
      </c>
      <c r="BI4" s="48" t="s">
        <v>197</v>
      </c>
      <c r="BJ4" s="48" t="s">
        <v>197</v>
      </c>
      <c r="BK4" s="48" t="s">
        <v>163</v>
      </c>
      <c r="BL4" s="48" t="s">
        <v>163</v>
      </c>
      <c r="BM4" s="48" t="s">
        <v>163</v>
      </c>
      <c r="BN4" s="48" t="s">
        <v>163</v>
      </c>
      <c r="BO4" s="48" t="s">
        <v>163</v>
      </c>
      <c r="BP4" s="48" t="s">
        <v>163</v>
      </c>
      <c r="BQ4" s="48" t="s">
        <v>181</v>
      </c>
      <c r="BR4" s="48" t="s">
        <v>181</v>
      </c>
      <c r="BS4" s="48" t="s">
        <v>160</v>
      </c>
      <c r="BT4" s="48" t="s">
        <v>160</v>
      </c>
      <c r="BU4" s="48" t="s">
        <v>161</v>
      </c>
      <c r="BV4" s="48" t="s">
        <v>161</v>
      </c>
      <c r="BW4" s="48" t="s">
        <v>163</v>
      </c>
      <c r="BX4" s="48" t="s">
        <v>163</v>
      </c>
      <c r="BY4" s="48" t="s">
        <v>182</v>
      </c>
      <c r="BZ4" s="48" t="s">
        <v>182</v>
      </c>
      <c r="CA4" s="48" t="s">
        <v>198</v>
      </c>
      <c r="CB4" s="48" t="s">
        <v>198</v>
      </c>
      <c r="CC4" s="48" t="s">
        <v>199</v>
      </c>
      <c r="CD4" s="48" t="s">
        <v>199</v>
      </c>
      <c r="CE4" s="48" t="s">
        <v>200</v>
      </c>
      <c r="CF4" s="48" t="s">
        <v>200</v>
      </c>
      <c r="CG4" s="48" t="s">
        <v>200</v>
      </c>
      <c r="CH4" s="48" t="s">
        <v>200</v>
      </c>
      <c r="CI4" s="48" t="s">
        <v>160</v>
      </c>
      <c r="CJ4" s="48" t="s">
        <v>160</v>
      </c>
      <c r="CK4" s="48" t="s">
        <v>160</v>
      </c>
      <c r="CL4" s="48" t="s">
        <v>160</v>
      </c>
      <c r="CM4" s="48" t="s">
        <v>160</v>
      </c>
      <c r="CN4" s="48" t="s">
        <v>160</v>
      </c>
      <c r="CO4" s="48" t="s">
        <v>161</v>
      </c>
      <c r="CP4" s="48" t="s">
        <v>161</v>
      </c>
      <c r="CQ4" s="48" t="s">
        <v>160</v>
      </c>
      <c r="CR4" s="48" t="s">
        <v>160</v>
      </c>
      <c r="CS4" s="48" t="s">
        <v>160</v>
      </c>
      <c r="CT4" s="48" t="s">
        <v>160</v>
      </c>
      <c r="CU4" s="48" t="s">
        <v>160</v>
      </c>
      <c r="CV4" s="48" t="s">
        <v>160</v>
      </c>
      <c r="CW4" s="48" t="s">
        <v>160</v>
      </c>
      <c r="CX4" s="48" t="s">
        <v>160</v>
      </c>
      <c r="CY4" s="48" t="s">
        <v>160</v>
      </c>
      <c r="CZ4" s="48" t="s">
        <v>160</v>
      </c>
      <c r="DA4" s="48" t="s">
        <v>160</v>
      </c>
      <c r="DB4" s="48" t="s">
        <v>160</v>
      </c>
      <c r="DC4" s="48" t="s">
        <v>160</v>
      </c>
      <c r="DD4" s="48" t="s">
        <v>160</v>
      </c>
      <c r="DE4" s="48" t="s">
        <v>160</v>
      </c>
      <c r="DF4" s="48" t="s">
        <v>160</v>
      </c>
      <c r="DG4" s="48" t="s">
        <v>201</v>
      </c>
      <c r="DH4" s="48" t="s">
        <v>201</v>
      </c>
      <c r="DI4" s="48" t="s">
        <v>201</v>
      </c>
      <c r="DJ4" s="48" t="s">
        <v>201</v>
      </c>
      <c r="DK4" s="48" t="s">
        <v>160</v>
      </c>
      <c r="DL4" s="48" t="s">
        <v>160</v>
      </c>
      <c r="DM4" s="48" t="s">
        <v>202</v>
      </c>
      <c r="DN4" s="48" t="s">
        <v>202</v>
      </c>
      <c r="DO4" s="48" t="s">
        <v>203</v>
      </c>
      <c r="DP4" s="48" t="s">
        <v>203</v>
      </c>
      <c r="DQ4" s="48" t="s">
        <v>204</v>
      </c>
      <c r="DR4" s="48" t="s">
        <v>204</v>
      </c>
    </row>
    <row r="5">
      <c r="A5" s="48" t="s">
        <v>173</v>
      </c>
      <c r="B5" s="48" t="s">
        <v>206</v>
      </c>
      <c r="C5" s="48" t="s">
        <v>160</v>
      </c>
      <c r="D5" s="48" t="s">
        <v>207</v>
      </c>
      <c r="E5"/>
      <c r="F5" s="48" t="s">
        <v>160</v>
      </c>
      <c r="G5" s="48" t="s">
        <v>208</v>
      </c>
      <c r="H5" s="48" t="s">
        <v>161</v>
      </c>
      <c r="I5" s="48" t="s">
        <v>163</v>
      </c>
      <c r="J5" s="48" t="s">
        <v>161</v>
      </c>
      <c r="K5" s="48" t="s">
        <v>209</v>
      </c>
      <c r="L5" s="48" t="s">
        <v>160</v>
      </c>
      <c r="M5" s="48" t="s">
        <v>163</v>
      </c>
      <c r="N5" s="48" t="s">
        <v>160</v>
      </c>
      <c r="O5" s="48" t="s">
        <v>163</v>
      </c>
      <c r="P5" s="48" t="s">
        <v>195</v>
      </c>
      <c r="Q5" s="48" t="s">
        <v>174</v>
      </c>
      <c r="R5" s="48" t="s">
        <v>160</v>
      </c>
      <c r="S5" s="48" t="s">
        <v>163</v>
      </c>
      <c r="T5" s="48" t="s">
        <v>163</v>
      </c>
      <c r="U5" s="48" t="s">
        <v>163</v>
      </c>
      <c r="V5" s="48" t="s">
        <v>163</v>
      </c>
      <c r="W5" s="48" t="s">
        <v>160</v>
      </c>
      <c r="X5" s="48" t="s">
        <v>166</v>
      </c>
      <c r="Y5" s="48" t="s">
        <v>160</v>
      </c>
      <c r="Z5" s="48" t="s">
        <v>210</v>
      </c>
      <c r="AA5" s="48" t="s">
        <v>160</v>
      </c>
      <c r="AB5" s="48" t="s">
        <v>160</v>
      </c>
      <c r="AC5" s="48" t="s">
        <v>163</v>
      </c>
      <c r="AD5" s="48" t="s">
        <v>163</v>
      </c>
      <c r="AE5" s="48" t="s">
        <v>163</v>
      </c>
      <c r="AF5" s="48" t="s">
        <v>163</v>
      </c>
      <c r="AG5" s="48" t="s">
        <v>163</v>
      </c>
      <c r="AH5" s="48" t="s">
        <v>163</v>
      </c>
      <c r="AI5" s="48" t="s">
        <v>163</v>
      </c>
      <c r="AJ5" s="48" t="s">
        <v>161</v>
      </c>
      <c r="AK5" s="48" t="s">
        <v>163</v>
      </c>
      <c r="AL5" s="48" t="s">
        <v>161</v>
      </c>
      <c r="AM5" s="48" t="s">
        <v>160</v>
      </c>
      <c r="AN5" s="48" t="s">
        <v>161</v>
      </c>
      <c r="AO5" s="48" t="s">
        <v>160</v>
      </c>
      <c r="AP5" s="48" t="s">
        <v>160</v>
      </c>
      <c r="AQ5" s="48" t="s">
        <v>163</v>
      </c>
      <c r="AR5" s="48" t="s">
        <v>163</v>
      </c>
      <c r="AS5" s="48" t="s">
        <v>160</v>
      </c>
      <c r="AT5" s="48" t="s">
        <v>163</v>
      </c>
      <c r="AU5" s="48" t="s">
        <v>163</v>
      </c>
      <c r="AV5" s="48" t="s">
        <v>163</v>
      </c>
      <c r="AW5" s="48" t="s">
        <v>163</v>
      </c>
      <c r="AX5" s="48" t="s">
        <v>163</v>
      </c>
      <c r="AY5" s="48" t="s">
        <v>163</v>
      </c>
      <c r="AZ5" s="48" t="s">
        <v>163</v>
      </c>
      <c r="BA5" s="48" t="s">
        <v>163</v>
      </c>
      <c r="BB5" s="48" t="s">
        <v>163</v>
      </c>
      <c r="BC5" s="48" t="s">
        <v>163</v>
      </c>
      <c r="BD5" s="48" t="s">
        <v>163</v>
      </c>
      <c r="BE5" s="48" t="s">
        <v>163</v>
      </c>
      <c r="BF5" s="48" t="s">
        <v>163</v>
      </c>
      <c r="BG5" s="48" t="s">
        <v>197</v>
      </c>
      <c r="BH5" s="48" t="s">
        <v>197</v>
      </c>
      <c r="BI5" s="48" t="s">
        <v>197</v>
      </c>
      <c r="BJ5" s="48" t="s">
        <v>197</v>
      </c>
      <c r="BK5" s="48" t="s">
        <v>180</v>
      </c>
      <c r="BL5" s="48" t="s">
        <v>180</v>
      </c>
      <c r="BM5" s="48" t="s">
        <v>180</v>
      </c>
      <c r="BN5" s="48" t="s">
        <v>180</v>
      </c>
      <c r="BO5" s="48" t="s">
        <v>163</v>
      </c>
      <c r="BP5" s="48" t="s">
        <v>163</v>
      </c>
      <c r="BQ5" s="48" t="s">
        <v>181</v>
      </c>
      <c r="BR5" s="48" t="s">
        <v>181</v>
      </c>
      <c r="BS5" s="48" t="s">
        <v>160</v>
      </c>
      <c r="BT5" s="48" t="s">
        <v>160</v>
      </c>
      <c r="BU5" s="48" t="s">
        <v>161</v>
      </c>
      <c r="BV5" s="48" t="s">
        <v>161</v>
      </c>
      <c r="BW5" s="48" t="s">
        <v>183</v>
      </c>
      <c r="BX5" s="48" t="s">
        <v>183</v>
      </c>
      <c r="BY5" s="48" t="s">
        <v>211</v>
      </c>
      <c r="BZ5" s="48" t="s">
        <v>211</v>
      </c>
      <c r="CA5" s="48" t="s">
        <v>212</v>
      </c>
      <c r="CB5" s="48" t="s">
        <v>212</v>
      </c>
      <c r="CC5" s="48" t="s">
        <v>213</v>
      </c>
      <c r="CD5" s="48" t="s">
        <v>213</v>
      </c>
      <c r="CE5" s="48" t="s">
        <v>214</v>
      </c>
      <c r="CF5" s="48" t="s">
        <v>214</v>
      </c>
      <c r="CG5" s="48" t="s">
        <v>214</v>
      </c>
      <c r="CH5" s="48" t="s">
        <v>214</v>
      </c>
      <c r="CI5" s="48" t="s">
        <v>160</v>
      </c>
      <c r="CJ5" s="48" t="s">
        <v>160</v>
      </c>
      <c r="CK5" s="48" t="s">
        <v>160</v>
      </c>
      <c r="CL5" s="48" t="s">
        <v>160</v>
      </c>
      <c r="CM5" s="48" t="s">
        <v>160</v>
      </c>
      <c r="CN5" s="48" t="s">
        <v>160</v>
      </c>
      <c r="CO5" s="48" t="s">
        <v>161</v>
      </c>
      <c r="CP5" s="48" t="s">
        <v>161</v>
      </c>
      <c r="CQ5" s="48" t="s">
        <v>160</v>
      </c>
      <c r="CR5" s="48" t="s">
        <v>160</v>
      </c>
      <c r="CS5" s="48" t="s">
        <v>160</v>
      </c>
      <c r="CT5" s="48" t="s">
        <v>160</v>
      </c>
      <c r="CU5" s="48" t="s">
        <v>160</v>
      </c>
      <c r="CV5" s="48" t="s">
        <v>160</v>
      </c>
      <c r="CW5" s="48" t="s">
        <v>160</v>
      </c>
      <c r="CX5" s="48" t="s">
        <v>160</v>
      </c>
      <c r="CY5" s="48" t="s">
        <v>160</v>
      </c>
      <c r="CZ5" s="48" t="s">
        <v>160</v>
      </c>
      <c r="DA5" s="48" t="s">
        <v>160</v>
      </c>
      <c r="DB5" s="48" t="s">
        <v>160</v>
      </c>
      <c r="DC5" s="48" t="s">
        <v>160</v>
      </c>
      <c r="DD5" s="48" t="s">
        <v>160</v>
      </c>
      <c r="DE5" s="48" t="s">
        <v>160</v>
      </c>
      <c r="DF5" s="48" t="s">
        <v>160</v>
      </c>
      <c r="DG5" s="48" t="s">
        <v>215</v>
      </c>
      <c r="DH5" s="48" t="s">
        <v>215</v>
      </c>
      <c r="DI5" s="48" t="s">
        <v>215</v>
      </c>
      <c r="DJ5" s="48" t="s">
        <v>215</v>
      </c>
      <c r="DK5" s="48" t="s">
        <v>160</v>
      </c>
      <c r="DL5" s="48" t="s">
        <v>160</v>
      </c>
      <c r="DM5" s="48" t="s">
        <v>216</v>
      </c>
      <c r="DN5" s="48" t="s">
        <v>216</v>
      </c>
      <c r="DO5" s="48" t="s">
        <v>217</v>
      </c>
      <c r="DP5" s="48" t="s">
        <v>217</v>
      </c>
      <c r="DQ5" s="48" t="s">
        <v>218</v>
      </c>
      <c r="DR5" s="48" t="s">
        <v>218</v>
      </c>
    </row>
    <row r="6">
      <c r="A6" s="48" t="s">
        <v>160</v>
      </c>
      <c r="B6" s="48" t="s">
        <v>220</v>
      </c>
      <c r="C6" s="48" t="s">
        <v>160</v>
      </c>
      <c r="D6" s="48" t="s">
        <v>221</v>
      </c>
      <c r="E6" s="48" t="s">
        <v>173</v>
      </c>
      <c r="F6"/>
      <c r="G6" s="48" t="s">
        <v>166</v>
      </c>
      <c r="H6" s="48" t="s">
        <v>161</v>
      </c>
      <c r="I6" s="48" t="s">
        <v>163</v>
      </c>
      <c r="J6" s="48" t="s">
        <v>161</v>
      </c>
      <c r="K6" s="48" t="s">
        <v>222</v>
      </c>
      <c r="L6" s="48" t="s">
        <v>160</v>
      </c>
      <c r="M6" s="48" t="s">
        <v>163</v>
      </c>
      <c r="N6" s="48" t="s">
        <v>160</v>
      </c>
      <c r="O6" s="48" t="s">
        <v>163</v>
      </c>
      <c r="P6" s="48" t="s">
        <v>223</v>
      </c>
      <c r="Q6" s="48" t="s">
        <v>224</v>
      </c>
      <c r="R6" s="48" t="s">
        <v>160</v>
      </c>
      <c r="S6" s="48" t="s">
        <v>163</v>
      </c>
      <c r="T6" s="48" t="s">
        <v>163</v>
      </c>
      <c r="U6" s="48" t="s">
        <v>163</v>
      </c>
      <c r="V6" s="48" t="s">
        <v>163</v>
      </c>
      <c r="W6" s="48" t="s">
        <v>160</v>
      </c>
      <c r="X6" s="48" t="s">
        <v>208</v>
      </c>
      <c r="Y6" s="48" t="s">
        <v>160</v>
      </c>
      <c r="Z6" s="48" t="s">
        <v>177</v>
      </c>
      <c r="AA6" s="48" t="s">
        <v>160</v>
      </c>
      <c r="AB6" s="48" t="s">
        <v>160</v>
      </c>
      <c r="AC6" s="48" t="s">
        <v>163</v>
      </c>
      <c r="AD6" s="48" t="s">
        <v>161</v>
      </c>
      <c r="AE6" s="48" t="s">
        <v>161</v>
      </c>
      <c r="AF6" s="48" t="s">
        <v>161</v>
      </c>
      <c r="AG6" s="48" t="s">
        <v>161</v>
      </c>
      <c r="AH6" s="48" t="s">
        <v>161</v>
      </c>
      <c r="AI6" s="48" t="s">
        <v>161</v>
      </c>
      <c r="AJ6" s="48" t="s">
        <v>163</v>
      </c>
      <c r="AK6" s="48" t="s">
        <v>161</v>
      </c>
      <c r="AL6" s="48" t="s">
        <v>163</v>
      </c>
      <c r="AM6" s="48" t="s">
        <v>160</v>
      </c>
      <c r="AN6" s="48" t="s">
        <v>163</v>
      </c>
      <c r="AO6" s="48" t="s">
        <v>160</v>
      </c>
      <c r="AP6" s="48" t="s">
        <v>160</v>
      </c>
      <c r="AQ6" s="48" t="s">
        <v>163</v>
      </c>
      <c r="AR6" s="48" t="s">
        <v>163</v>
      </c>
      <c r="AS6" s="48" t="s">
        <v>160</v>
      </c>
      <c r="AT6" s="48" t="s">
        <v>163</v>
      </c>
      <c r="AU6" s="48" t="s">
        <v>163</v>
      </c>
      <c r="AV6" s="48" t="s">
        <v>163</v>
      </c>
      <c r="AW6" s="48" t="s">
        <v>161</v>
      </c>
      <c r="AX6" s="48" t="s">
        <v>163</v>
      </c>
      <c r="AY6" s="48" t="s">
        <v>163</v>
      </c>
      <c r="AZ6" s="48" t="s">
        <v>163</v>
      </c>
      <c r="BA6" s="48" t="s">
        <v>163</v>
      </c>
      <c r="BB6" s="48" t="s">
        <v>163</v>
      </c>
      <c r="BC6" s="48" t="s">
        <v>163</v>
      </c>
      <c r="BD6" s="48" t="s">
        <v>163</v>
      </c>
      <c r="BE6" s="48" t="s">
        <v>163</v>
      </c>
      <c r="BF6" s="48" t="s">
        <v>163</v>
      </c>
      <c r="BG6" s="48" t="s">
        <v>216</v>
      </c>
      <c r="BH6" s="48" t="s">
        <v>216</v>
      </c>
      <c r="BI6" s="48" t="s">
        <v>216</v>
      </c>
      <c r="BJ6" s="48" t="s">
        <v>216</v>
      </c>
      <c r="BK6" s="48" t="s">
        <v>225</v>
      </c>
      <c r="BL6" s="48" t="s">
        <v>225</v>
      </c>
      <c r="BM6" s="48" t="s">
        <v>225</v>
      </c>
      <c r="BN6" s="48" t="s">
        <v>225</v>
      </c>
      <c r="BO6" s="48" t="s">
        <v>163</v>
      </c>
      <c r="BP6" s="48" t="s">
        <v>163</v>
      </c>
      <c r="BQ6" s="48" t="s">
        <v>181</v>
      </c>
      <c r="BR6" s="48" t="s">
        <v>181</v>
      </c>
      <c r="BS6" s="48" t="s">
        <v>160</v>
      </c>
      <c r="BT6" s="48" t="s">
        <v>160</v>
      </c>
      <c r="BU6" s="48" t="s">
        <v>161</v>
      </c>
      <c r="BV6" s="48" t="s">
        <v>161</v>
      </c>
      <c r="BW6" s="48" t="s">
        <v>226</v>
      </c>
      <c r="BX6" s="48" t="s">
        <v>226</v>
      </c>
      <c r="BY6" s="48" t="s">
        <v>227</v>
      </c>
      <c r="BZ6" s="48" t="s">
        <v>227</v>
      </c>
      <c r="CA6" s="48" t="s">
        <v>183</v>
      </c>
      <c r="CB6" s="48" t="s">
        <v>183</v>
      </c>
      <c r="CC6" s="48" t="s">
        <v>184</v>
      </c>
      <c r="CD6" s="48" t="s">
        <v>184</v>
      </c>
      <c r="CE6" s="48" t="s">
        <v>228</v>
      </c>
      <c r="CF6" s="48" t="s">
        <v>228</v>
      </c>
      <c r="CG6" s="48" t="s">
        <v>228</v>
      </c>
      <c r="CH6" s="48" t="s">
        <v>228</v>
      </c>
      <c r="CI6" s="48" t="s">
        <v>160</v>
      </c>
      <c r="CJ6" s="48" t="s">
        <v>160</v>
      </c>
      <c r="CK6" s="48" t="s">
        <v>160</v>
      </c>
      <c r="CL6" s="48" t="s">
        <v>160</v>
      </c>
      <c r="CM6" s="48" t="s">
        <v>160</v>
      </c>
      <c r="CN6" s="48" t="s">
        <v>160</v>
      </c>
      <c r="CO6" s="48" t="s">
        <v>161</v>
      </c>
      <c r="CP6" s="48" t="s">
        <v>161</v>
      </c>
      <c r="CQ6" s="48" t="s">
        <v>160</v>
      </c>
      <c r="CR6" s="48" t="s">
        <v>160</v>
      </c>
      <c r="CS6" s="48" t="s">
        <v>160</v>
      </c>
      <c r="CT6" s="48" t="s">
        <v>160</v>
      </c>
      <c r="CU6" s="48" t="s">
        <v>160</v>
      </c>
      <c r="CV6" s="48" t="s">
        <v>160</v>
      </c>
      <c r="CW6" s="48" t="s">
        <v>160</v>
      </c>
      <c r="CX6" s="48" t="s">
        <v>160</v>
      </c>
      <c r="CY6" s="48" t="s">
        <v>160</v>
      </c>
      <c r="CZ6" s="48" t="s">
        <v>160</v>
      </c>
      <c r="DA6" s="48" t="s">
        <v>160</v>
      </c>
      <c r="DB6" s="48" t="s">
        <v>160</v>
      </c>
      <c r="DC6" s="48" t="s">
        <v>160</v>
      </c>
      <c r="DD6" s="48" t="s">
        <v>160</v>
      </c>
      <c r="DE6" s="48" t="s">
        <v>160</v>
      </c>
      <c r="DF6" s="48" t="s">
        <v>160</v>
      </c>
      <c r="DG6" s="48" t="s">
        <v>229</v>
      </c>
      <c r="DH6" s="48" t="s">
        <v>229</v>
      </c>
      <c r="DI6" s="48" t="s">
        <v>229</v>
      </c>
      <c r="DJ6" s="48" t="s">
        <v>229</v>
      </c>
      <c r="DK6" s="48" t="s">
        <v>160</v>
      </c>
      <c r="DL6" s="48" t="s">
        <v>160</v>
      </c>
      <c r="DM6" s="48" t="s">
        <v>226</v>
      </c>
      <c r="DN6" s="48" t="s">
        <v>226</v>
      </c>
      <c r="DO6" s="48" t="s">
        <v>230</v>
      </c>
      <c r="DP6" s="48" t="s">
        <v>230</v>
      </c>
      <c r="DQ6" s="48" t="s">
        <v>231</v>
      </c>
      <c r="DR6" s="48" t="s">
        <v>231</v>
      </c>
    </row>
    <row r="7">
      <c r="A7" s="48" t="s">
        <v>235</v>
      </c>
      <c r="B7" s="48" t="s">
        <v>233</v>
      </c>
      <c r="C7" s="48" t="s">
        <v>160</v>
      </c>
      <c r="D7" s="48" t="s">
        <v>234</v>
      </c>
      <c r="E7" s="48" t="s">
        <v>173</v>
      </c>
      <c r="F7" s="48" t="s">
        <v>160</v>
      </c>
      <c r="G7"/>
      <c r="H7" s="48" t="s">
        <v>161</v>
      </c>
      <c r="I7" s="48" t="s">
        <v>163</v>
      </c>
      <c r="J7" s="48" t="s">
        <v>161</v>
      </c>
      <c r="K7" s="48" t="s">
        <v>209</v>
      </c>
      <c r="L7" s="48" t="s">
        <v>160</v>
      </c>
      <c r="M7" s="48" t="s">
        <v>163</v>
      </c>
      <c r="N7" s="48" t="s">
        <v>160</v>
      </c>
      <c r="O7" s="48" t="s">
        <v>163</v>
      </c>
      <c r="P7" s="48" t="s">
        <v>176</v>
      </c>
      <c r="Q7" s="48" t="s">
        <v>166</v>
      </c>
      <c r="R7" s="48" t="s">
        <v>160</v>
      </c>
      <c r="S7" s="48" t="s">
        <v>163</v>
      </c>
      <c r="T7" s="48" t="s">
        <v>161</v>
      </c>
      <c r="U7" s="48" t="s">
        <v>163</v>
      </c>
      <c r="V7" s="48" t="s">
        <v>163</v>
      </c>
      <c r="W7" s="48" t="s">
        <v>160</v>
      </c>
      <c r="X7" s="48" t="s">
        <v>162</v>
      </c>
      <c r="Y7" s="48" t="s">
        <v>160</v>
      </c>
      <c r="Z7" s="48" t="s">
        <v>195</v>
      </c>
      <c r="AA7" s="48" t="s">
        <v>160</v>
      </c>
      <c r="AB7" s="48" t="s">
        <v>160</v>
      </c>
      <c r="AC7" s="48" t="s">
        <v>163</v>
      </c>
      <c r="AD7" s="48" t="s">
        <v>161</v>
      </c>
      <c r="AE7" s="48" t="s">
        <v>161</v>
      </c>
      <c r="AF7" s="48" t="s">
        <v>161</v>
      </c>
      <c r="AG7" s="48" t="s">
        <v>161</v>
      </c>
      <c r="AH7" s="48" t="s">
        <v>161</v>
      </c>
      <c r="AI7" s="48" t="s">
        <v>161</v>
      </c>
      <c r="AJ7" s="48" t="s">
        <v>161</v>
      </c>
      <c r="AK7" s="48" t="s">
        <v>161</v>
      </c>
      <c r="AL7" s="48" t="s">
        <v>161</v>
      </c>
      <c r="AM7" s="48" t="s">
        <v>160</v>
      </c>
      <c r="AN7" s="48" t="s">
        <v>161</v>
      </c>
      <c r="AO7" s="48" t="s">
        <v>160</v>
      </c>
      <c r="AP7" s="48" t="s">
        <v>160</v>
      </c>
      <c r="AQ7" s="48" t="s">
        <v>163</v>
      </c>
      <c r="AR7" s="48" t="s">
        <v>163</v>
      </c>
      <c r="AS7" s="48" t="s">
        <v>160</v>
      </c>
      <c r="AT7" s="48" t="s">
        <v>183</v>
      </c>
      <c r="AU7" s="48" t="s">
        <v>163</v>
      </c>
      <c r="AV7" s="48" t="s">
        <v>163</v>
      </c>
      <c r="AW7" s="48" t="s">
        <v>161</v>
      </c>
      <c r="AX7" s="48" t="s">
        <v>163</v>
      </c>
      <c r="AY7" s="48" t="s">
        <v>163</v>
      </c>
      <c r="AZ7" s="48" t="s">
        <v>163</v>
      </c>
      <c r="BA7" s="48" t="s">
        <v>163</v>
      </c>
      <c r="BB7" s="48" t="s">
        <v>163</v>
      </c>
      <c r="BC7" s="48" t="s">
        <v>163</v>
      </c>
      <c r="BD7" s="48" t="s">
        <v>163</v>
      </c>
      <c r="BE7" s="48" t="s">
        <v>163</v>
      </c>
      <c r="BF7" s="48" t="s">
        <v>163</v>
      </c>
      <c r="BG7" s="48" t="s">
        <v>179</v>
      </c>
      <c r="BH7" s="48" t="s">
        <v>179</v>
      </c>
      <c r="BI7" s="48" t="s">
        <v>179</v>
      </c>
      <c r="BJ7" s="48" t="s">
        <v>179</v>
      </c>
      <c r="BK7" s="48" t="s">
        <v>163</v>
      </c>
      <c r="BL7" s="48" t="s">
        <v>163</v>
      </c>
      <c r="BM7" s="48" t="s">
        <v>163</v>
      </c>
      <c r="BN7" s="48" t="s">
        <v>163</v>
      </c>
      <c r="BO7" s="48" t="s">
        <v>236</v>
      </c>
      <c r="BP7" s="48" t="s">
        <v>236</v>
      </c>
      <c r="BQ7" s="48" t="s">
        <v>237</v>
      </c>
      <c r="BR7" s="48" t="s">
        <v>237</v>
      </c>
      <c r="BS7" s="48" t="s">
        <v>160</v>
      </c>
      <c r="BT7" s="48" t="s">
        <v>160</v>
      </c>
      <c r="BU7" s="48" t="s">
        <v>161</v>
      </c>
      <c r="BV7" s="48" t="s">
        <v>161</v>
      </c>
      <c r="BW7" s="48" t="s">
        <v>163</v>
      </c>
      <c r="BX7" s="48" t="s">
        <v>163</v>
      </c>
      <c r="BY7" s="48" t="s">
        <v>182</v>
      </c>
      <c r="BZ7" s="48" t="s">
        <v>182</v>
      </c>
      <c r="CA7" s="48" t="s">
        <v>198</v>
      </c>
      <c r="CB7" s="48" t="s">
        <v>198</v>
      </c>
      <c r="CC7" s="48" t="s">
        <v>199</v>
      </c>
      <c r="CD7" s="48" t="s">
        <v>199</v>
      </c>
      <c r="CE7" s="48" t="s">
        <v>238</v>
      </c>
      <c r="CF7" s="48" t="s">
        <v>238</v>
      </c>
      <c r="CG7" s="48" t="s">
        <v>238</v>
      </c>
      <c r="CH7" s="48" t="s">
        <v>238</v>
      </c>
      <c r="CI7" s="48" t="s">
        <v>160</v>
      </c>
      <c r="CJ7" s="48" t="s">
        <v>160</v>
      </c>
      <c r="CK7" s="48" t="s">
        <v>160</v>
      </c>
      <c r="CL7" s="48" t="s">
        <v>160</v>
      </c>
      <c r="CM7" s="48" t="s">
        <v>160</v>
      </c>
      <c r="CN7" s="48" t="s">
        <v>160</v>
      </c>
      <c r="CO7" s="48" t="s">
        <v>161</v>
      </c>
      <c r="CP7" s="48" t="s">
        <v>161</v>
      </c>
      <c r="CQ7" s="48" t="s">
        <v>160</v>
      </c>
      <c r="CR7" s="48" t="s">
        <v>160</v>
      </c>
      <c r="CS7" s="48" t="s">
        <v>160</v>
      </c>
      <c r="CT7" s="48" t="s">
        <v>160</v>
      </c>
      <c r="CU7" s="48" t="s">
        <v>160</v>
      </c>
      <c r="CV7" s="48" t="s">
        <v>160</v>
      </c>
      <c r="CW7" s="48" t="s">
        <v>160</v>
      </c>
      <c r="CX7" s="48" t="s">
        <v>160</v>
      </c>
      <c r="CY7" s="48" t="s">
        <v>160</v>
      </c>
      <c r="CZ7" s="48" t="s">
        <v>160</v>
      </c>
      <c r="DA7" s="48" t="s">
        <v>160</v>
      </c>
      <c r="DB7" s="48" t="s">
        <v>160</v>
      </c>
      <c r="DC7" s="48" t="s">
        <v>160</v>
      </c>
      <c r="DD7" s="48" t="s">
        <v>160</v>
      </c>
      <c r="DE7" s="48" t="s">
        <v>160</v>
      </c>
      <c r="DF7" s="48" t="s">
        <v>160</v>
      </c>
      <c r="DG7" s="48" t="s">
        <v>212</v>
      </c>
      <c r="DH7" s="48" t="s">
        <v>212</v>
      </c>
      <c r="DI7" s="48" t="s">
        <v>212</v>
      </c>
      <c r="DJ7" s="48" t="s">
        <v>212</v>
      </c>
      <c r="DK7" s="48" t="s">
        <v>160</v>
      </c>
      <c r="DL7" s="48" t="s">
        <v>160</v>
      </c>
      <c r="DM7" s="48" t="s">
        <v>216</v>
      </c>
      <c r="DN7" s="48" t="s">
        <v>216</v>
      </c>
      <c r="DO7" s="48" t="s">
        <v>239</v>
      </c>
      <c r="DP7" s="48" t="s">
        <v>239</v>
      </c>
      <c r="DQ7" s="48" t="s">
        <v>240</v>
      </c>
      <c r="DR7" s="48" t="s">
        <v>240</v>
      </c>
    </row>
    <row r="8">
      <c r="A8" s="48" t="s">
        <v>161</v>
      </c>
      <c r="B8" s="48" t="s">
        <v>242</v>
      </c>
      <c r="C8" s="48" t="s">
        <v>160</v>
      </c>
      <c r="D8" s="48" t="s">
        <v>243</v>
      </c>
      <c r="E8" s="48" t="s">
        <v>173</v>
      </c>
      <c r="F8" s="48" t="s">
        <v>160</v>
      </c>
      <c r="G8" s="48" t="s">
        <v>244</v>
      </c>
      <c r="H8"/>
      <c r="I8" s="48" t="s">
        <v>163</v>
      </c>
      <c r="J8" s="48" t="s">
        <v>161</v>
      </c>
      <c r="K8" s="48" t="s">
        <v>175</v>
      </c>
      <c r="L8" s="48" t="s">
        <v>160</v>
      </c>
      <c r="M8" s="48" t="s">
        <v>163</v>
      </c>
      <c r="N8" s="48" t="s">
        <v>160</v>
      </c>
      <c r="O8" s="48" t="s">
        <v>163</v>
      </c>
      <c r="P8" s="48" t="s">
        <v>166</v>
      </c>
      <c r="Q8" s="48" t="s">
        <v>245</v>
      </c>
      <c r="R8" s="48" t="s">
        <v>160</v>
      </c>
      <c r="S8" s="48" t="s">
        <v>163</v>
      </c>
      <c r="T8" s="48" t="s">
        <v>163</v>
      </c>
      <c r="U8" s="48" t="s">
        <v>163</v>
      </c>
      <c r="V8" s="48" t="s">
        <v>163</v>
      </c>
      <c r="W8" s="48" t="s">
        <v>160</v>
      </c>
      <c r="X8" s="48" t="s">
        <v>208</v>
      </c>
      <c r="Y8" s="48" t="s">
        <v>160</v>
      </c>
      <c r="Z8" s="48" t="s">
        <v>210</v>
      </c>
      <c r="AA8" s="48" t="s">
        <v>160</v>
      </c>
      <c r="AB8" s="48" t="s">
        <v>160</v>
      </c>
      <c r="AC8" s="48" t="s">
        <v>196</v>
      </c>
      <c r="AD8" s="48" t="s">
        <v>161</v>
      </c>
      <c r="AE8" s="48" t="s">
        <v>161</v>
      </c>
      <c r="AF8" s="48" t="s">
        <v>161</v>
      </c>
      <c r="AG8" s="48" t="s">
        <v>161</v>
      </c>
      <c r="AH8" s="48" t="s">
        <v>161</v>
      </c>
      <c r="AI8" s="48" t="s">
        <v>161</v>
      </c>
      <c r="AJ8" s="48" t="s">
        <v>161</v>
      </c>
      <c r="AK8" s="48" t="s">
        <v>161</v>
      </c>
      <c r="AL8" s="48" t="s">
        <v>161</v>
      </c>
      <c r="AM8" s="48" t="s">
        <v>160</v>
      </c>
      <c r="AN8" s="48" t="s">
        <v>161</v>
      </c>
      <c r="AO8" s="48" t="s">
        <v>160</v>
      </c>
      <c r="AP8" s="48" t="s">
        <v>160</v>
      </c>
      <c r="AQ8" s="48" t="s">
        <v>163</v>
      </c>
      <c r="AR8" s="48" t="s">
        <v>163</v>
      </c>
      <c r="AS8" s="48" t="s">
        <v>160</v>
      </c>
      <c r="AT8" s="48" t="s">
        <v>183</v>
      </c>
      <c r="AU8" s="48" t="s">
        <v>163</v>
      </c>
      <c r="AV8" s="48" t="s">
        <v>163</v>
      </c>
      <c r="AW8" s="48" t="s">
        <v>161</v>
      </c>
      <c r="AX8" s="48" t="s">
        <v>163</v>
      </c>
      <c r="AY8" s="48" t="s">
        <v>196</v>
      </c>
      <c r="AZ8" s="48" t="s">
        <v>196</v>
      </c>
      <c r="BA8" s="48" t="s">
        <v>196</v>
      </c>
      <c r="BB8" s="48" t="s">
        <v>196</v>
      </c>
      <c r="BC8" s="48" t="s">
        <v>163</v>
      </c>
      <c r="BD8" s="48" t="s">
        <v>163</v>
      </c>
      <c r="BE8" s="48" t="s">
        <v>163</v>
      </c>
      <c r="BF8" s="48" t="s">
        <v>163</v>
      </c>
      <c r="BG8" s="48" t="s">
        <v>246</v>
      </c>
      <c r="BH8" s="48" t="s">
        <v>246</v>
      </c>
      <c r="BI8" s="48" t="s">
        <v>246</v>
      </c>
      <c r="BJ8" s="48" t="s">
        <v>246</v>
      </c>
      <c r="BK8" s="48" t="s">
        <v>247</v>
      </c>
      <c r="BL8" s="48" t="s">
        <v>247</v>
      </c>
      <c r="BM8" s="48" t="s">
        <v>247</v>
      </c>
      <c r="BN8" s="48" t="s">
        <v>247</v>
      </c>
      <c r="BO8" s="48" t="s">
        <v>163</v>
      </c>
      <c r="BP8" s="48" t="s">
        <v>163</v>
      </c>
      <c r="BQ8" s="48" t="s">
        <v>181</v>
      </c>
      <c r="BR8" s="48" t="s">
        <v>181</v>
      </c>
      <c r="BS8" s="48" t="s">
        <v>160</v>
      </c>
      <c r="BT8" s="48" t="s">
        <v>160</v>
      </c>
      <c r="BU8" s="48" t="s">
        <v>161</v>
      </c>
      <c r="BV8" s="48" t="s">
        <v>161</v>
      </c>
      <c r="BW8" s="48" t="s">
        <v>226</v>
      </c>
      <c r="BX8" s="48" t="s">
        <v>226</v>
      </c>
      <c r="BY8" s="48" t="s">
        <v>227</v>
      </c>
      <c r="BZ8" s="48" t="s">
        <v>227</v>
      </c>
      <c r="CA8" s="48" t="s">
        <v>212</v>
      </c>
      <c r="CB8" s="48" t="s">
        <v>212</v>
      </c>
      <c r="CC8" s="48" t="s">
        <v>213</v>
      </c>
      <c r="CD8" s="48" t="s">
        <v>213</v>
      </c>
      <c r="CE8" s="48" t="s">
        <v>238</v>
      </c>
      <c r="CF8" s="48" t="s">
        <v>238</v>
      </c>
      <c r="CG8" s="48" t="s">
        <v>238</v>
      </c>
      <c r="CH8" s="48" t="s">
        <v>238</v>
      </c>
      <c r="CI8" s="48" t="s">
        <v>160</v>
      </c>
      <c r="CJ8" s="48" t="s">
        <v>160</v>
      </c>
      <c r="CK8" s="48" t="s">
        <v>160</v>
      </c>
      <c r="CL8" s="48" t="s">
        <v>160</v>
      </c>
      <c r="CM8" s="48" t="s">
        <v>160</v>
      </c>
      <c r="CN8" s="48" t="s">
        <v>160</v>
      </c>
      <c r="CO8" s="48" t="s">
        <v>161</v>
      </c>
      <c r="CP8" s="48" t="s">
        <v>161</v>
      </c>
      <c r="CQ8" s="48" t="s">
        <v>160</v>
      </c>
      <c r="CR8" s="48" t="s">
        <v>160</v>
      </c>
      <c r="CS8" s="48" t="s">
        <v>160</v>
      </c>
      <c r="CT8" s="48" t="s">
        <v>160</v>
      </c>
      <c r="CU8" s="48" t="s">
        <v>160</v>
      </c>
      <c r="CV8" s="48" t="s">
        <v>160</v>
      </c>
      <c r="CW8" s="48" t="s">
        <v>160</v>
      </c>
      <c r="CX8" s="48" t="s">
        <v>160</v>
      </c>
      <c r="CY8" s="48" t="s">
        <v>160</v>
      </c>
      <c r="CZ8" s="48" t="s">
        <v>160</v>
      </c>
      <c r="DA8" s="48" t="s">
        <v>160</v>
      </c>
      <c r="DB8" s="48" t="s">
        <v>160</v>
      </c>
      <c r="DC8" s="48" t="s">
        <v>160</v>
      </c>
      <c r="DD8" s="48" t="s">
        <v>160</v>
      </c>
      <c r="DE8" s="48" t="s">
        <v>160</v>
      </c>
      <c r="DF8" s="48" t="s">
        <v>160</v>
      </c>
      <c r="DG8" s="48" t="s">
        <v>248</v>
      </c>
      <c r="DH8" s="48" t="s">
        <v>248</v>
      </c>
      <c r="DI8" s="48" t="s">
        <v>248</v>
      </c>
      <c r="DJ8" s="48" t="s">
        <v>248</v>
      </c>
      <c r="DK8" s="48" t="s">
        <v>160</v>
      </c>
      <c r="DL8" s="48" t="s">
        <v>160</v>
      </c>
      <c r="DM8" s="48" t="s">
        <v>187</v>
      </c>
      <c r="DN8" s="48" t="s">
        <v>187</v>
      </c>
      <c r="DO8" s="48" t="s">
        <v>249</v>
      </c>
      <c r="DP8" s="48" t="s">
        <v>249</v>
      </c>
      <c r="DQ8" s="48" t="s">
        <v>250</v>
      </c>
      <c r="DR8" s="48" t="s">
        <v>250</v>
      </c>
    </row>
    <row r="9">
      <c r="A9" s="48" t="s">
        <v>163</v>
      </c>
      <c r="B9" s="48" t="s">
        <v>252</v>
      </c>
      <c r="C9" s="48" t="s">
        <v>160</v>
      </c>
      <c r="D9" s="48" t="s">
        <v>253</v>
      </c>
      <c r="E9" s="48" t="s">
        <v>173</v>
      </c>
      <c r="F9" s="48" t="s">
        <v>160</v>
      </c>
      <c r="G9" s="48" t="s">
        <v>254</v>
      </c>
      <c r="H9" s="48" t="s">
        <v>161</v>
      </c>
      <c r="I9"/>
      <c r="J9" s="48" t="s">
        <v>161</v>
      </c>
      <c r="K9" s="48" t="s">
        <v>175</v>
      </c>
      <c r="L9" s="48" t="s">
        <v>160</v>
      </c>
      <c r="M9" s="48" t="s">
        <v>163</v>
      </c>
      <c r="N9" s="48" t="s">
        <v>160</v>
      </c>
      <c r="O9" s="48" t="s">
        <v>163</v>
      </c>
      <c r="P9" s="48" t="s">
        <v>195</v>
      </c>
      <c r="Q9" s="48" t="s">
        <v>255</v>
      </c>
      <c r="R9" s="48" t="s">
        <v>160</v>
      </c>
      <c r="S9" s="48" t="s">
        <v>163</v>
      </c>
      <c r="T9" s="48" t="s">
        <v>163</v>
      </c>
      <c r="U9" s="48" t="s">
        <v>163</v>
      </c>
      <c r="V9" s="48" t="s">
        <v>163</v>
      </c>
      <c r="W9" s="48" t="s">
        <v>160</v>
      </c>
      <c r="X9" s="48" t="s">
        <v>162</v>
      </c>
      <c r="Y9" s="48" t="s">
        <v>160</v>
      </c>
      <c r="Z9" s="48" t="s">
        <v>195</v>
      </c>
      <c r="AA9" s="48" t="s">
        <v>160</v>
      </c>
      <c r="AB9" s="48" t="s">
        <v>160</v>
      </c>
      <c r="AC9" s="48" t="s">
        <v>198</v>
      </c>
      <c r="AD9" s="48" t="s">
        <v>161</v>
      </c>
      <c r="AE9" s="48" t="s">
        <v>161</v>
      </c>
      <c r="AF9" s="48" t="s">
        <v>161</v>
      </c>
      <c r="AG9" s="48" t="s">
        <v>163</v>
      </c>
      <c r="AH9" s="48" t="s">
        <v>161</v>
      </c>
      <c r="AI9" s="48" t="s">
        <v>161</v>
      </c>
      <c r="AJ9" s="48" t="s">
        <v>161</v>
      </c>
      <c r="AK9" s="48" t="s">
        <v>161</v>
      </c>
      <c r="AL9" s="48" t="s">
        <v>161</v>
      </c>
      <c r="AM9" s="48" t="s">
        <v>160</v>
      </c>
      <c r="AN9" s="48" t="s">
        <v>161</v>
      </c>
      <c r="AO9" s="48" t="s">
        <v>160</v>
      </c>
      <c r="AP9" s="48" t="s">
        <v>160</v>
      </c>
      <c r="AQ9" s="48" t="s">
        <v>163</v>
      </c>
      <c r="AR9" s="48" t="s">
        <v>163</v>
      </c>
      <c r="AS9" s="48" t="s">
        <v>160</v>
      </c>
      <c r="AT9" s="48" t="s">
        <v>163</v>
      </c>
      <c r="AU9" s="48" t="s">
        <v>163</v>
      </c>
      <c r="AV9" s="48" t="s">
        <v>163</v>
      </c>
      <c r="AW9" s="48" t="s">
        <v>161</v>
      </c>
      <c r="AX9" s="48" t="s">
        <v>163</v>
      </c>
      <c r="AY9" s="48" t="s">
        <v>198</v>
      </c>
      <c r="AZ9" s="48" t="s">
        <v>198</v>
      </c>
      <c r="BA9" s="48" t="s">
        <v>198</v>
      </c>
      <c r="BB9" s="48" t="s">
        <v>198</v>
      </c>
      <c r="BC9" s="48" t="s">
        <v>163</v>
      </c>
      <c r="BD9" s="48" t="s">
        <v>163</v>
      </c>
      <c r="BE9" s="48" t="s">
        <v>163</v>
      </c>
      <c r="BF9" s="48" t="s">
        <v>163</v>
      </c>
      <c r="BG9" s="48" t="s">
        <v>197</v>
      </c>
      <c r="BH9" s="48" t="s">
        <v>197</v>
      </c>
      <c r="BI9" s="48" t="s">
        <v>197</v>
      </c>
      <c r="BJ9" s="48" t="s">
        <v>197</v>
      </c>
      <c r="BK9" s="48" t="s">
        <v>256</v>
      </c>
      <c r="BL9" s="48" t="s">
        <v>256</v>
      </c>
      <c r="BM9" s="48" t="s">
        <v>256</v>
      </c>
      <c r="BN9" s="48" t="s">
        <v>256</v>
      </c>
      <c r="BO9" s="48" t="s">
        <v>163</v>
      </c>
      <c r="BP9" s="48" t="s">
        <v>163</v>
      </c>
      <c r="BQ9" s="48" t="s">
        <v>181</v>
      </c>
      <c r="BR9" s="48" t="s">
        <v>181</v>
      </c>
      <c r="BS9" s="48" t="s">
        <v>160</v>
      </c>
      <c r="BT9" s="48" t="s">
        <v>160</v>
      </c>
      <c r="BU9" s="48" t="s">
        <v>161</v>
      </c>
      <c r="BV9" s="48" t="s">
        <v>161</v>
      </c>
      <c r="BW9" s="48" t="s">
        <v>163</v>
      </c>
      <c r="BX9" s="48" t="s">
        <v>163</v>
      </c>
      <c r="BY9" s="48" t="s">
        <v>182</v>
      </c>
      <c r="BZ9" s="48" t="s">
        <v>182</v>
      </c>
      <c r="CA9" s="48" t="s">
        <v>198</v>
      </c>
      <c r="CB9" s="48" t="s">
        <v>198</v>
      </c>
      <c r="CC9" s="48" t="s">
        <v>199</v>
      </c>
      <c r="CD9" s="48" t="s">
        <v>199</v>
      </c>
      <c r="CE9" s="48" t="s">
        <v>200</v>
      </c>
      <c r="CF9" s="48" t="s">
        <v>200</v>
      </c>
      <c r="CG9" s="48" t="s">
        <v>200</v>
      </c>
      <c r="CH9" s="48" t="s">
        <v>200</v>
      </c>
      <c r="CI9" s="48" t="s">
        <v>160</v>
      </c>
      <c r="CJ9" s="48" t="s">
        <v>160</v>
      </c>
      <c r="CK9" s="48" t="s">
        <v>160</v>
      </c>
      <c r="CL9" s="48" t="s">
        <v>160</v>
      </c>
      <c r="CM9" s="48" t="s">
        <v>160</v>
      </c>
      <c r="CN9" s="48" t="s">
        <v>160</v>
      </c>
      <c r="CO9" s="48" t="s">
        <v>161</v>
      </c>
      <c r="CP9" s="48" t="s">
        <v>161</v>
      </c>
      <c r="CQ9" s="48" t="s">
        <v>160</v>
      </c>
      <c r="CR9" s="48" t="s">
        <v>160</v>
      </c>
      <c r="CS9" s="48" t="s">
        <v>160</v>
      </c>
      <c r="CT9" s="48" t="s">
        <v>160</v>
      </c>
      <c r="CU9" s="48" t="s">
        <v>160</v>
      </c>
      <c r="CV9" s="48" t="s">
        <v>160</v>
      </c>
      <c r="CW9" s="48" t="s">
        <v>160</v>
      </c>
      <c r="CX9" s="48" t="s">
        <v>160</v>
      </c>
      <c r="CY9" s="48" t="s">
        <v>160</v>
      </c>
      <c r="CZ9" s="48" t="s">
        <v>160</v>
      </c>
      <c r="DA9" s="48" t="s">
        <v>160</v>
      </c>
      <c r="DB9" s="48" t="s">
        <v>160</v>
      </c>
      <c r="DC9" s="48" t="s">
        <v>160</v>
      </c>
      <c r="DD9" s="48" t="s">
        <v>160</v>
      </c>
      <c r="DE9" s="48" t="s">
        <v>160</v>
      </c>
      <c r="DF9" s="48" t="s">
        <v>160</v>
      </c>
      <c r="DG9" s="48" t="s">
        <v>257</v>
      </c>
      <c r="DH9" s="48" t="s">
        <v>257</v>
      </c>
      <c r="DI9" s="48" t="s">
        <v>257</v>
      </c>
      <c r="DJ9" s="48" t="s">
        <v>257</v>
      </c>
      <c r="DK9" s="48" t="s">
        <v>160</v>
      </c>
      <c r="DL9" s="48" t="s">
        <v>160</v>
      </c>
      <c r="DM9" s="48" t="s">
        <v>187</v>
      </c>
      <c r="DN9" s="48" t="s">
        <v>187</v>
      </c>
      <c r="DO9" s="48" t="s">
        <v>258</v>
      </c>
      <c r="DP9" s="48" t="s">
        <v>258</v>
      </c>
      <c r="DQ9" s="48" t="s">
        <v>259</v>
      </c>
      <c r="DR9" s="48" t="s">
        <v>259</v>
      </c>
    </row>
    <row r="10">
      <c r="A10" s="48" t="s">
        <v>161</v>
      </c>
      <c r="B10" s="48" t="s">
        <v>261</v>
      </c>
      <c r="C10" s="48" t="s">
        <v>160</v>
      </c>
      <c r="D10" s="48" t="s">
        <v>262</v>
      </c>
      <c r="E10" s="48" t="s">
        <v>173</v>
      </c>
      <c r="F10" s="48" t="s">
        <v>160</v>
      </c>
      <c r="G10" s="48" t="s">
        <v>166</v>
      </c>
      <c r="H10" s="48" t="s">
        <v>161</v>
      </c>
      <c r="I10" s="48" t="s">
        <v>163</v>
      </c>
      <c r="J10"/>
      <c r="K10" s="48" t="s">
        <v>175</v>
      </c>
      <c r="L10" s="48" t="s">
        <v>160</v>
      </c>
      <c r="M10" s="48" t="s">
        <v>163</v>
      </c>
      <c r="N10" s="48" t="s">
        <v>160</v>
      </c>
      <c r="O10" s="48" t="s">
        <v>163</v>
      </c>
      <c r="P10" s="48" t="s">
        <v>176</v>
      </c>
      <c r="Q10" s="48" t="s">
        <v>166</v>
      </c>
      <c r="R10" s="48" t="s">
        <v>160</v>
      </c>
      <c r="S10" s="48" t="s">
        <v>163</v>
      </c>
      <c r="T10" s="48" t="s">
        <v>163</v>
      </c>
      <c r="U10" s="48" t="s">
        <v>163</v>
      </c>
      <c r="V10" s="48" t="s">
        <v>163</v>
      </c>
      <c r="W10" s="48" t="s">
        <v>160</v>
      </c>
      <c r="X10" s="48" t="s">
        <v>162</v>
      </c>
      <c r="Y10" s="48" t="s">
        <v>160</v>
      </c>
      <c r="Z10" s="48" t="s">
        <v>176</v>
      </c>
      <c r="AA10" s="48" t="s">
        <v>160</v>
      </c>
      <c r="AB10" s="48" t="s">
        <v>160</v>
      </c>
      <c r="AC10" s="48" t="s">
        <v>163</v>
      </c>
      <c r="AD10" s="48" t="s">
        <v>161</v>
      </c>
      <c r="AE10" s="48" t="s">
        <v>161</v>
      </c>
      <c r="AF10" s="48" t="s">
        <v>161</v>
      </c>
      <c r="AG10" s="48" t="s">
        <v>161</v>
      </c>
      <c r="AH10" s="48" t="s">
        <v>161</v>
      </c>
      <c r="AI10" s="48" t="s">
        <v>161</v>
      </c>
      <c r="AJ10" s="48" t="s">
        <v>161</v>
      </c>
      <c r="AK10" s="48" t="s">
        <v>161</v>
      </c>
      <c r="AL10" s="48" t="s">
        <v>161</v>
      </c>
      <c r="AM10" s="48" t="s">
        <v>160</v>
      </c>
      <c r="AN10" s="48" t="s">
        <v>161</v>
      </c>
      <c r="AO10" s="48" t="s">
        <v>160</v>
      </c>
      <c r="AP10" s="48" t="s">
        <v>160</v>
      </c>
      <c r="AQ10" s="48" t="s">
        <v>163</v>
      </c>
      <c r="AR10" s="48" t="s">
        <v>163</v>
      </c>
      <c r="AS10" s="48" t="s">
        <v>160</v>
      </c>
      <c r="AT10" s="48" t="s">
        <v>163</v>
      </c>
      <c r="AU10" s="48" t="s">
        <v>163</v>
      </c>
      <c r="AV10" s="48" t="s">
        <v>163</v>
      </c>
      <c r="AW10" s="48" t="s">
        <v>161</v>
      </c>
      <c r="AX10" s="48" t="s">
        <v>163</v>
      </c>
      <c r="AY10" s="48" t="s">
        <v>163</v>
      </c>
      <c r="AZ10" s="48" t="s">
        <v>163</v>
      </c>
      <c r="BA10" s="48" t="s">
        <v>163</v>
      </c>
      <c r="BB10" s="48" t="s">
        <v>163</v>
      </c>
      <c r="BC10" s="48" t="s">
        <v>163</v>
      </c>
      <c r="BD10" s="48" t="s">
        <v>163</v>
      </c>
      <c r="BE10" s="48" t="s">
        <v>163</v>
      </c>
      <c r="BF10" s="48" t="s">
        <v>163</v>
      </c>
      <c r="BG10" s="48" t="s">
        <v>179</v>
      </c>
      <c r="BH10" s="48" t="s">
        <v>179</v>
      </c>
      <c r="BI10" s="48" t="s">
        <v>179</v>
      </c>
      <c r="BJ10" s="48" t="s">
        <v>179</v>
      </c>
      <c r="BK10" s="48" t="s">
        <v>163</v>
      </c>
      <c r="BL10" s="48" t="s">
        <v>163</v>
      </c>
      <c r="BM10" s="48" t="s">
        <v>163</v>
      </c>
      <c r="BN10" s="48" t="s">
        <v>163</v>
      </c>
      <c r="BO10" s="48" t="s">
        <v>163</v>
      </c>
      <c r="BP10" s="48" t="s">
        <v>163</v>
      </c>
      <c r="BQ10" s="48" t="s">
        <v>181</v>
      </c>
      <c r="BR10" s="48" t="s">
        <v>181</v>
      </c>
      <c r="BS10" s="48" t="s">
        <v>160</v>
      </c>
      <c r="BT10" s="48" t="s">
        <v>160</v>
      </c>
      <c r="BU10" s="48" t="s">
        <v>161</v>
      </c>
      <c r="BV10" s="48" t="s">
        <v>161</v>
      </c>
      <c r="BW10" s="48" t="s">
        <v>163</v>
      </c>
      <c r="BX10" s="48" t="s">
        <v>163</v>
      </c>
      <c r="BY10" s="48" t="s">
        <v>182</v>
      </c>
      <c r="BZ10" s="48" t="s">
        <v>182</v>
      </c>
      <c r="CA10" s="48" t="s">
        <v>263</v>
      </c>
      <c r="CB10" s="48" t="s">
        <v>263</v>
      </c>
      <c r="CC10" s="48" t="s">
        <v>264</v>
      </c>
      <c r="CD10" s="48" t="s">
        <v>264</v>
      </c>
      <c r="CE10" s="48" t="s">
        <v>185</v>
      </c>
      <c r="CF10" s="48" t="s">
        <v>185</v>
      </c>
      <c r="CG10" s="48" t="s">
        <v>185</v>
      </c>
      <c r="CH10" s="48" t="s">
        <v>185</v>
      </c>
      <c r="CI10" s="48" t="s">
        <v>160</v>
      </c>
      <c r="CJ10" s="48" t="s">
        <v>160</v>
      </c>
      <c r="CK10" s="48" t="s">
        <v>160</v>
      </c>
      <c r="CL10" s="48" t="s">
        <v>160</v>
      </c>
      <c r="CM10" s="48" t="s">
        <v>160</v>
      </c>
      <c r="CN10" s="48" t="s">
        <v>160</v>
      </c>
      <c r="CO10" s="48" t="s">
        <v>161</v>
      </c>
      <c r="CP10" s="48" t="s">
        <v>161</v>
      </c>
      <c r="CQ10" s="48" t="s">
        <v>160</v>
      </c>
      <c r="CR10" s="48" t="s">
        <v>160</v>
      </c>
      <c r="CS10" s="48" t="s">
        <v>160</v>
      </c>
      <c r="CT10" s="48" t="s">
        <v>160</v>
      </c>
      <c r="CU10" s="48" t="s">
        <v>160</v>
      </c>
      <c r="CV10" s="48" t="s">
        <v>160</v>
      </c>
      <c r="CW10" s="48" t="s">
        <v>160</v>
      </c>
      <c r="CX10" s="48" t="s">
        <v>160</v>
      </c>
      <c r="CY10" s="48" t="s">
        <v>160</v>
      </c>
      <c r="CZ10" s="48" t="s">
        <v>160</v>
      </c>
      <c r="DA10" s="48" t="s">
        <v>160</v>
      </c>
      <c r="DB10" s="48" t="s">
        <v>160</v>
      </c>
      <c r="DC10" s="48" t="s">
        <v>160</v>
      </c>
      <c r="DD10" s="48" t="s">
        <v>160</v>
      </c>
      <c r="DE10" s="48" t="s">
        <v>160</v>
      </c>
      <c r="DF10" s="48" t="s">
        <v>160</v>
      </c>
      <c r="DG10" s="48" t="s">
        <v>229</v>
      </c>
      <c r="DH10" s="48" t="s">
        <v>229</v>
      </c>
      <c r="DI10" s="48" t="s">
        <v>229</v>
      </c>
      <c r="DJ10" s="48" t="s">
        <v>229</v>
      </c>
      <c r="DK10" s="48" t="s">
        <v>160</v>
      </c>
      <c r="DL10" s="48" t="s">
        <v>160</v>
      </c>
      <c r="DM10" s="48" t="s">
        <v>187</v>
      </c>
      <c r="DN10" s="48" t="s">
        <v>187</v>
      </c>
      <c r="DO10" s="48" t="s">
        <v>265</v>
      </c>
      <c r="DP10" s="48" t="s">
        <v>265</v>
      </c>
      <c r="DQ10" s="48" t="s">
        <v>266</v>
      </c>
      <c r="DR10" s="48" t="s">
        <v>266</v>
      </c>
    </row>
    <row r="11">
      <c r="A11" s="48" t="s">
        <v>222</v>
      </c>
      <c r="B11" s="48" t="s">
        <v>268</v>
      </c>
      <c r="C11" s="48" t="s">
        <v>160</v>
      </c>
      <c r="D11" s="48" t="s">
        <v>269</v>
      </c>
      <c r="E11" s="48" t="s">
        <v>173</v>
      </c>
      <c r="F11" s="48" t="s">
        <v>160</v>
      </c>
      <c r="G11" s="48" t="s">
        <v>244</v>
      </c>
      <c r="H11" s="48" t="s">
        <v>161</v>
      </c>
      <c r="I11" s="48" t="s">
        <v>161</v>
      </c>
      <c r="J11" s="48" t="s">
        <v>161</v>
      </c>
      <c r="K11"/>
      <c r="L11" s="48" t="s">
        <v>160</v>
      </c>
      <c r="M11" s="48" t="s">
        <v>163</v>
      </c>
      <c r="N11" s="48" t="s">
        <v>160</v>
      </c>
      <c r="O11" s="48" t="s">
        <v>161</v>
      </c>
      <c r="P11" s="48" t="s">
        <v>270</v>
      </c>
      <c r="Q11" s="48" t="s">
        <v>174</v>
      </c>
      <c r="R11" s="48" t="s">
        <v>160</v>
      </c>
      <c r="S11" s="48" t="s">
        <v>163</v>
      </c>
      <c r="T11" s="48" t="s">
        <v>161</v>
      </c>
      <c r="U11" s="48" t="s">
        <v>163</v>
      </c>
      <c r="V11" s="48" t="s">
        <v>161</v>
      </c>
      <c r="W11" s="48" t="s">
        <v>160</v>
      </c>
      <c r="X11" s="48" t="s">
        <v>255</v>
      </c>
      <c r="Y11" s="48" t="s">
        <v>160</v>
      </c>
      <c r="Z11" s="48" t="s">
        <v>271</v>
      </c>
      <c r="AA11" s="48" t="s">
        <v>160</v>
      </c>
      <c r="AB11" s="48" t="s">
        <v>160</v>
      </c>
      <c r="AC11" s="48" t="s">
        <v>272</v>
      </c>
      <c r="AD11" s="48" t="s">
        <v>161</v>
      </c>
      <c r="AE11" s="48" t="s">
        <v>161</v>
      </c>
      <c r="AF11" s="48" t="s">
        <v>161</v>
      </c>
      <c r="AG11" s="48" t="s">
        <v>161</v>
      </c>
      <c r="AH11" s="48" t="s">
        <v>161</v>
      </c>
      <c r="AI11" s="48" t="s">
        <v>161</v>
      </c>
      <c r="AJ11" s="48" t="s">
        <v>161</v>
      </c>
      <c r="AK11" s="48" t="s">
        <v>161</v>
      </c>
      <c r="AL11" s="48" t="s">
        <v>161</v>
      </c>
      <c r="AM11" s="48" t="s">
        <v>160</v>
      </c>
      <c r="AN11" s="48" t="s">
        <v>161</v>
      </c>
      <c r="AO11" s="48" t="s">
        <v>160</v>
      </c>
      <c r="AP11" s="48" t="s">
        <v>160</v>
      </c>
      <c r="AQ11" s="48" t="s">
        <v>183</v>
      </c>
      <c r="AR11" s="48" t="s">
        <v>183</v>
      </c>
      <c r="AS11" s="48" t="s">
        <v>160</v>
      </c>
      <c r="AT11" s="48" t="s">
        <v>160</v>
      </c>
      <c r="AU11" s="48" t="s">
        <v>183</v>
      </c>
      <c r="AV11" s="48" t="s">
        <v>163</v>
      </c>
      <c r="AW11" s="48" t="s">
        <v>161</v>
      </c>
      <c r="AX11" s="48" t="s">
        <v>163</v>
      </c>
      <c r="AY11" s="48" t="s">
        <v>272</v>
      </c>
      <c r="AZ11" s="48" t="s">
        <v>272</v>
      </c>
      <c r="BA11" s="48" t="s">
        <v>272</v>
      </c>
      <c r="BB11" s="48" t="s">
        <v>272</v>
      </c>
      <c r="BC11" s="48" t="s">
        <v>273</v>
      </c>
      <c r="BD11" s="48" t="s">
        <v>273</v>
      </c>
      <c r="BE11" s="48" t="s">
        <v>273</v>
      </c>
      <c r="BF11" s="48" t="s">
        <v>273</v>
      </c>
      <c r="BG11" s="48" t="s">
        <v>274</v>
      </c>
      <c r="BH11" s="48" t="s">
        <v>274</v>
      </c>
      <c r="BI11" s="48" t="s">
        <v>274</v>
      </c>
      <c r="BJ11" s="48" t="s">
        <v>274</v>
      </c>
      <c r="BK11" s="48" t="s">
        <v>180</v>
      </c>
      <c r="BL11" s="48" t="s">
        <v>180</v>
      </c>
      <c r="BM11" s="48" t="s">
        <v>180</v>
      </c>
      <c r="BN11" s="48" t="s">
        <v>180</v>
      </c>
      <c r="BO11" s="48" t="s">
        <v>273</v>
      </c>
      <c r="BP11" s="48" t="s">
        <v>273</v>
      </c>
      <c r="BQ11" s="48" t="s">
        <v>167</v>
      </c>
      <c r="BR11" s="48" t="s">
        <v>167</v>
      </c>
      <c r="BS11" s="48" t="s">
        <v>160</v>
      </c>
      <c r="BT11" s="48" t="s">
        <v>160</v>
      </c>
      <c r="BU11" s="48" t="s">
        <v>161</v>
      </c>
      <c r="BV11" s="48" t="s">
        <v>161</v>
      </c>
      <c r="BW11" s="48" t="s">
        <v>181</v>
      </c>
      <c r="BX11" s="48" t="s">
        <v>181</v>
      </c>
      <c r="BY11" s="48" t="s">
        <v>275</v>
      </c>
      <c r="BZ11" s="48" t="s">
        <v>275</v>
      </c>
      <c r="CA11" s="48" t="s">
        <v>276</v>
      </c>
      <c r="CB11" s="48" t="s">
        <v>276</v>
      </c>
      <c r="CC11" s="48" t="s">
        <v>277</v>
      </c>
      <c r="CD11" s="48" t="s">
        <v>277</v>
      </c>
      <c r="CE11" s="48" t="s">
        <v>278</v>
      </c>
      <c r="CF11" s="48" t="s">
        <v>278</v>
      </c>
      <c r="CG11" s="48" t="s">
        <v>279</v>
      </c>
      <c r="CH11" s="48" t="s">
        <v>279</v>
      </c>
      <c r="CI11" s="48" t="s">
        <v>160</v>
      </c>
      <c r="CJ11" s="48" t="s">
        <v>160</v>
      </c>
      <c r="CK11" s="48" t="s">
        <v>160</v>
      </c>
      <c r="CL11" s="48" t="s">
        <v>160</v>
      </c>
      <c r="CM11" s="48" t="s">
        <v>160</v>
      </c>
      <c r="CN11" s="48" t="s">
        <v>160</v>
      </c>
      <c r="CO11" s="48" t="s">
        <v>161</v>
      </c>
      <c r="CP11" s="48" t="s">
        <v>161</v>
      </c>
      <c r="CQ11" s="48" t="s">
        <v>160</v>
      </c>
      <c r="CR11" s="48" t="s">
        <v>160</v>
      </c>
      <c r="CS11" s="48" t="s">
        <v>160</v>
      </c>
      <c r="CT11" s="48" t="s">
        <v>160</v>
      </c>
      <c r="CU11" s="48" t="s">
        <v>160</v>
      </c>
      <c r="CV11" s="48" t="s">
        <v>160</v>
      </c>
      <c r="CW11" s="48" t="s">
        <v>160</v>
      </c>
      <c r="CX11" s="48" t="s">
        <v>160</v>
      </c>
      <c r="CY11" s="48" t="s">
        <v>160</v>
      </c>
      <c r="CZ11" s="48" t="s">
        <v>160</v>
      </c>
      <c r="DA11" s="48" t="s">
        <v>160</v>
      </c>
      <c r="DB11" s="48" t="s">
        <v>160</v>
      </c>
      <c r="DC11" s="48" t="s">
        <v>160</v>
      </c>
      <c r="DD11" s="48" t="s">
        <v>160</v>
      </c>
      <c r="DE11" s="48" t="s">
        <v>160</v>
      </c>
      <c r="DF11" s="48" t="s">
        <v>160</v>
      </c>
      <c r="DG11" s="48" t="s">
        <v>280</v>
      </c>
      <c r="DH11" s="48" t="s">
        <v>280</v>
      </c>
      <c r="DI11" s="48" t="s">
        <v>280</v>
      </c>
      <c r="DJ11" s="48" t="s">
        <v>280</v>
      </c>
      <c r="DK11" s="48" t="s">
        <v>160</v>
      </c>
      <c r="DL11" s="48" t="s">
        <v>160</v>
      </c>
      <c r="DM11" s="48" t="s">
        <v>226</v>
      </c>
      <c r="DN11" s="48" t="s">
        <v>226</v>
      </c>
      <c r="DO11" s="48" t="s">
        <v>281</v>
      </c>
      <c r="DP11" s="48" t="s">
        <v>281</v>
      </c>
      <c r="DQ11" s="48" t="s">
        <v>282</v>
      </c>
      <c r="DR11" s="48" t="s">
        <v>282</v>
      </c>
    </row>
    <row r="12">
      <c r="A12" s="48" t="s">
        <v>160</v>
      </c>
      <c r="B12" s="48" t="s">
        <v>284</v>
      </c>
      <c r="C12" s="48" t="s">
        <v>160</v>
      </c>
      <c r="D12" s="48" t="s">
        <v>285</v>
      </c>
      <c r="E12" s="48" t="s">
        <v>173</v>
      </c>
      <c r="F12" s="48" t="s">
        <v>160</v>
      </c>
      <c r="G12" s="48" t="s">
        <v>286</v>
      </c>
      <c r="H12" s="48" t="s">
        <v>161</v>
      </c>
      <c r="I12" s="48" t="s">
        <v>163</v>
      </c>
      <c r="J12" s="48" t="s">
        <v>161</v>
      </c>
      <c r="K12" s="48" t="s">
        <v>164</v>
      </c>
      <c r="L12"/>
      <c r="M12" s="48" t="s">
        <v>163</v>
      </c>
      <c r="N12" s="48" t="s">
        <v>160</v>
      </c>
      <c r="O12" s="48" t="s">
        <v>163</v>
      </c>
      <c r="P12" s="48" t="s">
        <v>270</v>
      </c>
      <c r="Q12" s="48" t="s">
        <v>287</v>
      </c>
      <c r="R12" s="48" t="s">
        <v>160</v>
      </c>
      <c r="S12" s="48" t="s">
        <v>183</v>
      </c>
      <c r="T12" s="48" t="s">
        <v>163</v>
      </c>
      <c r="U12" s="48" t="s">
        <v>163</v>
      </c>
      <c r="V12" s="48" t="s">
        <v>163</v>
      </c>
      <c r="W12" s="48" t="s">
        <v>160</v>
      </c>
      <c r="X12" s="48" t="s">
        <v>288</v>
      </c>
      <c r="Y12" s="48" t="s">
        <v>160</v>
      </c>
      <c r="Z12" s="48" t="s">
        <v>289</v>
      </c>
      <c r="AA12" s="48" t="s">
        <v>160</v>
      </c>
      <c r="AB12" s="48" t="s">
        <v>160</v>
      </c>
      <c r="AC12" s="48" t="s">
        <v>272</v>
      </c>
      <c r="AD12" s="48" t="s">
        <v>161</v>
      </c>
      <c r="AE12" s="48" t="s">
        <v>161</v>
      </c>
      <c r="AF12" s="48" t="s">
        <v>161</v>
      </c>
      <c r="AG12" s="48" t="s">
        <v>161</v>
      </c>
      <c r="AH12" s="48" t="s">
        <v>161</v>
      </c>
      <c r="AI12" s="48" t="s">
        <v>161</v>
      </c>
      <c r="AJ12" s="48" t="s">
        <v>161</v>
      </c>
      <c r="AK12" s="48" t="s">
        <v>161</v>
      </c>
      <c r="AL12" s="48" t="s">
        <v>161</v>
      </c>
      <c r="AM12" s="48" t="s">
        <v>160</v>
      </c>
      <c r="AN12" s="48" t="s">
        <v>161</v>
      </c>
      <c r="AO12" s="48" t="s">
        <v>160</v>
      </c>
      <c r="AP12" s="48" t="s">
        <v>160</v>
      </c>
      <c r="AQ12" s="48" t="s">
        <v>163</v>
      </c>
      <c r="AR12" s="48" t="s">
        <v>163</v>
      </c>
      <c r="AS12" s="48" t="s">
        <v>160</v>
      </c>
      <c r="AT12" s="48" t="s">
        <v>163</v>
      </c>
      <c r="AU12" s="48" t="s">
        <v>163</v>
      </c>
      <c r="AV12" s="48" t="s">
        <v>163</v>
      </c>
      <c r="AW12" s="48" t="s">
        <v>161</v>
      </c>
      <c r="AX12" s="48" t="s">
        <v>163</v>
      </c>
      <c r="AY12" s="48" t="s">
        <v>272</v>
      </c>
      <c r="AZ12" s="48" t="s">
        <v>272</v>
      </c>
      <c r="BA12" s="48" t="s">
        <v>272</v>
      </c>
      <c r="BB12" s="48" t="s">
        <v>272</v>
      </c>
      <c r="BC12" s="48" t="s">
        <v>163</v>
      </c>
      <c r="BD12" s="48" t="s">
        <v>163</v>
      </c>
      <c r="BE12" s="48" t="s">
        <v>163</v>
      </c>
      <c r="BF12" s="48" t="s">
        <v>163</v>
      </c>
      <c r="BG12" s="48" t="s">
        <v>274</v>
      </c>
      <c r="BH12" s="48" t="s">
        <v>274</v>
      </c>
      <c r="BI12" s="48" t="s">
        <v>274</v>
      </c>
      <c r="BJ12" s="48" t="s">
        <v>274</v>
      </c>
      <c r="BK12" s="48" t="s">
        <v>290</v>
      </c>
      <c r="BL12" s="48" t="s">
        <v>290</v>
      </c>
      <c r="BM12" s="48" t="s">
        <v>290</v>
      </c>
      <c r="BN12" s="48" t="s">
        <v>290</v>
      </c>
      <c r="BO12" s="48" t="s">
        <v>212</v>
      </c>
      <c r="BP12" s="48" t="s">
        <v>212</v>
      </c>
      <c r="BQ12" s="48" t="s">
        <v>291</v>
      </c>
      <c r="BR12" s="48" t="s">
        <v>291</v>
      </c>
      <c r="BS12" s="48" t="s">
        <v>160</v>
      </c>
      <c r="BT12" s="48" t="s">
        <v>160</v>
      </c>
      <c r="BU12" s="48" t="s">
        <v>161</v>
      </c>
      <c r="BV12" s="48" t="s">
        <v>161</v>
      </c>
      <c r="BW12" s="48" t="s">
        <v>187</v>
      </c>
      <c r="BX12" s="48" t="s">
        <v>187</v>
      </c>
      <c r="BY12" s="48" t="s">
        <v>292</v>
      </c>
      <c r="BZ12" s="48" t="s">
        <v>292</v>
      </c>
      <c r="CA12" s="48" t="s">
        <v>293</v>
      </c>
      <c r="CB12" s="48" t="s">
        <v>293</v>
      </c>
      <c r="CC12" s="48" t="s">
        <v>294</v>
      </c>
      <c r="CD12" s="48" t="s">
        <v>294</v>
      </c>
      <c r="CE12" s="48" t="s">
        <v>185</v>
      </c>
      <c r="CF12" s="48" t="s">
        <v>185</v>
      </c>
      <c r="CG12" s="48" t="s">
        <v>185</v>
      </c>
      <c r="CH12" s="48" t="s">
        <v>185</v>
      </c>
      <c r="CI12" s="48" t="s">
        <v>160</v>
      </c>
      <c r="CJ12" s="48" t="s">
        <v>160</v>
      </c>
      <c r="CK12" s="48" t="s">
        <v>160</v>
      </c>
      <c r="CL12" s="48" t="s">
        <v>160</v>
      </c>
      <c r="CM12" s="48" t="s">
        <v>160</v>
      </c>
      <c r="CN12" s="48" t="s">
        <v>160</v>
      </c>
      <c r="CO12" s="48" t="s">
        <v>161</v>
      </c>
      <c r="CP12" s="48" t="s">
        <v>161</v>
      </c>
      <c r="CQ12" s="48" t="s">
        <v>160</v>
      </c>
      <c r="CR12" s="48" t="s">
        <v>160</v>
      </c>
      <c r="CS12" s="48" t="s">
        <v>160</v>
      </c>
      <c r="CT12" s="48" t="s">
        <v>160</v>
      </c>
      <c r="CU12" s="48" t="s">
        <v>160</v>
      </c>
      <c r="CV12" s="48" t="s">
        <v>160</v>
      </c>
      <c r="CW12" s="48" t="s">
        <v>160</v>
      </c>
      <c r="CX12" s="48" t="s">
        <v>160</v>
      </c>
      <c r="CY12" s="48" t="s">
        <v>160</v>
      </c>
      <c r="CZ12" s="48" t="s">
        <v>160</v>
      </c>
      <c r="DA12" s="48" t="s">
        <v>160</v>
      </c>
      <c r="DB12" s="48" t="s">
        <v>160</v>
      </c>
      <c r="DC12" s="48" t="s">
        <v>160</v>
      </c>
      <c r="DD12" s="48" t="s">
        <v>160</v>
      </c>
      <c r="DE12" s="48" t="s">
        <v>160</v>
      </c>
      <c r="DF12" s="48" t="s">
        <v>160</v>
      </c>
      <c r="DG12" s="48" t="s">
        <v>295</v>
      </c>
      <c r="DH12" s="48" t="s">
        <v>295</v>
      </c>
      <c r="DI12" s="48" t="s">
        <v>295</v>
      </c>
      <c r="DJ12" s="48" t="s">
        <v>295</v>
      </c>
      <c r="DK12" s="48" t="s">
        <v>160</v>
      </c>
      <c r="DL12" s="48" t="s">
        <v>160</v>
      </c>
      <c r="DM12" s="48" t="s">
        <v>163</v>
      </c>
      <c r="DN12" s="48" t="s">
        <v>163</v>
      </c>
      <c r="DO12" s="48" t="s">
        <v>296</v>
      </c>
      <c r="DP12" s="48" t="s">
        <v>296</v>
      </c>
      <c r="DQ12" s="48" t="s">
        <v>297</v>
      </c>
      <c r="DR12" s="48" t="s">
        <v>297</v>
      </c>
    </row>
    <row r="13">
      <c r="A13" s="48" t="s">
        <v>183</v>
      </c>
      <c r="B13" s="48" t="s">
        <v>299</v>
      </c>
      <c r="C13" s="48" t="s">
        <v>160</v>
      </c>
      <c r="D13" s="48" t="s">
        <v>300</v>
      </c>
      <c r="E13" s="48" t="s">
        <v>173</v>
      </c>
      <c r="F13" s="48" t="s">
        <v>160</v>
      </c>
      <c r="G13" s="48" t="s">
        <v>301</v>
      </c>
      <c r="H13" s="48" t="s">
        <v>161</v>
      </c>
      <c r="I13" s="48" t="s">
        <v>163</v>
      </c>
      <c r="J13" s="48" t="s">
        <v>161</v>
      </c>
      <c r="K13" s="48" t="s">
        <v>302</v>
      </c>
      <c r="L13" s="48" t="s">
        <v>160</v>
      </c>
      <c r="M13"/>
      <c r="N13" s="48" t="s">
        <v>160</v>
      </c>
      <c r="O13" s="48" t="s">
        <v>163</v>
      </c>
      <c r="P13" s="48" t="s">
        <v>174</v>
      </c>
      <c r="Q13" s="48" t="s">
        <v>287</v>
      </c>
      <c r="R13" s="48" t="s">
        <v>160</v>
      </c>
      <c r="S13" s="48" t="s">
        <v>183</v>
      </c>
      <c r="T13" s="48" t="s">
        <v>163</v>
      </c>
      <c r="U13" s="48" t="s">
        <v>163</v>
      </c>
      <c r="V13" s="48" t="s">
        <v>163</v>
      </c>
      <c r="W13" s="48" t="s">
        <v>160</v>
      </c>
      <c r="X13" s="48" t="s">
        <v>162</v>
      </c>
      <c r="Y13" s="48" t="s">
        <v>160</v>
      </c>
      <c r="Z13" s="48" t="s">
        <v>167</v>
      </c>
      <c r="AA13" s="48" t="s">
        <v>160</v>
      </c>
      <c r="AB13" s="48" t="s">
        <v>160</v>
      </c>
      <c r="AC13" s="48" t="s">
        <v>272</v>
      </c>
      <c r="AD13" s="48" t="s">
        <v>161</v>
      </c>
      <c r="AE13" s="48" t="s">
        <v>161</v>
      </c>
      <c r="AF13" s="48" t="s">
        <v>161</v>
      </c>
      <c r="AG13" s="48" t="s">
        <v>163</v>
      </c>
      <c r="AH13" s="48" t="s">
        <v>161</v>
      </c>
      <c r="AI13" s="48" t="s">
        <v>161</v>
      </c>
      <c r="AJ13" s="48" t="s">
        <v>163</v>
      </c>
      <c r="AK13" s="48" t="s">
        <v>161</v>
      </c>
      <c r="AL13" s="48" t="s">
        <v>161</v>
      </c>
      <c r="AM13" s="48" t="s">
        <v>160</v>
      </c>
      <c r="AN13" s="48" t="s">
        <v>161</v>
      </c>
      <c r="AO13" s="48" t="s">
        <v>160</v>
      </c>
      <c r="AP13" s="48" t="s">
        <v>160</v>
      </c>
      <c r="AQ13" s="48" t="s">
        <v>163</v>
      </c>
      <c r="AR13" s="48" t="s">
        <v>163</v>
      </c>
      <c r="AS13" s="48" t="s">
        <v>160</v>
      </c>
      <c r="AT13" s="48" t="s">
        <v>163</v>
      </c>
      <c r="AU13" s="48" t="s">
        <v>163</v>
      </c>
      <c r="AV13" s="48" t="s">
        <v>163</v>
      </c>
      <c r="AW13" s="48" t="s">
        <v>161</v>
      </c>
      <c r="AX13" s="48" t="s">
        <v>163</v>
      </c>
      <c r="AY13" s="48" t="s">
        <v>272</v>
      </c>
      <c r="AZ13" s="48" t="s">
        <v>272</v>
      </c>
      <c r="BA13" s="48" t="s">
        <v>272</v>
      </c>
      <c r="BB13" s="48" t="s">
        <v>272</v>
      </c>
      <c r="BC13" s="48" t="s">
        <v>198</v>
      </c>
      <c r="BD13" s="48" t="s">
        <v>198</v>
      </c>
      <c r="BE13" s="48" t="s">
        <v>198</v>
      </c>
      <c r="BF13" s="48" t="s">
        <v>198</v>
      </c>
      <c r="BG13" s="48" t="s">
        <v>303</v>
      </c>
      <c r="BH13" s="48" t="s">
        <v>303</v>
      </c>
      <c r="BI13" s="48" t="s">
        <v>303</v>
      </c>
      <c r="BJ13" s="48" t="s">
        <v>303</v>
      </c>
      <c r="BK13" s="48" t="s">
        <v>290</v>
      </c>
      <c r="BL13" s="48" t="s">
        <v>290</v>
      </c>
      <c r="BM13" s="48" t="s">
        <v>290</v>
      </c>
      <c r="BN13" s="48" t="s">
        <v>290</v>
      </c>
      <c r="BO13" s="48" t="s">
        <v>212</v>
      </c>
      <c r="BP13" s="48" t="s">
        <v>212</v>
      </c>
      <c r="BQ13" s="48" t="s">
        <v>291</v>
      </c>
      <c r="BR13" s="48" t="s">
        <v>291</v>
      </c>
      <c r="BS13" s="48" t="s">
        <v>160</v>
      </c>
      <c r="BT13" s="48" t="s">
        <v>160</v>
      </c>
      <c r="BU13" s="48" t="s">
        <v>161</v>
      </c>
      <c r="BV13" s="48" t="s">
        <v>161</v>
      </c>
      <c r="BW13" s="48" t="s">
        <v>163</v>
      </c>
      <c r="BX13" s="48" t="s">
        <v>163</v>
      </c>
      <c r="BY13" s="48" t="s">
        <v>182</v>
      </c>
      <c r="BZ13" s="48" t="s">
        <v>182</v>
      </c>
      <c r="CA13" s="48" t="s">
        <v>163</v>
      </c>
      <c r="CB13" s="48" t="s">
        <v>163</v>
      </c>
      <c r="CC13" s="48" t="s">
        <v>304</v>
      </c>
      <c r="CD13" s="48" t="s">
        <v>304</v>
      </c>
      <c r="CE13" s="48" t="s">
        <v>305</v>
      </c>
      <c r="CF13" s="48" t="s">
        <v>305</v>
      </c>
      <c r="CG13" s="48" t="s">
        <v>305</v>
      </c>
      <c r="CH13" s="48" t="s">
        <v>305</v>
      </c>
      <c r="CI13" s="48" t="s">
        <v>160</v>
      </c>
      <c r="CJ13" s="48" t="s">
        <v>160</v>
      </c>
      <c r="CK13" s="48" t="s">
        <v>160</v>
      </c>
      <c r="CL13" s="48" t="s">
        <v>160</v>
      </c>
      <c r="CM13" s="48" t="s">
        <v>160</v>
      </c>
      <c r="CN13" s="48" t="s">
        <v>160</v>
      </c>
      <c r="CO13" s="48" t="s">
        <v>161</v>
      </c>
      <c r="CP13" s="48" t="s">
        <v>161</v>
      </c>
      <c r="CQ13" s="48" t="s">
        <v>160</v>
      </c>
      <c r="CR13" s="48" t="s">
        <v>160</v>
      </c>
      <c r="CS13" s="48" t="s">
        <v>160</v>
      </c>
      <c r="CT13" s="48" t="s">
        <v>160</v>
      </c>
      <c r="CU13" s="48" t="s">
        <v>160</v>
      </c>
      <c r="CV13" s="48" t="s">
        <v>160</v>
      </c>
      <c r="CW13" s="48" t="s">
        <v>160</v>
      </c>
      <c r="CX13" s="48" t="s">
        <v>160</v>
      </c>
      <c r="CY13" s="48" t="s">
        <v>160</v>
      </c>
      <c r="CZ13" s="48" t="s">
        <v>160</v>
      </c>
      <c r="DA13" s="48" t="s">
        <v>160</v>
      </c>
      <c r="DB13" s="48" t="s">
        <v>160</v>
      </c>
      <c r="DC13" s="48" t="s">
        <v>160</v>
      </c>
      <c r="DD13" s="48" t="s">
        <v>160</v>
      </c>
      <c r="DE13" s="48" t="s">
        <v>160</v>
      </c>
      <c r="DF13" s="48" t="s">
        <v>160</v>
      </c>
      <c r="DG13" s="48" t="s">
        <v>306</v>
      </c>
      <c r="DH13" s="48" t="s">
        <v>306</v>
      </c>
      <c r="DI13" s="48" t="s">
        <v>306</v>
      </c>
      <c r="DJ13" s="48" t="s">
        <v>306</v>
      </c>
      <c r="DK13" s="48" t="s">
        <v>160</v>
      </c>
      <c r="DL13" s="48" t="s">
        <v>160</v>
      </c>
      <c r="DM13" s="48" t="s">
        <v>307</v>
      </c>
      <c r="DN13" s="48" t="s">
        <v>307</v>
      </c>
      <c r="DO13" s="48" t="s">
        <v>308</v>
      </c>
      <c r="DP13" s="48" t="s">
        <v>308</v>
      </c>
      <c r="DQ13" s="48" t="s">
        <v>309</v>
      </c>
      <c r="DR13" s="48" t="s">
        <v>309</v>
      </c>
    </row>
    <row r="14">
      <c r="A14" s="48" t="s">
        <v>160</v>
      </c>
      <c r="B14" s="48" t="s">
        <v>311</v>
      </c>
      <c r="C14" s="48" t="s">
        <v>160</v>
      </c>
      <c r="D14" s="48" t="s">
        <v>312</v>
      </c>
      <c r="E14" s="48" t="s">
        <v>173</v>
      </c>
      <c r="F14" s="48" t="s">
        <v>160</v>
      </c>
      <c r="G14" s="48" t="s">
        <v>313</v>
      </c>
      <c r="H14" s="48" t="s">
        <v>161</v>
      </c>
      <c r="I14" s="48" t="s">
        <v>163</v>
      </c>
      <c r="J14" s="48" t="s">
        <v>161</v>
      </c>
      <c r="K14" s="48" t="s">
        <v>164</v>
      </c>
      <c r="L14" s="48" t="s">
        <v>160</v>
      </c>
      <c r="M14" s="48" t="s">
        <v>163</v>
      </c>
      <c r="N14"/>
      <c r="O14" s="48" t="s">
        <v>163</v>
      </c>
      <c r="P14" s="48" t="s">
        <v>195</v>
      </c>
      <c r="Q14" s="48" t="s">
        <v>314</v>
      </c>
      <c r="R14" s="48" t="s">
        <v>160</v>
      </c>
      <c r="S14" s="48" t="s">
        <v>163</v>
      </c>
      <c r="T14" s="48" t="s">
        <v>163</v>
      </c>
      <c r="U14" s="48" t="s">
        <v>163</v>
      </c>
      <c r="V14" s="48" t="s">
        <v>163</v>
      </c>
      <c r="W14" s="48" t="s">
        <v>160</v>
      </c>
      <c r="X14" s="48" t="s">
        <v>162</v>
      </c>
      <c r="Y14" s="48" t="s">
        <v>160</v>
      </c>
      <c r="Z14" s="48" t="s">
        <v>315</v>
      </c>
      <c r="AA14" s="48" t="s">
        <v>160</v>
      </c>
      <c r="AB14" s="48" t="s">
        <v>160</v>
      </c>
      <c r="AC14" s="48" t="s">
        <v>163</v>
      </c>
      <c r="AD14" s="48" t="s">
        <v>163</v>
      </c>
      <c r="AE14" s="48" t="s">
        <v>163</v>
      </c>
      <c r="AF14" s="48" t="s">
        <v>163</v>
      </c>
      <c r="AG14" s="48" t="s">
        <v>163</v>
      </c>
      <c r="AH14" s="48" t="s">
        <v>163</v>
      </c>
      <c r="AI14" s="48" t="s">
        <v>161</v>
      </c>
      <c r="AJ14" s="48" t="s">
        <v>163</v>
      </c>
      <c r="AK14" s="48" t="s">
        <v>161</v>
      </c>
      <c r="AL14" s="48" t="s">
        <v>161</v>
      </c>
      <c r="AM14" s="48" t="s">
        <v>160</v>
      </c>
      <c r="AN14" s="48" t="s">
        <v>161</v>
      </c>
      <c r="AO14" s="48" t="s">
        <v>160</v>
      </c>
      <c r="AP14" s="48" t="s">
        <v>160</v>
      </c>
      <c r="AQ14" s="48" t="s">
        <v>163</v>
      </c>
      <c r="AR14" s="48" t="s">
        <v>163</v>
      </c>
      <c r="AS14" s="48" t="s">
        <v>160</v>
      </c>
      <c r="AT14" s="48" t="s">
        <v>163</v>
      </c>
      <c r="AU14" s="48" t="s">
        <v>163</v>
      </c>
      <c r="AV14" s="48" t="s">
        <v>163</v>
      </c>
      <c r="AW14" s="48" t="s">
        <v>161</v>
      </c>
      <c r="AX14" s="48" t="s">
        <v>163</v>
      </c>
      <c r="AY14" s="48" t="s">
        <v>163</v>
      </c>
      <c r="AZ14" s="48" t="s">
        <v>163</v>
      </c>
      <c r="BA14" s="48" t="s">
        <v>163</v>
      </c>
      <c r="BB14" s="48" t="s">
        <v>163</v>
      </c>
      <c r="BC14" s="48" t="s">
        <v>163</v>
      </c>
      <c r="BD14" s="48" t="s">
        <v>163</v>
      </c>
      <c r="BE14" s="48" t="s">
        <v>163</v>
      </c>
      <c r="BF14" s="48" t="s">
        <v>163</v>
      </c>
      <c r="BG14" s="48" t="s">
        <v>197</v>
      </c>
      <c r="BH14" s="48" t="s">
        <v>197</v>
      </c>
      <c r="BI14" s="48" t="s">
        <v>197</v>
      </c>
      <c r="BJ14" s="48" t="s">
        <v>197</v>
      </c>
      <c r="BK14" s="48" t="s">
        <v>316</v>
      </c>
      <c r="BL14" s="48" t="s">
        <v>316</v>
      </c>
      <c r="BM14" s="48" t="s">
        <v>316</v>
      </c>
      <c r="BN14" s="48" t="s">
        <v>316</v>
      </c>
      <c r="BO14" s="48" t="s">
        <v>163</v>
      </c>
      <c r="BP14" s="48" t="s">
        <v>163</v>
      </c>
      <c r="BQ14" s="48" t="s">
        <v>181</v>
      </c>
      <c r="BR14" s="48" t="s">
        <v>181</v>
      </c>
      <c r="BS14" s="48" t="s">
        <v>160</v>
      </c>
      <c r="BT14" s="48" t="s">
        <v>160</v>
      </c>
      <c r="BU14" s="48" t="s">
        <v>161</v>
      </c>
      <c r="BV14" s="48" t="s">
        <v>161</v>
      </c>
      <c r="BW14" s="48" t="s">
        <v>163</v>
      </c>
      <c r="BX14" s="48" t="s">
        <v>163</v>
      </c>
      <c r="BY14" s="48" t="s">
        <v>182</v>
      </c>
      <c r="BZ14" s="48" t="s">
        <v>182</v>
      </c>
      <c r="CA14" s="48" t="s">
        <v>317</v>
      </c>
      <c r="CB14" s="48" t="s">
        <v>317</v>
      </c>
      <c r="CC14" s="48" t="s">
        <v>318</v>
      </c>
      <c r="CD14" s="48" t="s">
        <v>318</v>
      </c>
      <c r="CE14" s="48" t="s">
        <v>319</v>
      </c>
      <c r="CF14" s="48" t="s">
        <v>319</v>
      </c>
      <c r="CG14" s="48" t="s">
        <v>319</v>
      </c>
      <c r="CH14" s="48" t="s">
        <v>319</v>
      </c>
      <c r="CI14" s="48" t="s">
        <v>160</v>
      </c>
      <c r="CJ14" s="48" t="s">
        <v>160</v>
      </c>
      <c r="CK14" s="48" t="s">
        <v>160</v>
      </c>
      <c r="CL14" s="48" t="s">
        <v>160</v>
      </c>
      <c r="CM14" s="48" t="s">
        <v>160</v>
      </c>
      <c r="CN14" s="48" t="s">
        <v>160</v>
      </c>
      <c r="CO14" s="48" t="s">
        <v>161</v>
      </c>
      <c r="CP14" s="48" t="s">
        <v>161</v>
      </c>
      <c r="CQ14" s="48" t="s">
        <v>160</v>
      </c>
      <c r="CR14" s="48" t="s">
        <v>160</v>
      </c>
      <c r="CS14" s="48" t="s">
        <v>160</v>
      </c>
      <c r="CT14" s="48" t="s">
        <v>160</v>
      </c>
      <c r="CU14" s="48" t="s">
        <v>160</v>
      </c>
      <c r="CV14" s="48" t="s">
        <v>160</v>
      </c>
      <c r="CW14" s="48" t="s">
        <v>160</v>
      </c>
      <c r="CX14" s="48" t="s">
        <v>160</v>
      </c>
      <c r="CY14" s="48" t="s">
        <v>160</v>
      </c>
      <c r="CZ14" s="48" t="s">
        <v>160</v>
      </c>
      <c r="DA14" s="48" t="s">
        <v>160</v>
      </c>
      <c r="DB14" s="48" t="s">
        <v>160</v>
      </c>
      <c r="DC14" s="48" t="s">
        <v>160</v>
      </c>
      <c r="DD14" s="48" t="s">
        <v>160</v>
      </c>
      <c r="DE14" s="48" t="s">
        <v>160</v>
      </c>
      <c r="DF14" s="48" t="s">
        <v>160</v>
      </c>
      <c r="DG14" s="48" t="s">
        <v>263</v>
      </c>
      <c r="DH14" s="48" t="s">
        <v>263</v>
      </c>
      <c r="DI14" s="48" t="s">
        <v>263</v>
      </c>
      <c r="DJ14" s="48" t="s">
        <v>263</v>
      </c>
      <c r="DK14" s="48" t="s">
        <v>160</v>
      </c>
      <c r="DL14" s="48" t="s">
        <v>160</v>
      </c>
      <c r="DM14" s="48" t="s">
        <v>163</v>
      </c>
      <c r="DN14" s="48" t="s">
        <v>163</v>
      </c>
      <c r="DO14" s="48" t="s">
        <v>320</v>
      </c>
      <c r="DP14" s="48" t="s">
        <v>320</v>
      </c>
      <c r="DQ14" s="48" t="s">
        <v>321</v>
      </c>
      <c r="DR14" s="48" t="s">
        <v>321</v>
      </c>
    </row>
    <row r="15">
      <c r="A15" s="48" t="s">
        <v>163</v>
      </c>
      <c r="B15" s="48" t="s">
        <v>323</v>
      </c>
      <c r="C15" s="48" t="s">
        <v>160</v>
      </c>
      <c r="D15" s="48" t="s">
        <v>324</v>
      </c>
      <c r="E15" s="48" t="s">
        <v>173</v>
      </c>
      <c r="F15" s="48" t="s">
        <v>160</v>
      </c>
      <c r="G15" s="48" t="s">
        <v>325</v>
      </c>
      <c r="H15" s="48" t="s">
        <v>161</v>
      </c>
      <c r="I15" s="48" t="s">
        <v>161</v>
      </c>
      <c r="J15" s="48" t="s">
        <v>161</v>
      </c>
      <c r="K15" s="48" t="s">
        <v>175</v>
      </c>
      <c r="L15" s="48" t="s">
        <v>160</v>
      </c>
      <c r="M15" s="48" t="s">
        <v>163</v>
      </c>
      <c r="N15" s="48" t="s">
        <v>160</v>
      </c>
      <c r="O15"/>
      <c r="P15" s="48" t="s">
        <v>177</v>
      </c>
      <c r="Q15" s="48" t="s">
        <v>326</v>
      </c>
      <c r="R15" s="48" t="s">
        <v>160</v>
      </c>
      <c r="S15" s="48" t="s">
        <v>163</v>
      </c>
      <c r="T15" s="48" t="s">
        <v>163</v>
      </c>
      <c r="U15" s="48" t="s">
        <v>163</v>
      </c>
      <c r="V15" s="48" t="s">
        <v>163</v>
      </c>
      <c r="W15" s="48" t="s">
        <v>160</v>
      </c>
      <c r="X15" s="48" t="s">
        <v>166</v>
      </c>
      <c r="Y15" s="48" t="s">
        <v>160</v>
      </c>
      <c r="Z15" s="48" t="s">
        <v>270</v>
      </c>
      <c r="AA15" s="48" t="s">
        <v>160</v>
      </c>
      <c r="AB15" s="48" t="s">
        <v>160</v>
      </c>
      <c r="AC15" s="48" t="s">
        <v>163</v>
      </c>
      <c r="AD15" s="48" t="s">
        <v>161</v>
      </c>
      <c r="AE15" s="48" t="s">
        <v>161</v>
      </c>
      <c r="AF15" s="48" t="s">
        <v>161</v>
      </c>
      <c r="AG15" s="48" t="s">
        <v>161</v>
      </c>
      <c r="AH15" s="48" t="s">
        <v>161</v>
      </c>
      <c r="AI15" s="48" t="s">
        <v>161</v>
      </c>
      <c r="AJ15" s="48" t="s">
        <v>161</v>
      </c>
      <c r="AK15" s="48" t="s">
        <v>161</v>
      </c>
      <c r="AL15" s="48" t="s">
        <v>161</v>
      </c>
      <c r="AM15" s="48" t="s">
        <v>160</v>
      </c>
      <c r="AN15" s="48" t="s">
        <v>161</v>
      </c>
      <c r="AO15" s="48" t="s">
        <v>160</v>
      </c>
      <c r="AP15" s="48" t="s">
        <v>160</v>
      </c>
      <c r="AQ15" s="48" t="s">
        <v>163</v>
      </c>
      <c r="AR15" s="48" t="s">
        <v>163</v>
      </c>
      <c r="AS15" s="48" t="s">
        <v>160</v>
      </c>
      <c r="AT15" s="48" t="s">
        <v>160</v>
      </c>
      <c r="AU15" s="48" t="s">
        <v>163</v>
      </c>
      <c r="AV15" s="48" t="s">
        <v>163</v>
      </c>
      <c r="AW15" s="48" t="s">
        <v>161</v>
      </c>
      <c r="AX15" s="48" t="s">
        <v>163</v>
      </c>
      <c r="AY15" s="48" t="s">
        <v>163</v>
      </c>
      <c r="AZ15" s="48" t="s">
        <v>163</v>
      </c>
      <c r="BA15" s="48" t="s">
        <v>163</v>
      </c>
      <c r="BB15" s="48" t="s">
        <v>163</v>
      </c>
      <c r="BC15" s="48" t="s">
        <v>163</v>
      </c>
      <c r="BD15" s="48" t="s">
        <v>163</v>
      </c>
      <c r="BE15" s="48" t="s">
        <v>163</v>
      </c>
      <c r="BF15" s="48" t="s">
        <v>163</v>
      </c>
      <c r="BG15" s="48" t="s">
        <v>327</v>
      </c>
      <c r="BH15" s="48" t="s">
        <v>327</v>
      </c>
      <c r="BI15" s="48" t="s">
        <v>327</v>
      </c>
      <c r="BJ15" s="48" t="s">
        <v>327</v>
      </c>
      <c r="BK15" s="48" t="s">
        <v>328</v>
      </c>
      <c r="BL15" s="48" t="s">
        <v>328</v>
      </c>
      <c r="BM15" s="48" t="s">
        <v>328</v>
      </c>
      <c r="BN15" s="48" t="s">
        <v>328</v>
      </c>
      <c r="BO15" s="48" t="s">
        <v>163</v>
      </c>
      <c r="BP15" s="48" t="s">
        <v>163</v>
      </c>
      <c r="BQ15" s="48" t="s">
        <v>181</v>
      </c>
      <c r="BR15" s="48" t="s">
        <v>181</v>
      </c>
      <c r="BS15" s="48" t="s">
        <v>160</v>
      </c>
      <c r="BT15" s="48" t="s">
        <v>160</v>
      </c>
      <c r="BU15" s="48" t="s">
        <v>161</v>
      </c>
      <c r="BV15" s="48" t="s">
        <v>161</v>
      </c>
      <c r="BW15" s="48" t="s">
        <v>183</v>
      </c>
      <c r="BX15" s="48" t="s">
        <v>183</v>
      </c>
      <c r="BY15" s="48" t="s">
        <v>211</v>
      </c>
      <c r="BZ15" s="48" t="s">
        <v>211</v>
      </c>
      <c r="CA15" s="48" t="s">
        <v>329</v>
      </c>
      <c r="CB15" s="48" t="s">
        <v>329</v>
      </c>
      <c r="CC15" s="48" t="s">
        <v>330</v>
      </c>
      <c r="CD15" s="48" t="s">
        <v>330</v>
      </c>
      <c r="CE15" s="48" t="s">
        <v>331</v>
      </c>
      <c r="CF15" s="48" t="s">
        <v>331</v>
      </c>
      <c r="CG15" s="48" t="s">
        <v>332</v>
      </c>
      <c r="CH15" s="48" t="s">
        <v>332</v>
      </c>
      <c r="CI15" s="48" t="s">
        <v>160</v>
      </c>
      <c r="CJ15" s="48" t="s">
        <v>160</v>
      </c>
      <c r="CK15" s="48" t="s">
        <v>160</v>
      </c>
      <c r="CL15" s="48" t="s">
        <v>160</v>
      </c>
      <c r="CM15" s="48" t="s">
        <v>160</v>
      </c>
      <c r="CN15" s="48" t="s">
        <v>160</v>
      </c>
      <c r="CO15" s="48" t="s">
        <v>161</v>
      </c>
      <c r="CP15" s="48" t="s">
        <v>161</v>
      </c>
      <c r="CQ15" s="48" t="s">
        <v>160</v>
      </c>
      <c r="CR15" s="48" t="s">
        <v>160</v>
      </c>
      <c r="CS15" s="48" t="s">
        <v>160</v>
      </c>
      <c r="CT15" s="48" t="s">
        <v>160</v>
      </c>
      <c r="CU15" s="48" t="s">
        <v>160</v>
      </c>
      <c r="CV15" s="48" t="s">
        <v>160</v>
      </c>
      <c r="CW15" s="48" t="s">
        <v>160</v>
      </c>
      <c r="CX15" s="48" t="s">
        <v>160</v>
      </c>
      <c r="CY15" s="48" t="s">
        <v>160</v>
      </c>
      <c r="CZ15" s="48" t="s">
        <v>160</v>
      </c>
      <c r="DA15" s="48" t="s">
        <v>160</v>
      </c>
      <c r="DB15" s="48" t="s">
        <v>160</v>
      </c>
      <c r="DC15" s="48" t="s">
        <v>160</v>
      </c>
      <c r="DD15" s="48" t="s">
        <v>160</v>
      </c>
      <c r="DE15" s="48" t="s">
        <v>160</v>
      </c>
      <c r="DF15" s="48" t="s">
        <v>160</v>
      </c>
      <c r="DG15" s="48" t="s">
        <v>333</v>
      </c>
      <c r="DH15" s="48" t="s">
        <v>333</v>
      </c>
      <c r="DI15" s="48" t="s">
        <v>333</v>
      </c>
      <c r="DJ15" s="48" t="s">
        <v>333</v>
      </c>
      <c r="DK15" s="48" t="s">
        <v>160</v>
      </c>
      <c r="DL15" s="48" t="s">
        <v>160</v>
      </c>
      <c r="DM15" s="48" t="s">
        <v>187</v>
      </c>
      <c r="DN15" s="48" t="s">
        <v>187</v>
      </c>
      <c r="DO15" s="48" t="s">
        <v>334</v>
      </c>
      <c r="DP15" s="48" t="s">
        <v>334</v>
      </c>
      <c r="DQ15" s="48" t="s">
        <v>335</v>
      </c>
      <c r="DR15" s="48" t="s">
        <v>335</v>
      </c>
    </row>
    <row r="16">
      <c r="A16" s="48" t="s">
        <v>167</v>
      </c>
      <c r="B16" s="48" t="s">
        <v>337</v>
      </c>
      <c r="C16" s="48" t="s">
        <v>160</v>
      </c>
      <c r="D16" s="48" t="s">
        <v>338</v>
      </c>
      <c r="E16" s="48" t="s">
        <v>173</v>
      </c>
      <c r="F16" s="48" t="s">
        <v>160</v>
      </c>
      <c r="G16" s="48" t="s">
        <v>288</v>
      </c>
      <c r="H16" s="48" t="s">
        <v>161</v>
      </c>
      <c r="I16" s="48" t="s">
        <v>163</v>
      </c>
      <c r="J16" s="48" t="s">
        <v>161</v>
      </c>
      <c r="K16" s="48" t="s">
        <v>222</v>
      </c>
      <c r="L16" s="48" t="s">
        <v>160</v>
      </c>
      <c r="M16" s="48" t="s">
        <v>163</v>
      </c>
      <c r="N16" s="48" t="s">
        <v>160</v>
      </c>
      <c r="O16" s="48" t="s">
        <v>163</v>
      </c>
      <c r="P16"/>
      <c r="Q16" s="48" t="s">
        <v>166</v>
      </c>
      <c r="R16" s="48" t="s">
        <v>160</v>
      </c>
      <c r="S16" s="48" t="s">
        <v>163</v>
      </c>
      <c r="T16" s="48" t="s">
        <v>163</v>
      </c>
      <c r="U16" s="48" t="s">
        <v>163</v>
      </c>
      <c r="V16" s="48" t="s">
        <v>163</v>
      </c>
      <c r="W16" s="48" t="s">
        <v>160</v>
      </c>
      <c r="X16" s="48" t="s">
        <v>162</v>
      </c>
      <c r="Y16" s="48" t="s">
        <v>160</v>
      </c>
      <c r="Z16" s="48" t="s">
        <v>339</v>
      </c>
      <c r="AA16" s="48" t="s">
        <v>160</v>
      </c>
      <c r="AB16" s="48" t="s">
        <v>160</v>
      </c>
      <c r="AC16" s="48" t="s">
        <v>272</v>
      </c>
      <c r="AD16" s="48" t="s">
        <v>161</v>
      </c>
      <c r="AE16" s="48" t="s">
        <v>161</v>
      </c>
      <c r="AF16" s="48" t="s">
        <v>161</v>
      </c>
      <c r="AG16" s="48" t="s">
        <v>161</v>
      </c>
      <c r="AH16" s="48" t="s">
        <v>161</v>
      </c>
      <c r="AI16" s="48" t="s">
        <v>161</v>
      </c>
      <c r="AJ16" s="48" t="s">
        <v>161</v>
      </c>
      <c r="AK16" s="48" t="s">
        <v>161</v>
      </c>
      <c r="AL16" s="48" t="s">
        <v>161</v>
      </c>
      <c r="AM16" s="48" t="s">
        <v>160</v>
      </c>
      <c r="AN16" s="48" t="s">
        <v>161</v>
      </c>
      <c r="AO16" s="48" t="s">
        <v>160</v>
      </c>
      <c r="AP16" s="48" t="s">
        <v>160</v>
      </c>
      <c r="AQ16" s="48" t="s">
        <v>163</v>
      </c>
      <c r="AR16" s="48" t="s">
        <v>163</v>
      </c>
      <c r="AS16" s="48" t="s">
        <v>160</v>
      </c>
      <c r="AT16" s="48" t="s">
        <v>163</v>
      </c>
      <c r="AU16" s="48" t="s">
        <v>163</v>
      </c>
      <c r="AV16" s="48" t="s">
        <v>163</v>
      </c>
      <c r="AW16" s="48" t="s">
        <v>161</v>
      </c>
      <c r="AX16" s="48" t="s">
        <v>163</v>
      </c>
      <c r="AY16" s="48" t="s">
        <v>272</v>
      </c>
      <c r="AZ16" s="48" t="s">
        <v>272</v>
      </c>
      <c r="BA16" s="48" t="s">
        <v>272</v>
      </c>
      <c r="BB16" s="48" t="s">
        <v>272</v>
      </c>
      <c r="BC16" s="48" t="s">
        <v>163</v>
      </c>
      <c r="BD16" s="48" t="s">
        <v>163</v>
      </c>
      <c r="BE16" s="48" t="s">
        <v>163</v>
      </c>
      <c r="BF16" s="48" t="s">
        <v>163</v>
      </c>
      <c r="BG16" s="48" t="s">
        <v>340</v>
      </c>
      <c r="BH16" s="48" t="s">
        <v>340</v>
      </c>
      <c r="BI16" s="48" t="s">
        <v>340</v>
      </c>
      <c r="BJ16" s="48" t="s">
        <v>340</v>
      </c>
      <c r="BK16" s="48" t="s">
        <v>163</v>
      </c>
      <c r="BL16" s="48" t="s">
        <v>163</v>
      </c>
      <c r="BM16" s="48" t="s">
        <v>163</v>
      </c>
      <c r="BN16" s="48" t="s">
        <v>163</v>
      </c>
      <c r="BO16" s="48" t="s">
        <v>163</v>
      </c>
      <c r="BP16" s="48" t="s">
        <v>163</v>
      </c>
      <c r="BQ16" s="48" t="s">
        <v>181</v>
      </c>
      <c r="BR16" s="48" t="s">
        <v>181</v>
      </c>
      <c r="BS16" s="48" t="s">
        <v>160</v>
      </c>
      <c r="BT16" s="48" t="s">
        <v>160</v>
      </c>
      <c r="BU16" s="48" t="s">
        <v>161</v>
      </c>
      <c r="BV16" s="48" t="s">
        <v>161</v>
      </c>
      <c r="BW16" s="48" t="s">
        <v>163</v>
      </c>
      <c r="BX16" s="48" t="s">
        <v>163</v>
      </c>
      <c r="BY16" s="48" t="s">
        <v>182</v>
      </c>
      <c r="BZ16" s="48" t="s">
        <v>182</v>
      </c>
      <c r="CA16" s="48" t="s">
        <v>341</v>
      </c>
      <c r="CB16" s="48" t="s">
        <v>341</v>
      </c>
      <c r="CC16" s="48" t="s">
        <v>342</v>
      </c>
      <c r="CD16" s="48" t="s">
        <v>342</v>
      </c>
      <c r="CE16" s="48" t="s">
        <v>185</v>
      </c>
      <c r="CF16" s="48" t="s">
        <v>185</v>
      </c>
      <c r="CG16" s="48" t="s">
        <v>185</v>
      </c>
      <c r="CH16" s="48" t="s">
        <v>185</v>
      </c>
      <c r="CI16" s="48" t="s">
        <v>160</v>
      </c>
      <c r="CJ16" s="48" t="s">
        <v>160</v>
      </c>
      <c r="CK16" s="48" t="s">
        <v>160</v>
      </c>
      <c r="CL16" s="48" t="s">
        <v>160</v>
      </c>
      <c r="CM16" s="48" t="s">
        <v>160</v>
      </c>
      <c r="CN16" s="48" t="s">
        <v>160</v>
      </c>
      <c r="CO16" s="48" t="s">
        <v>161</v>
      </c>
      <c r="CP16" s="48" t="s">
        <v>161</v>
      </c>
      <c r="CQ16" s="48" t="s">
        <v>160</v>
      </c>
      <c r="CR16" s="48" t="s">
        <v>160</v>
      </c>
      <c r="CS16" s="48" t="s">
        <v>160</v>
      </c>
      <c r="CT16" s="48" t="s">
        <v>160</v>
      </c>
      <c r="CU16" s="48" t="s">
        <v>160</v>
      </c>
      <c r="CV16" s="48" t="s">
        <v>160</v>
      </c>
      <c r="CW16" s="48" t="s">
        <v>160</v>
      </c>
      <c r="CX16" s="48" t="s">
        <v>160</v>
      </c>
      <c r="CY16" s="48" t="s">
        <v>160</v>
      </c>
      <c r="CZ16" s="48" t="s">
        <v>160</v>
      </c>
      <c r="DA16" s="48" t="s">
        <v>160</v>
      </c>
      <c r="DB16" s="48" t="s">
        <v>160</v>
      </c>
      <c r="DC16" s="48" t="s">
        <v>160</v>
      </c>
      <c r="DD16" s="48" t="s">
        <v>160</v>
      </c>
      <c r="DE16" s="48" t="s">
        <v>160</v>
      </c>
      <c r="DF16" s="48" t="s">
        <v>160</v>
      </c>
      <c r="DG16" s="48" t="s">
        <v>343</v>
      </c>
      <c r="DH16" s="48" t="s">
        <v>343</v>
      </c>
      <c r="DI16" s="48" t="s">
        <v>343</v>
      </c>
      <c r="DJ16" s="48" t="s">
        <v>343</v>
      </c>
      <c r="DK16" s="48" t="s">
        <v>160</v>
      </c>
      <c r="DL16" s="48" t="s">
        <v>160</v>
      </c>
      <c r="DM16" s="48" t="s">
        <v>226</v>
      </c>
      <c r="DN16" s="48" t="s">
        <v>226</v>
      </c>
      <c r="DO16" s="48" t="s">
        <v>344</v>
      </c>
      <c r="DP16" s="48" t="s">
        <v>344</v>
      </c>
      <c r="DQ16" s="48" t="s">
        <v>345</v>
      </c>
      <c r="DR16" s="48" t="s">
        <v>345</v>
      </c>
    </row>
    <row r="17">
      <c r="A17" s="48" t="s">
        <v>287</v>
      </c>
      <c r="B17" s="48" t="s">
        <v>347</v>
      </c>
      <c r="C17" s="48" t="s">
        <v>160</v>
      </c>
      <c r="D17" s="48" t="s">
        <v>348</v>
      </c>
      <c r="E17" s="48" t="s">
        <v>173</v>
      </c>
      <c r="F17" s="48" t="s">
        <v>160</v>
      </c>
      <c r="G17" s="48" t="s">
        <v>174</v>
      </c>
      <c r="H17" s="48" t="s">
        <v>161</v>
      </c>
      <c r="I17" s="48" t="s">
        <v>161</v>
      </c>
      <c r="J17" s="48" t="s">
        <v>161</v>
      </c>
      <c r="K17" s="48" t="s">
        <v>175</v>
      </c>
      <c r="L17" s="48" t="s">
        <v>160</v>
      </c>
      <c r="M17" s="48" t="s">
        <v>163</v>
      </c>
      <c r="N17" s="48" t="s">
        <v>160</v>
      </c>
      <c r="O17" s="48" t="s">
        <v>163</v>
      </c>
      <c r="P17" s="48" t="s">
        <v>195</v>
      </c>
      <c r="Q17"/>
      <c r="R17" s="48" t="s">
        <v>160</v>
      </c>
      <c r="S17" s="48" t="s">
        <v>163</v>
      </c>
      <c r="T17" s="48" t="s">
        <v>163</v>
      </c>
      <c r="U17" s="48" t="s">
        <v>163</v>
      </c>
      <c r="V17" s="48" t="s">
        <v>163</v>
      </c>
      <c r="W17" s="48" t="s">
        <v>160</v>
      </c>
      <c r="X17" s="48" t="s">
        <v>287</v>
      </c>
      <c r="Y17" s="48" t="s">
        <v>160</v>
      </c>
      <c r="Z17" s="48" t="s">
        <v>349</v>
      </c>
      <c r="AA17" s="48" t="s">
        <v>160</v>
      </c>
      <c r="AB17" s="48" t="s">
        <v>160</v>
      </c>
      <c r="AC17" s="48" t="s">
        <v>350</v>
      </c>
      <c r="AD17" s="48" t="s">
        <v>161</v>
      </c>
      <c r="AE17" s="48" t="s">
        <v>161</v>
      </c>
      <c r="AF17" s="48" t="s">
        <v>161</v>
      </c>
      <c r="AG17" s="48" t="s">
        <v>161</v>
      </c>
      <c r="AH17" s="48" t="s">
        <v>161</v>
      </c>
      <c r="AI17" s="48" t="s">
        <v>161</v>
      </c>
      <c r="AJ17" s="48" t="s">
        <v>161</v>
      </c>
      <c r="AK17" s="48" t="s">
        <v>161</v>
      </c>
      <c r="AL17" s="48" t="s">
        <v>161</v>
      </c>
      <c r="AM17" s="48" t="s">
        <v>160</v>
      </c>
      <c r="AN17" s="48" t="s">
        <v>161</v>
      </c>
      <c r="AO17" s="48" t="s">
        <v>160</v>
      </c>
      <c r="AP17" s="48" t="s">
        <v>160</v>
      </c>
      <c r="AQ17" s="48" t="s">
        <v>163</v>
      </c>
      <c r="AR17" s="48" t="s">
        <v>163</v>
      </c>
      <c r="AS17" s="48" t="s">
        <v>160</v>
      </c>
      <c r="AT17" s="48" t="s">
        <v>163</v>
      </c>
      <c r="AU17" s="48" t="s">
        <v>163</v>
      </c>
      <c r="AV17" s="48" t="s">
        <v>163</v>
      </c>
      <c r="AW17" s="48" t="s">
        <v>161</v>
      </c>
      <c r="AX17" s="48" t="s">
        <v>163</v>
      </c>
      <c r="AY17" s="48" t="s">
        <v>350</v>
      </c>
      <c r="AZ17" s="48" t="s">
        <v>350</v>
      </c>
      <c r="BA17" s="48" t="s">
        <v>350</v>
      </c>
      <c r="BB17" s="48" t="s">
        <v>350</v>
      </c>
      <c r="BC17" s="48" t="s">
        <v>163</v>
      </c>
      <c r="BD17" s="48" t="s">
        <v>163</v>
      </c>
      <c r="BE17" s="48" t="s">
        <v>163</v>
      </c>
      <c r="BF17" s="48" t="s">
        <v>163</v>
      </c>
      <c r="BG17" s="48" t="s">
        <v>197</v>
      </c>
      <c r="BH17" s="48" t="s">
        <v>197</v>
      </c>
      <c r="BI17" s="48" t="s">
        <v>197</v>
      </c>
      <c r="BJ17" s="48" t="s">
        <v>197</v>
      </c>
      <c r="BK17" s="48" t="s">
        <v>290</v>
      </c>
      <c r="BL17" s="48" t="s">
        <v>290</v>
      </c>
      <c r="BM17" s="48" t="s">
        <v>290</v>
      </c>
      <c r="BN17" s="48" t="s">
        <v>290</v>
      </c>
      <c r="BO17" s="48" t="s">
        <v>163</v>
      </c>
      <c r="BP17" s="48" t="s">
        <v>163</v>
      </c>
      <c r="BQ17" s="48" t="s">
        <v>181</v>
      </c>
      <c r="BR17" s="48" t="s">
        <v>181</v>
      </c>
      <c r="BS17" s="48" t="s">
        <v>160</v>
      </c>
      <c r="BT17" s="48" t="s">
        <v>160</v>
      </c>
      <c r="BU17" s="48" t="s">
        <v>161</v>
      </c>
      <c r="BV17" s="48" t="s">
        <v>161</v>
      </c>
      <c r="BW17" s="48" t="s">
        <v>216</v>
      </c>
      <c r="BX17" s="48" t="s">
        <v>216</v>
      </c>
      <c r="BY17" s="48" t="s">
        <v>351</v>
      </c>
      <c r="BZ17" s="48" t="s">
        <v>351</v>
      </c>
      <c r="CA17" s="48" t="s">
        <v>352</v>
      </c>
      <c r="CB17" s="48" t="s">
        <v>352</v>
      </c>
      <c r="CC17" s="48" t="s">
        <v>353</v>
      </c>
      <c r="CD17" s="48" t="s">
        <v>353</v>
      </c>
      <c r="CE17" s="48" t="s">
        <v>185</v>
      </c>
      <c r="CF17" s="48" t="s">
        <v>185</v>
      </c>
      <c r="CG17" s="48" t="s">
        <v>185</v>
      </c>
      <c r="CH17" s="48" t="s">
        <v>185</v>
      </c>
      <c r="CI17" s="48" t="s">
        <v>160</v>
      </c>
      <c r="CJ17" s="48" t="s">
        <v>160</v>
      </c>
      <c r="CK17" s="48" t="s">
        <v>160</v>
      </c>
      <c r="CL17" s="48" t="s">
        <v>160</v>
      </c>
      <c r="CM17" s="48" t="s">
        <v>160</v>
      </c>
      <c r="CN17" s="48" t="s">
        <v>160</v>
      </c>
      <c r="CO17" s="48" t="s">
        <v>161</v>
      </c>
      <c r="CP17" s="48" t="s">
        <v>161</v>
      </c>
      <c r="CQ17" s="48" t="s">
        <v>160</v>
      </c>
      <c r="CR17" s="48" t="s">
        <v>160</v>
      </c>
      <c r="CS17" s="48" t="s">
        <v>160</v>
      </c>
      <c r="CT17" s="48" t="s">
        <v>160</v>
      </c>
      <c r="CU17" s="48" t="s">
        <v>160</v>
      </c>
      <c r="CV17" s="48" t="s">
        <v>160</v>
      </c>
      <c r="CW17" s="48" t="s">
        <v>160</v>
      </c>
      <c r="CX17" s="48" t="s">
        <v>160</v>
      </c>
      <c r="CY17" s="48" t="s">
        <v>160</v>
      </c>
      <c r="CZ17" s="48" t="s">
        <v>160</v>
      </c>
      <c r="DA17" s="48" t="s">
        <v>160</v>
      </c>
      <c r="DB17" s="48" t="s">
        <v>160</v>
      </c>
      <c r="DC17" s="48" t="s">
        <v>160</v>
      </c>
      <c r="DD17" s="48" t="s">
        <v>160</v>
      </c>
      <c r="DE17" s="48" t="s">
        <v>160</v>
      </c>
      <c r="DF17" s="48" t="s">
        <v>160</v>
      </c>
      <c r="DG17" s="48" t="s">
        <v>314</v>
      </c>
      <c r="DH17" s="48" t="s">
        <v>314</v>
      </c>
      <c r="DI17" s="48" t="s">
        <v>314</v>
      </c>
      <c r="DJ17" s="48" t="s">
        <v>314</v>
      </c>
      <c r="DK17" s="48" t="s">
        <v>160</v>
      </c>
      <c r="DL17" s="48" t="s">
        <v>160</v>
      </c>
      <c r="DM17" s="48" t="s">
        <v>187</v>
      </c>
      <c r="DN17" s="48" t="s">
        <v>187</v>
      </c>
      <c r="DO17" s="48" t="s">
        <v>354</v>
      </c>
      <c r="DP17" s="48" t="s">
        <v>354</v>
      </c>
      <c r="DQ17" s="48" t="s">
        <v>355</v>
      </c>
      <c r="DR17" s="48" t="s">
        <v>355</v>
      </c>
    </row>
    <row r="18">
      <c r="A18" s="48" t="s">
        <v>160</v>
      </c>
      <c r="B18" s="48" t="s">
        <v>357</v>
      </c>
      <c r="C18" s="48" t="s">
        <v>160</v>
      </c>
      <c r="D18" s="48" t="s">
        <v>358</v>
      </c>
      <c r="E18" s="48" t="s">
        <v>173</v>
      </c>
      <c r="F18" s="48" t="s">
        <v>160</v>
      </c>
      <c r="G18" s="48" t="s">
        <v>359</v>
      </c>
      <c r="H18" s="48" t="s">
        <v>161</v>
      </c>
      <c r="I18" s="48" t="s">
        <v>163</v>
      </c>
      <c r="J18" s="48" t="s">
        <v>161</v>
      </c>
      <c r="K18" s="48" t="s">
        <v>360</v>
      </c>
      <c r="L18" s="48" t="s">
        <v>160</v>
      </c>
      <c r="M18" s="48" t="s">
        <v>183</v>
      </c>
      <c r="N18" s="48" t="s">
        <v>160</v>
      </c>
      <c r="O18" s="48" t="s">
        <v>163</v>
      </c>
      <c r="P18" s="48" t="s">
        <v>361</v>
      </c>
      <c r="Q18" s="48" t="s">
        <v>174</v>
      </c>
      <c r="R18"/>
      <c r="S18" s="48" t="s">
        <v>163</v>
      </c>
      <c r="T18" s="48" t="s">
        <v>163</v>
      </c>
      <c r="U18" s="48" t="s">
        <v>183</v>
      </c>
      <c r="V18" s="48" t="s">
        <v>163</v>
      </c>
      <c r="W18" s="48" t="s">
        <v>160</v>
      </c>
      <c r="X18" s="48" t="s">
        <v>162</v>
      </c>
      <c r="Y18" s="48" t="s">
        <v>160</v>
      </c>
      <c r="Z18" s="48" t="s">
        <v>210</v>
      </c>
      <c r="AA18" s="48" t="s">
        <v>160</v>
      </c>
      <c r="AB18" s="48" t="s">
        <v>160</v>
      </c>
      <c r="AC18" s="48" t="s">
        <v>362</v>
      </c>
      <c r="AD18" s="48" t="s">
        <v>161</v>
      </c>
      <c r="AE18" s="48" t="s">
        <v>161</v>
      </c>
      <c r="AF18" s="48" t="s">
        <v>161</v>
      </c>
      <c r="AG18" s="48" t="s">
        <v>161</v>
      </c>
      <c r="AH18" s="48" t="s">
        <v>161</v>
      </c>
      <c r="AI18" s="48" t="s">
        <v>161</v>
      </c>
      <c r="AJ18" s="48" t="s">
        <v>161</v>
      </c>
      <c r="AK18" s="48" t="s">
        <v>161</v>
      </c>
      <c r="AL18" s="48" t="s">
        <v>161</v>
      </c>
      <c r="AM18" s="48" t="s">
        <v>160</v>
      </c>
      <c r="AN18" s="48" t="s">
        <v>161</v>
      </c>
      <c r="AO18" s="48" t="s">
        <v>160</v>
      </c>
      <c r="AP18" s="48" t="s">
        <v>160</v>
      </c>
      <c r="AQ18" s="48" t="s">
        <v>163</v>
      </c>
      <c r="AR18" s="48" t="s">
        <v>163</v>
      </c>
      <c r="AS18" s="48" t="s">
        <v>160</v>
      </c>
      <c r="AT18" s="48" t="s">
        <v>163</v>
      </c>
      <c r="AU18" s="48" t="s">
        <v>163</v>
      </c>
      <c r="AV18" s="48" t="s">
        <v>163</v>
      </c>
      <c r="AW18" s="48" t="s">
        <v>161</v>
      </c>
      <c r="AX18" s="48" t="s">
        <v>163</v>
      </c>
      <c r="AY18" s="48" t="s">
        <v>362</v>
      </c>
      <c r="AZ18" s="48" t="s">
        <v>362</v>
      </c>
      <c r="BA18" s="48" t="s">
        <v>362</v>
      </c>
      <c r="BB18" s="48" t="s">
        <v>362</v>
      </c>
      <c r="BC18" s="48" t="s">
        <v>198</v>
      </c>
      <c r="BD18" s="48" t="s">
        <v>198</v>
      </c>
      <c r="BE18" s="48" t="s">
        <v>198</v>
      </c>
      <c r="BF18" s="48" t="s">
        <v>198</v>
      </c>
      <c r="BG18" s="48" t="s">
        <v>363</v>
      </c>
      <c r="BH18" s="48" t="s">
        <v>363</v>
      </c>
      <c r="BI18" s="48" t="s">
        <v>363</v>
      </c>
      <c r="BJ18" s="48" t="s">
        <v>363</v>
      </c>
      <c r="BK18" s="48" t="s">
        <v>180</v>
      </c>
      <c r="BL18" s="48" t="s">
        <v>180</v>
      </c>
      <c r="BM18" s="48" t="s">
        <v>180</v>
      </c>
      <c r="BN18" s="48" t="s">
        <v>180</v>
      </c>
      <c r="BO18" s="48" t="s">
        <v>212</v>
      </c>
      <c r="BP18" s="48" t="s">
        <v>212</v>
      </c>
      <c r="BQ18" s="48" t="s">
        <v>291</v>
      </c>
      <c r="BR18" s="48" t="s">
        <v>291</v>
      </c>
      <c r="BS18" s="48" t="s">
        <v>160</v>
      </c>
      <c r="BT18" s="48" t="s">
        <v>160</v>
      </c>
      <c r="BU18" s="48" t="s">
        <v>161</v>
      </c>
      <c r="BV18" s="48" t="s">
        <v>161</v>
      </c>
      <c r="BW18" s="48" t="s">
        <v>163</v>
      </c>
      <c r="BX18" s="48" t="s">
        <v>163</v>
      </c>
      <c r="BY18" s="48" t="s">
        <v>182</v>
      </c>
      <c r="BZ18" s="48" t="s">
        <v>182</v>
      </c>
      <c r="CA18" s="48" t="s">
        <v>212</v>
      </c>
      <c r="CB18" s="48" t="s">
        <v>212</v>
      </c>
      <c r="CC18" s="48" t="s">
        <v>213</v>
      </c>
      <c r="CD18" s="48" t="s">
        <v>213</v>
      </c>
      <c r="CE18" s="48" t="s">
        <v>185</v>
      </c>
      <c r="CF18" s="48" t="s">
        <v>185</v>
      </c>
      <c r="CG18" s="48" t="s">
        <v>185</v>
      </c>
      <c r="CH18" s="48" t="s">
        <v>185</v>
      </c>
      <c r="CI18" s="48" t="s">
        <v>160</v>
      </c>
      <c r="CJ18" s="48" t="s">
        <v>160</v>
      </c>
      <c r="CK18" s="48" t="s">
        <v>160</v>
      </c>
      <c r="CL18" s="48" t="s">
        <v>160</v>
      </c>
      <c r="CM18" s="48" t="s">
        <v>160</v>
      </c>
      <c r="CN18" s="48" t="s">
        <v>160</v>
      </c>
      <c r="CO18" s="48" t="s">
        <v>161</v>
      </c>
      <c r="CP18" s="48" t="s">
        <v>161</v>
      </c>
      <c r="CQ18" s="48" t="s">
        <v>160</v>
      </c>
      <c r="CR18" s="48" t="s">
        <v>160</v>
      </c>
      <c r="CS18" s="48" t="s">
        <v>160</v>
      </c>
      <c r="CT18" s="48" t="s">
        <v>160</v>
      </c>
      <c r="CU18" s="48" t="s">
        <v>160</v>
      </c>
      <c r="CV18" s="48" t="s">
        <v>160</v>
      </c>
      <c r="CW18" s="48" t="s">
        <v>160</v>
      </c>
      <c r="CX18" s="48" t="s">
        <v>160</v>
      </c>
      <c r="CY18" s="48" t="s">
        <v>160</v>
      </c>
      <c r="CZ18" s="48" t="s">
        <v>160</v>
      </c>
      <c r="DA18" s="48" t="s">
        <v>160</v>
      </c>
      <c r="DB18" s="48" t="s">
        <v>160</v>
      </c>
      <c r="DC18" s="48" t="s">
        <v>160</v>
      </c>
      <c r="DD18" s="48" t="s">
        <v>160</v>
      </c>
      <c r="DE18" s="48" t="s">
        <v>160</v>
      </c>
      <c r="DF18" s="48" t="s">
        <v>160</v>
      </c>
      <c r="DG18" s="48" t="s">
        <v>198</v>
      </c>
      <c r="DH18" s="48" t="s">
        <v>198</v>
      </c>
      <c r="DI18" s="48" t="s">
        <v>198</v>
      </c>
      <c r="DJ18" s="48" t="s">
        <v>198</v>
      </c>
      <c r="DK18" s="48" t="s">
        <v>160</v>
      </c>
      <c r="DL18" s="48" t="s">
        <v>160</v>
      </c>
      <c r="DM18" s="48" t="s">
        <v>364</v>
      </c>
      <c r="DN18" s="48" t="s">
        <v>364</v>
      </c>
      <c r="DO18" s="48" t="s">
        <v>365</v>
      </c>
      <c r="DP18" s="48" t="s">
        <v>365</v>
      </c>
      <c r="DQ18" s="48" t="s">
        <v>366</v>
      </c>
      <c r="DR18" s="48" t="s">
        <v>366</v>
      </c>
    </row>
    <row r="19">
      <c r="A19" s="48" t="s">
        <v>163</v>
      </c>
      <c r="B19" s="48" t="s">
        <v>368</v>
      </c>
      <c r="C19" s="48" t="s">
        <v>160</v>
      </c>
      <c r="D19" s="48" t="s">
        <v>369</v>
      </c>
      <c r="E19" s="48" t="s">
        <v>173</v>
      </c>
      <c r="F19" s="48" t="s">
        <v>160</v>
      </c>
      <c r="G19" s="48" t="s">
        <v>208</v>
      </c>
      <c r="H19" s="48" t="s">
        <v>161</v>
      </c>
      <c r="I19" s="48" t="s">
        <v>163</v>
      </c>
      <c r="J19" s="48" t="s">
        <v>161</v>
      </c>
      <c r="K19" s="48" t="s">
        <v>164</v>
      </c>
      <c r="L19" s="48" t="s">
        <v>160</v>
      </c>
      <c r="M19" s="48" t="s">
        <v>163</v>
      </c>
      <c r="N19" s="48" t="s">
        <v>160</v>
      </c>
      <c r="O19" s="48" t="s">
        <v>183</v>
      </c>
      <c r="P19" s="48" t="s">
        <v>167</v>
      </c>
      <c r="Q19" s="48" t="s">
        <v>166</v>
      </c>
      <c r="R19" s="48" t="s">
        <v>160</v>
      </c>
      <c r="S19"/>
      <c r="T19" s="48" t="s">
        <v>163</v>
      </c>
      <c r="U19" s="48" t="s">
        <v>163</v>
      </c>
      <c r="V19" s="48" t="s">
        <v>163</v>
      </c>
      <c r="W19" s="48" t="s">
        <v>160</v>
      </c>
      <c r="X19" s="48" t="s">
        <v>288</v>
      </c>
      <c r="Y19" s="48" t="s">
        <v>160</v>
      </c>
      <c r="Z19" s="48" t="s">
        <v>176</v>
      </c>
      <c r="AA19" s="48" t="s">
        <v>160</v>
      </c>
      <c r="AB19" s="48" t="s">
        <v>160</v>
      </c>
      <c r="AC19" s="48" t="s">
        <v>163</v>
      </c>
      <c r="AD19" s="48" t="s">
        <v>163</v>
      </c>
      <c r="AE19" s="48" t="s">
        <v>163</v>
      </c>
      <c r="AF19" s="48" t="s">
        <v>163</v>
      </c>
      <c r="AG19" s="48" t="s">
        <v>163</v>
      </c>
      <c r="AH19" s="48" t="s">
        <v>163</v>
      </c>
      <c r="AI19" s="48" t="s">
        <v>163</v>
      </c>
      <c r="AJ19" s="48" t="s">
        <v>163</v>
      </c>
      <c r="AK19" s="48" t="s">
        <v>161</v>
      </c>
      <c r="AL19" s="48" t="s">
        <v>161</v>
      </c>
      <c r="AM19" s="48" t="s">
        <v>160</v>
      </c>
      <c r="AN19" s="48" t="s">
        <v>161</v>
      </c>
      <c r="AO19" s="48" t="s">
        <v>160</v>
      </c>
      <c r="AP19" s="48" t="s">
        <v>160</v>
      </c>
      <c r="AQ19" s="48" t="s">
        <v>163</v>
      </c>
      <c r="AR19" s="48" t="s">
        <v>163</v>
      </c>
      <c r="AS19" s="48" t="s">
        <v>160</v>
      </c>
      <c r="AT19" s="48" t="s">
        <v>183</v>
      </c>
      <c r="AU19" s="48" t="s">
        <v>163</v>
      </c>
      <c r="AV19" s="48" t="s">
        <v>163</v>
      </c>
      <c r="AW19" s="48" t="s">
        <v>163</v>
      </c>
      <c r="AX19" s="48" t="s">
        <v>163</v>
      </c>
      <c r="AY19" s="48" t="s">
        <v>163</v>
      </c>
      <c r="AZ19" s="48" t="s">
        <v>163</v>
      </c>
      <c r="BA19" s="48" t="s">
        <v>163</v>
      </c>
      <c r="BB19" s="48" t="s">
        <v>163</v>
      </c>
      <c r="BC19" s="48" t="s">
        <v>198</v>
      </c>
      <c r="BD19" s="48" t="s">
        <v>198</v>
      </c>
      <c r="BE19" s="48" t="s">
        <v>198</v>
      </c>
      <c r="BF19" s="48" t="s">
        <v>198</v>
      </c>
      <c r="BG19" s="48" t="s">
        <v>340</v>
      </c>
      <c r="BH19" s="48" t="s">
        <v>340</v>
      </c>
      <c r="BI19" s="48" t="s">
        <v>340</v>
      </c>
      <c r="BJ19" s="48" t="s">
        <v>340</v>
      </c>
      <c r="BK19" s="48" t="s">
        <v>163</v>
      </c>
      <c r="BL19" s="48" t="s">
        <v>163</v>
      </c>
      <c r="BM19" s="48" t="s">
        <v>163</v>
      </c>
      <c r="BN19" s="48" t="s">
        <v>163</v>
      </c>
      <c r="BO19" s="48" t="s">
        <v>163</v>
      </c>
      <c r="BP19" s="48" t="s">
        <v>163</v>
      </c>
      <c r="BQ19" s="48" t="s">
        <v>181</v>
      </c>
      <c r="BR19" s="48" t="s">
        <v>181</v>
      </c>
      <c r="BS19" s="48" t="s">
        <v>160</v>
      </c>
      <c r="BT19" s="48" t="s">
        <v>160</v>
      </c>
      <c r="BU19" s="48" t="s">
        <v>161</v>
      </c>
      <c r="BV19" s="48" t="s">
        <v>161</v>
      </c>
      <c r="BW19" s="48" t="s">
        <v>187</v>
      </c>
      <c r="BX19" s="48" t="s">
        <v>187</v>
      </c>
      <c r="BY19" s="48" t="s">
        <v>292</v>
      </c>
      <c r="BZ19" s="48" t="s">
        <v>292</v>
      </c>
      <c r="CA19" s="48" t="s">
        <v>263</v>
      </c>
      <c r="CB19" s="48" t="s">
        <v>263</v>
      </c>
      <c r="CC19" s="48" t="s">
        <v>264</v>
      </c>
      <c r="CD19" s="48" t="s">
        <v>264</v>
      </c>
      <c r="CE19" s="48" t="s">
        <v>370</v>
      </c>
      <c r="CF19" s="48" t="s">
        <v>370</v>
      </c>
      <c r="CG19" s="48" t="s">
        <v>370</v>
      </c>
      <c r="CH19" s="48" t="s">
        <v>370</v>
      </c>
      <c r="CI19" s="48" t="s">
        <v>160</v>
      </c>
      <c r="CJ19" s="48" t="s">
        <v>160</v>
      </c>
      <c r="CK19" s="48" t="s">
        <v>160</v>
      </c>
      <c r="CL19" s="48" t="s">
        <v>160</v>
      </c>
      <c r="CM19" s="48" t="s">
        <v>160</v>
      </c>
      <c r="CN19" s="48" t="s">
        <v>160</v>
      </c>
      <c r="CO19" s="48" t="s">
        <v>161</v>
      </c>
      <c r="CP19" s="48" t="s">
        <v>161</v>
      </c>
      <c r="CQ19" s="48" t="s">
        <v>160</v>
      </c>
      <c r="CR19" s="48" t="s">
        <v>160</v>
      </c>
      <c r="CS19" s="48" t="s">
        <v>160</v>
      </c>
      <c r="CT19" s="48" t="s">
        <v>160</v>
      </c>
      <c r="CU19" s="48" t="s">
        <v>160</v>
      </c>
      <c r="CV19" s="48" t="s">
        <v>160</v>
      </c>
      <c r="CW19" s="48" t="s">
        <v>160</v>
      </c>
      <c r="CX19" s="48" t="s">
        <v>160</v>
      </c>
      <c r="CY19" s="48" t="s">
        <v>160</v>
      </c>
      <c r="CZ19" s="48" t="s">
        <v>160</v>
      </c>
      <c r="DA19" s="48" t="s">
        <v>160</v>
      </c>
      <c r="DB19" s="48" t="s">
        <v>160</v>
      </c>
      <c r="DC19" s="48" t="s">
        <v>160</v>
      </c>
      <c r="DD19" s="48" t="s">
        <v>160</v>
      </c>
      <c r="DE19" s="48" t="s">
        <v>160</v>
      </c>
      <c r="DF19" s="48" t="s">
        <v>160</v>
      </c>
      <c r="DG19" s="48" t="s">
        <v>215</v>
      </c>
      <c r="DH19" s="48" t="s">
        <v>215</v>
      </c>
      <c r="DI19" s="48" t="s">
        <v>215</v>
      </c>
      <c r="DJ19" s="48" t="s">
        <v>215</v>
      </c>
      <c r="DK19" s="48" t="s">
        <v>160</v>
      </c>
      <c r="DL19" s="48" t="s">
        <v>160</v>
      </c>
      <c r="DM19" s="48" t="s">
        <v>163</v>
      </c>
      <c r="DN19" s="48" t="s">
        <v>163</v>
      </c>
      <c r="DO19" s="48" t="s">
        <v>371</v>
      </c>
      <c r="DP19" s="48" t="s">
        <v>371</v>
      </c>
      <c r="DQ19" s="48" t="s">
        <v>372</v>
      </c>
      <c r="DR19" s="48" t="s">
        <v>372</v>
      </c>
    </row>
    <row r="20">
      <c r="A20" s="48" t="s">
        <v>161</v>
      </c>
      <c r="B20" s="48" t="s">
        <v>374</v>
      </c>
      <c r="C20" s="48" t="s">
        <v>160</v>
      </c>
      <c r="D20" s="48" t="s">
        <v>375</v>
      </c>
      <c r="E20" s="48" t="s">
        <v>173</v>
      </c>
      <c r="F20" s="48" t="s">
        <v>160</v>
      </c>
      <c r="G20" s="48" t="s">
        <v>224</v>
      </c>
      <c r="H20" s="48" t="s">
        <v>161</v>
      </c>
      <c r="I20" s="48" t="s">
        <v>161</v>
      </c>
      <c r="J20" s="48" t="s">
        <v>161</v>
      </c>
      <c r="K20" s="48" t="s">
        <v>222</v>
      </c>
      <c r="L20" s="48" t="s">
        <v>160</v>
      </c>
      <c r="M20" s="48" t="s">
        <v>163</v>
      </c>
      <c r="N20" s="48" t="s">
        <v>160</v>
      </c>
      <c r="O20" s="48" t="s">
        <v>163</v>
      </c>
      <c r="P20" s="48" t="s">
        <v>176</v>
      </c>
      <c r="Q20" s="48" t="s">
        <v>314</v>
      </c>
      <c r="R20" s="48" t="s">
        <v>160</v>
      </c>
      <c r="S20" s="48" t="s">
        <v>163</v>
      </c>
      <c r="T20"/>
      <c r="U20" s="48" t="s">
        <v>163</v>
      </c>
      <c r="V20" s="48" t="s">
        <v>163</v>
      </c>
      <c r="W20" s="48" t="s">
        <v>160</v>
      </c>
      <c r="X20" s="48" t="s">
        <v>162</v>
      </c>
      <c r="Y20" s="48" t="s">
        <v>160</v>
      </c>
      <c r="Z20" s="48" t="s">
        <v>376</v>
      </c>
      <c r="AA20" s="48" t="s">
        <v>160</v>
      </c>
      <c r="AB20" s="48" t="s">
        <v>160</v>
      </c>
      <c r="AC20" s="48" t="s">
        <v>272</v>
      </c>
      <c r="AD20" s="48" t="s">
        <v>161</v>
      </c>
      <c r="AE20" s="48" t="s">
        <v>161</v>
      </c>
      <c r="AF20" s="48" t="s">
        <v>161</v>
      </c>
      <c r="AG20" s="48" t="s">
        <v>161</v>
      </c>
      <c r="AH20" s="48" t="s">
        <v>161</v>
      </c>
      <c r="AI20" s="48" t="s">
        <v>161</v>
      </c>
      <c r="AJ20" s="48" t="s">
        <v>161</v>
      </c>
      <c r="AK20" s="48" t="s">
        <v>161</v>
      </c>
      <c r="AL20" s="48" t="s">
        <v>161</v>
      </c>
      <c r="AM20" s="48" t="s">
        <v>160</v>
      </c>
      <c r="AN20" s="48" t="s">
        <v>161</v>
      </c>
      <c r="AO20" s="48" t="s">
        <v>160</v>
      </c>
      <c r="AP20" s="48" t="s">
        <v>160</v>
      </c>
      <c r="AQ20" s="48" t="s">
        <v>163</v>
      </c>
      <c r="AR20" s="48" t="s">
        <v>163</v>
      </c>
      <c r="AS20" s="48" t="s">
        <v>160</v>
      </c>
      <c r="AT20" s="48" t="s">
        <v>163</v>
      </c>
      <c r="AU20" s="48" t="s">
        <v>163</v>
      </c>
      <c r="AV20" s="48" t="s">
        <v>163</v>
      </c>
      <c r="AW20" s="48" t="s">
        <v>161</v>
      </c>
      <c r="AX20" s="48" t="s">
        <v>163</v>
      </c>
      <c r="AY20" s="48" t="s">
        <v>272</v>
      </c>
      <c r="AZ20" s="48" t="s">
        <v>272</v>
      </c>
      <c r="BA20" s="48" t="s">
        <v>272</v>
      </c>
      <c r="BB20" s="48" t="s">
        <v>272</v>
      </c>
      <c r="BC20" s="48" t="s">
        <v>163</v>
      </c>
      <c r="BD20" s="48" t="s">
        <v>163</v>
      </c>
      <c r="BE20" s="48" t="s">
        <v>163</v>
      </c>
      <c r="BF20" s="48" t="s">
        <v>163</v>
      </c>
      <c r="BG20" s="48" t="s">
        <v>179</v>
      </c>
      <c r="BH20" s="48" t="s">
        <v>179</v>
      </c>
      <c r="BI20" s="48" t="s">
        <v>179</v>
      </c>
      <c r="BJ20" s="48" t="s">
        <v>179</v>
      </c>
      <c r="BK20" s="48" t="s">
        <v>316</v>
      </c>
      <c r="BL20" s="48" t="s">
        <v>316</v>
      </c>
      <c r="BM20" s="48" t="s">
        <v>316</v>
      </c>
      <c r="BN20" s="48" t="s">
        <v>316</v>
      </c>
      <c r="BO20" s="48" t="s">
        <v>236</v>
      </c>
      <c r="BP20" s="48" t="s">
        <v>236</v>
      </c>
      <c r="BQ20" s="48" t="s">
        <v>237</v>
      </c>
      <c r="BR20" s="48" t="s">
        <v>237</v>
      </c>
      <c r="BS20" s="48" t="s">
        <v>160</v>
      </c>
      <c r="BT20" s="48" t="s">
        <v>160</v>
      </c>
      <c r="BU20" s="48" t="s">
        <v>161</v>
      </c>
      <c r="BV20" s="48" t="s">
        <v>161</v>
      </c>
      <c r="BW20" s="48" t="s">
        <v>163</v>
      </c>
      <c r="BX20" s="48" t="s">
        <v>163</v>
      </c>
      <c r="BY20" s="48" t="s">
        <v>182</v>
      </c>
      <c r="BZ20" s="48" t="s">
        <v>182</v>
      </c>
      <c r="CA20" s="48" t="s">
        <v>181</v>
      </c>
      <c r="CB20" s="48" t="s">
        <v>181</v>
      </c>
      <c r="CC20" s="48" t="s">
        <v>377</v>
      </c>
      <c r="CD20" s="48" t="s">
        <v>377</v>
      </c>
      <c r="CE20" s="48" t="s">
        <v>185</v>
      </c>
      <c r="CF20" s="48" t="s">
        <v>185</v>
      </c>
      <c r="CG20" s="48" t="s">
        <v>185</v>
      </c>
      <c r="CH20" s="48" t="s">
        <v>185</v>
      </c>
      <c r="CI20" s="48" t="s">
        <v>160</v>
      </c>
      <c r="CJ20" s="48" t="s">
        <v>160</v>
      </c>
      <c r="CK20" s="48" t="s">
        <v>160</v>
      </c>
      <c r="CL20" s="48" t="s">
        <v>160</v>
      </c>
      <c r="CM20" s="48" t="s">
        <v>160</v>
      </c>
      <c r="CN20" s="48" t="s">
        <v>160</v>
      </c>
      <c r="CO20" s="48" t="s">
        <v>161</v>
      </c>
      <c r="CP20" s="48" t="s">
        <v>161</v>
      </c>
      <c r="CQ20" s="48" t="s">
        <v>160</v>
      </c>
      <c r="CR20" s="48" t="s">
        <v>160</v>
      </c>
      <c r="CS20" s="48" t="s">
        <v>160</v>
      </c>
      <c r="CT20" s="48" t="s">
        <v>160</v>
      </c>
      <c r="CU20" s="48" t="s">
        <v>160</v>
      </c>
      <c r="CV20" s="48" t="s">
        <v>160</v>
      </c>
      <c r="CW20" s="48" t="s">
        <v>160</v>
      </c>
      <c r="CX20" s="48" t="s">
        <v>160</v>
      </c>
      <c r="CY20" s="48" t="s">
        <v>160</v>
      </c>
      <c r="CZ20" s="48" t="s">
        <v>160</v>
      </c>
      <c r="DA20" s="48" t="s">
        <v>160</v>
      </c>
      <c r="DB20" s="48" t="s">
        <v>160</v>
      </c>
      <c r="DC20" s="48" t="s">
        <v>160</v>
      </c>
      <c r="DD20" s="48" t="s">
        <v>160</v>
      </c>
      <c r="DE20" s="48" t="s">
        <v>160</v>
      </c>
      <c r="DF20" s="48" t="s">
        <v>160</v>
      </c>
      <c r="DG20" s="48" t="s">
        <v>378</v>
      </c>
      <c r="DH20" s="48" t="s">
        <v>378</v>
      </c>
      <c r="DI20" s="48" t="s">
        <v>378</v>
      </c>
      <c r="DJ20" s="48" t="s">
        <v>378</v>
      </c>
      <c r="DK20" s="48" t="s">
        <v>160</v>
      </c>
      <c r="DL20" s="48" t="s">
        <v>160</v>
      </c>
      <c r="DM20" s="48" t="s">
        <v>226</v>
      </c>
      <c r="DN20" s="48" t="s">
        <v>226</v>
      </c>
      <c r="DO20" s="48" t="s">
        <v>379</v>
      </c>
      <c r="DP20" s="48" t="s">
        <v>379</v>
      </c>
      <c r="DQ20" s="48" t="s">
        <v>380</v>
      </c>
      <c r="DR20" s="48" t="s">
        <v>380</v>
      </c>
    </row>
    <row r="21">
      <c r="A21" s="48" t="s">
        <v>163</v>
      </c>
      <c r="B21" s="48" t="s">
        <v>382</v>
      </c>
      <c r="C21" s="48" t="s">
        <v>160</v>
      </c>
      <c r="D21" s="48" t="s">
        <v>383</v>
      </c>
      <c r="E21" s="48" t="s">
        <v>173</v>
      </c>
      <c r="F21" s="48" t="s">
        <v>160</v>
      </c>
      <c r="G21" s="48" t="s">
        <v>208</v>
      </c>
      <c r="H21" s="48" t="s">
        <v>161</v>
      </c>
      <c r="I21" s="48" t="s">
        <v>161</v>
      </c>
      <c r="J21" s="48" t="s">
        <v>161</v>
      </c>
      <c r="K21" s="48" t="s">
        <v>175</v>
      </c>
      <c r="L21" s="48" t="s">
        <v>160</v>
      </c>
      <c r="M21" s="48" t="s">
        <v>183</v>
      </c>
      <c r="N21" s="48" t="s">
        <v>160</v>
      </c>
      <c r="O21" s="48" t="s">
        <v>163</v>
      </c>
      <c r="P21" s="48" t="s">
        <v>315</v>
      </c>
      <c r="Q21" s="48" t="s">
        <v>224</v>
      </c>
      <c r="R21" s="48" t="s">
        <v>160</v>
      </c>
      <c r="S21" s="48" t="s">
        <v>163</v>
      </c>
      <c r="T21" s="48" t="s">
        <v>163</v>
      </c>
      <c r="U21"/>
      <c r="V21" s="48" t="s">
        <v>163</v>
      </c>
      <c r="W21" s="48" t="s">
        <v>160</v>
      </c>
      <c r="X21" s="48" t="s">
        <v>166</v>
      </c>
      <c r="Y21" s="48" t="s">
        <v>160</v>
      </c>
      <c r="Z21" s="48" t="s">
        <v>195</v>
      </c>
      <c r="AA21" s="48" t="s">
        <v>160</v>
      </c>
      <c r="AB21" s="48" t="s">
        <v>160</v>
      </c>
      <c r="AC21" s="48" t="s">
        <v>272</v>
      </c>
      <c r="AD21" s="48" t="s">
        <v>161</v>
      </c>
      <c r="AE21" s="48" t="s">
        <v>161</v>
      </c>
      <c r="AF21" s="48" t="s">
        <v>161</v>
      </c>
      <c r="AG21" s="48" t="s">
        <v>161</v>
      </c>
      <c r="AH21" s="48" t="s">
        <v>161</v>
      </c>
      <c r="AI21" s="48" t="s">
        <v>161</v>
      </c>
      <c r="AJ21" s="48" t="s">
        <v>161</v>
      </c>
      <c r="AK21" s="48" t="s">
        <v>161</v>
      </c>
      <c r="AL21" s="48" t="s">
        <v>161</v>
      </c>
      <c r="AM21" s="48" t="s">
        <v>160</v>
      </c>
      <c r="AN21" s="48" t="s">
        <v>161</v>
      </c>
      <c r="AO21" s="48" t="s">
        <v>160</v>
      </c>
      <c r="AP21" s="48" t="s">
        <v>160</v>
      </c>
      <c r="AQ21" s="48" t="s">
        <v>163</v>
      </c>
      <c r="AR21" s="48" t="s">
        <v>163</v>
      </c>
      <c r="AS21" s="48" t="s">
        <v>160</v>
      </c>
      <c r="AT21" s="48" t="s">
        <v>163</v>
      </c>
      <c r="AU21" s="48" t="s">
        <v>163</v>
      </c>
      <c r="AV21" s="48" t="s">
        <v>163</v>
      </c>
      <c r="AW21" s="48" t="s">
        <v>161</v>
      </c>
      <c r="AX21" s="48" t="s">
        <v>163</v>
      </c>
      <c r="AY21" s="48" t="s">
        <v>272</v>
      </c>
      <c r="AZ21" s="48" t="s">
        <v>272</v>
      </c>
      <c r="BA21" s="48" t="s">
        <v>272</v>
      </c>
      <c r="BB21" s="48" t="s">
        <v>272</v>
      </c>
      <c r="BC21" s="48" t="s">
        <v>198</v>
      </c>
      <c r="BD21" s="48" t="s">
        <v>198</v>
      </c>
      <c r="BE21" s="48" t="s">
        <v>198</v>
      </c>
      <c r="BF21" s="48" t="s">
        <v>198</v>
      </c>
      <c r="BG21" s="48" t="s">
        <v>384</v>
      </c>
      <c r="BH21" s="48" t="s">
        <v>384</v>
      </c>
      <c r="BI21" s="48" t="s">
        <v>384</v>
      </c>
      <c r="BJ21" s="48" t="s">
        <v>384</v>
      </c>
      <c r="BK21" s="48" t="s">
        <v>225</v>
      </c>
      <c r="BL21" s="48" t="s">
        <v>225</v>
      </c>
      <c r="BM21" s="48" t="s">
        <v>225</v>
      </c>
      <c r="BN21" s="48" t="s">
        <v>225</v>
      </c>
      <c r="BO21" s="48" t="s">
        <v>163</v>
      </c>
      <c r="BP21" s="48" t="s">
        <v>163</v>
      </c>
      <c r="BQ21" s="48" t="s">
        <v>181</v>
      </c>
      <c r="BR21" s="48" t="s">
        <v>181</v>
      </c>
      <c r="BS21" s="48" t="s">
        <v>160</v>
      </c>
      <c r="BT21" s="48" t="s">
        <v>160</v>
      </c>
      <c r="BU21" s="48" t="s">
        <v>161</v>
      </c>
      <c r="BV21" s="48" t="s">
        <v>161</v>
      </c>
      <c r="BW21" s="48" t="s">
        <v>183</v>
      </c>
      <c r="BX21" s="48" t="s">
        <v>183</v>
      </c>
      <c r="BY21" s="48" t="s">
        <v>211</v>
      </c>
      <c r="BZ21" s="48" t="s">
        <v>211</v>
      </c>
      <c r="CA21" s="48" t="s">
        <v>198</v>
      </c>
      <c r="CB21" s="48" t="s">
        <v>198</v>
      </c>
      <c r="CC21" s="48" t="s">
        <v>199</v>
      </c>
      <c r="CD21" s="48" t="s">
        <v>199</v>
      </c>
      <c r="CE21" s="48" t="s">
        <v>185</v>
      </c>
      <c r="CF21" s="48" t="s">
        <v>185</v>
      </c>
      <c r="CG21" s="48" t="s">
        <v>185</v>
      </c>
      <c r="CH21" s="48" t="s">
        <v>185</v>
      </c>
      <c r="CI21" s="48" t="s">
        <v>160</v>
      </c>
      <c r="CJ21" s="48" t="s">
        <v>160</v>
      </c>
      <c r="CK21" s="48" t="s">
        <v>160</v>
      </c>
      <c r="CL21" s="48" t="s">
        <v>160</v>
      </c>
      <c r="CM21" s="48" t="s">
        <v>160</v>
      </c>
      <c r="CN21" s="48" t="s">
        <v>160</v>
      </c>
      <c r="CO21" s="48" t="s">
        <v>161</v>
      </c>
      <c r="CP21" s="48" t="s">
        <v>161</v>
      </c>
      <c r="CQ21" s="48" t="s">
        <v>160</v>
      </c>
      <c r="CR21" s="48" t="s">
        <v>160</v>
      </c>
      <c r="CS21" s="48" t="s">
        <v>160</v>
      </c>
      <c r="CT21" s="48" t="s">
        <v>160</v>
      </c>
      <c r="CU21" s="48" t="s">
        <v>160</v>
      </c>
      <c r="CV21" s="48" t="s">
        <v>160</v>
      </c>
      <c r="CW21" s="48" t="s">
        <v>160</v>
      </c>
      <c r="CX21" s="48" t="s">
        <v>160</v>
      </c>
      <c r="CY21" s="48" t="s">
        <v>160</v>
      </c>
      <c r="CZ21" s="48" t="s">
        <v>160</v>
      </c>
      <c r="DA21" s="48" t="s">
        <v>160</v>
      </c>
      <c r="DB21" s="48" t="s">
        <v>160</v>
      </c>
      <c r="DC21" s="48" t="s">
        <v>160</v>
      </c>
      <c r="DD21" s="48" t="s">
        <v>160</v>
      </c>
      <c r="DE21" s="48" t="s">
        <v>160</v>
      </c>
      <c r="DF21" s="48" t="s">
        <v>160</v>
      </c>
      <c r="DG21" s="48" t="s">
        <v>227</v>
      </c>
      <c r="DH21" s="48" t="s">
        <v>227</v>
      </c>
      <c r="DI21" s="48" t="s">
        <v>227</v>
      </c>
      <c r="DJ21" s="48" t="s">
        <v>227</v>
      </c>
      <c r="DK21" s="48" t="s">
        <v>160</v>
      </c>
      <c r="DL21" s="48" t="s">
        <v>160</v>
      </c>
      <c r="DM21" s="48" t="s">
        <v>187</v>
      </c>
      <c r="DN21" s="48" t="s">
        <v>187</v>
      </c>
      <c r="DO21" s="48" t="s">
        <v>385</v>
      </c>
      <c r="DP21" s="48" t="s">
        <v>385</v>
      </c>
      <c r="DQ21" s="48" t="s">
        <v>386</v>
      </c>
      <c r="DR21" s="48" t="s">
        <v>386</v>
      </c>
    </row>
    <row r="22">
      <c r="A22" s="48" t="s">
        <v>163</v>
      </c>
      <c r="B22" s="48" t="s">
        <v>388</v>
      </c>
      <c r="C22" s="48" t="s">
        <v>160</v>
      </c>
      <c r="D22" s="48" t="s">
        <v>389</v>
      </c>
      <c r="E22" s="48" t="s">
        <v>173</v>
      </c>
      <c r="F22" s="48" t="s">
        <v>160</v>
      </c>
      <c r="G22" s="48" t="s">
        <v>288</v>
      </c>
      <c r="H22" s="48" t="s">
        <v>161</v>
      </c>
      <c r="I22" s="48" t="s">
        <v>163</v>
      </c>
      <c r="J22" s="48" t="s">
        <v>161</v>
      </c>
      <c r="K22" s="48" t="s">
        <v>175</v>
      </c>
      <c r="L22" s="48" t="s">
        <v>160</v>
      </c>
      <c r="M22" s="48" t="s">
        <v>163</v>
      </c>
      <c r="N22" s="48" t="s">
        <v>160</v>
      </c>
      <c r="O22" s="48" t="s">
        <v>163</v>
      </c>
      <c r="P22" s="48" t="s">
        <v>176</v>
      </c>
      <c r="Q22" s="48" t="s">
        <v>287</v>
      </c>
      <c r="R22" s="48" t="s">
        <v>160</v>
      </c>
      <c r="S22" s="48" t="s">
        <v>163</v>
      </c>
      <c r="T22" s="48" t="s">
        <v>163</v>
      </c>
      <c r="U22" s="48" t="s">
        <v>163</v>
      </c>
      <c r="V22"/>
      <c r="W22" s="48" t="s">
        <v>160</v>
      </c>
      <c r="X22" s="48" t="s">
        <v>162</v>
      </c>
      <c r="Y22" s="48" t="s">
        <v>160</v>
      </c>
      <c r="Z22" s="48" t="s">
        <v>270</v>
      </c>
      <c r="AA22" s="48" t="s">
        <v>160</v>
      </c>
      <c r="AB22" s="48" t="s">
        <v>160</v>
      </c>
      <c r="AC22" s="48" t="s">
        <v>272</v>
      </c>
      <c r="AD22" s="48" t="s">
        <v>161</v>
      </c>
      <c r="AE22" s="48" t="s">
        <v>161</v>
      </c>
      <c r="AF22" s="48" t="s">
        <v>161</v>
      </c>
      <c r="AG22" s="48" t="s">
        <v>163</v>
      </c>
      <c r="AH22" s="48" t="s">
        <v>161</v>
      </c>
      <c r="AI22" s="48" t="s">
        <v>161</v>
      </c>
      <c r="AJ22" s="48" t="s">
        <v>161</v>
      </c>
      <c r="AK22" s="48" t="s">
        <v>161</v>
      </c>
      <c r="AL22" s="48" t="s">
        <v>161</v>
      </c>
      <c r="AM22" s="48" t="s">
        <v>160</v>
      </c>
      <c r="AN22" s="48" t="s">
        <v>161</v>
      </c>
      <c r="AO22" s="48" t="s">
        <v>160</v>
      </c>
      <c r="AP22" s="48" t="s">
        <v>160</v>
      </c>
      <c r="AQ22" s="48" t="s">
        <v>163</v>
      </c>
      <c r="AR22" s="48" t="s">
        <v>163</v>
      </c>
      <c r="AS22" s="48" t="s">
        <v>160</v>
      </c>
      <c r="AT22" s="48" t="s">
        <v>161</v>
      </c>
      <c r="AU22" s="48" t="s">
        <v>163</v>
      </c>
      <c r="AV22" s="48" t="s">
        <v>163</v>
      </c>
      <c r="AW22" s="48" t="s">
        <v>161</v>
      </c>
      <c r="AX22" s="48" t="s">
        <v>163</v>
      </c>
      <c r="AY22" s="48" t="s">
        <v>272</v>
      </c>
      <c r="AZ22" s="48" t="s">
        <v>272</v>
      </c>
      <c r="BA22" s="48" t="s">
        <v>272</v>
      </c>
      <c r="BB22" s="48" t="s">
        <v>272</v>
      </c>
      <c r="BC22" s="48" t="s">
        <v>163</v>
      </c>
      <c r="BD22" s="48" t="s">
        <v>163</v>
      </c>
      <c r="BE22" s="48" t="s">
        <v>163</v>
      </c>
      <c r="BF22" s="48" t="s">
        <v>163</v>
      </c>
      <c r="BG22" s="48" t="s">
        <v>179</v>
      </c>
      <c r="BH22" s="48" t="s">
        <v>179</v>
      </c>
      <c r="BI22" s="48" t="s">
        <v>179</v>
      </c>
      <c r="BJ22" s="48" t="s">
        <v>179</v>
      </c>
      <c r="BK22" s="48" t="s">
        <v>290</v>
      </c>
      <c r="BL22" s="48" t="s">
        <v>290</v>
      </c>
      <c r="BM22" s="48" t="s">
        <v>290</v>
      </c>
      <c r="BN22" s="48" t="s">
        <v>290</v>
      </c>
      <c r="BO22" s="48" t="s">
        <v>163</v>
      </c>
      <c r="BP22" s="48" t="s">
        <v>163</v>
      </c>
      <c r="BQ22" s="48" t="s">
        <v>181</v>
      </c>
      <c r="BR22" s="48" t="s">
        <v>181</v>
      </c>
      <c r="BS22" s="48" t="s">
        <v>160</v>
      </c>
      <c r="BT22" s="48" t="s">
        <v>160</v>
      </c>
      <c r="BU22" s="48" t="s">
        <v>161</v>
      </c>
      <c r="BV22" s="48" t="s">
        <v>161</v>
      </c>
      <c r="BW22" s="48" t="s">
        <v>163</v>
      </c>
      <c r="BX22" s="48" t="s">
        <v>163</v>
      </c>
      <c r="BY22" s="48" t="s">
        <v>182</v>
      </c>
      <c r="BZ22" s="48" t="s">
        <v>182</v>
      </c>
      <c r="CA22" s="48" t="s">
        <v>329</v>
      </c>
      <c r="CB22" s="48" t="s">
        <v>329</v>
      </c>
      <c r="CC22" s="48" t="s">
        <v>330</v>
      </c>
      <c r="CD22" s="48" t="s">
        <v>330</v>
      </c>
      <c r="CE22" s="48" t="s">
        <v>185</v>
      </c>
      <c r="CF22" s="48" t="s">
        <v>185</v>
      </c>
      <c r="CG22" s="48" t="s">
        <v>185</v>
      </c>
      <c r="CH22" s="48" t="s">
        <v>185</v>
      </c>
      <c r="CI22" s="48" t="s">
        <v>160</v>
      </c>
      <c r="CJ22" s="48" t="s">
        <v>160</v>
      </c>
      <c r="CK22" s="48" t="s">
        <v>160</v>
      </c>
      <c r="CL22" s="48" t="s">
        <v>160</v>
      </c>
      <c r="CM22" s="48" t="s">
        <v>160</v>
      </c>
      <c r="CN22" s="48" t="s">
        <v>160</v>
      </c>
      <c r="CO22" s="48" t="s">
        <v>161</v>
      </c>
      <c r="CP22" s="48" t="s">
        <v>161</v>
      </c>
      <c r="CQ22" s="48" t="s">
        <v>160</v>
      </c>
      <c r="CR22" s="48" t="s">
        <v>160</v>
      </c>
      <c r="CS22" s="48" t="s">
        <v>160</v>
      </c>
      <c r="CT22" s="48" t="s">
        <v>160</v>
      </c>
      <c r="CU22" s="48" t="s">
        <v>160</v>
      </c>
      <c r="CV22" s="48" t="s">
        <v>160</v>
      </c>
      <c r="CW22" s="48" t="s">
        <v>160</v>
      </c>
      <c r="CX22" s="48" t="s">
        <v>160</v>
      </c>
      <c r="CY22" s="48" t="s">
        <v>160</v>
      </c>
      <c r="CZ22" s="48" t="s">
        <v>160</v>
      </c>
      <c r="DA22" s="48" t="s">
        <v>160</v>
      </c>
      <c r="DB22" s="48" t="s">
        <v>160</v>
      </c>
      <c r="DC22" s="48" t="s">
        <v>160</v>
      </c>
      <c r="DD22" s="48" t="s">
        <v>160</v>
      </c>
      <c r="DE22" s="48" t="s">
        <v>160</v>
      </c>
      <c r="DF22" s="48" t="s">
        <v>160</v>
      </c>
      <c r="DG22" s="48" t="s">
        <v>343</v>
      </c>
      <c r="DH22" s="48" t="s">
        <v>343</v>
      </c>
      <c r="DI22" s="48" t="s">
        <v>343</v>
      </c>
      <c r="DJ22" s="48" t="s">
        <v>343</v>
      </c>
      <c r="DK22" s="48" t="s">
        <v>160</v>
      </c>
      <c r="DL22" s="48" t="s">
        <v>160</v>
      </c>
      <c r="DM22" s="48" t="s">
        <v>187</v>
      </c>
      <c r="DN22" s="48" t="s">
        <v>187</v>
      </c>
      <c r="DO22" s="48" t="s">
        <v>390</v>
      </c>
      <c r="DP22" s="48" t="s">
        <v>390</v>
      </c>
      <c r="DQ22" s="48" t="s">
        <v>391</v>
      </c>
      <c r="DR22" s="48" t="s">
        <v>391</v>
      </c>
    </row>
    <row r="23">
      <c r="A23" s="48" t="s">
        <v>160</v>
      </c>
      <c r="B23" s="48" t="s">
        <v>393</v>
      </c>
      <c r="C23" s="48" t="s">
        <v>160</v>
      </c>
      <c r="D23" s="48" t="s">
        <v>394</v>
      </c>
      <c r="E23" s="48" t="s">
        <v>173</v>
      </c>
      <c r="F23" s="48" t="s">
        <v>160</v>
      </c>
      <c r="G23" s="48" t="s">
        <v>395</v>
      </c>
      <c r="H23" s="48" t="s">
        <v>161</v>
      </c>
      <c r="I23" s="48" t="s">
        <v>163</v>
      </c>
      <c r="J23" s="48" t="s">
        <v>161</v>
      </c>
      <c r="K23" s="48" t="s">
        <v>164</v>
      </c>
      <c r="L23" s="48" t="s">
        <v>160</v>
      </c>
      <c r="M23" s="48" t="s">
        <v>163</v>
      </c>
      <c r="N23" s="48" t="s">
        <v>160</v>
      </c>
      <c r="O23" s="48" t="s">
        <v>163</v>
      </c>
      <c r="P23" s="48" t="s">
        <v>177</v>
      </c>
      <c r="Q23" s="48" t="s">
        <v>326</v>
      </c>
      <c r="R23" s="48" t="s">
        <v>160</v>
      </c>
      <c r="S23" s="48" t="s">
        <v>163</v>
      </c>
      <c r="T23" s="48" t="s">
        <v>163</v>
      </c>
      <c r="U23" s="48" t="s">
        <v>163</v>
      </c>
      <c r="V23" s="48" t="s">
        <v>163</v>
      </c>
      <c r="W23"/>
      <c r="X23" s="48" t="s">
        <v>166</v>
      </c>
      <c r="Y23" s="48" t="s">
        <v>160</v>
      </c>
      <c r="Z23" s="48" t="s">
        <v>396</v>
      </c>
      <c r="AA23" s="48" t="s">
        <v>160</v>
      </c>
      <c r="AB23" s="48" t="s">
        <v>160</v>
      </c>
      <c r="AC23" s="48" t="s">
        <v>196</v>
      </c>
      <c r="AD23" s="48" t="s">
        <v>183</v>
      </c>
      <c r="AE23" s="48" t="s">
        <v>183</v>
      </c>
      <c r="AF23" s="48" t="s">
        <v>183</v>
      </c>
      <c r="AG23" s="48" t="s">
        <v>183</v>
      </c>
      <c r="AH23" s="48" t="s">
        <v>183</v>
      </c>
      <c r="AI23" s="48" t="s">
        <v>183</v>
      </c>
      <c r="AJ23" s="48" t="s">
        <v>161</v>
      </c>
      <c r="AK23" s="48" t="s">
        <v>183</v>
      </c>
      <c r="AL23" s="48" t="s">
        <v>161</v>
      </c>
      <c r="AM23" s="48" t="s">
        <v>160</v>
      </c>
      <c r="AN23" s="48" t="s">
        <v>161</v>
      </c>
      <c r="AO23" s="48" t="s">
        <v>160</v>
      </c>
      <c r="AP23" s="48" t="s">
        <v>160</v>
      </c>
      <c r="AQ23" s="48" t="s">
        <v>163</v>
      </c>
      <c r="AR23" s="48" t="s">
        <v>163</v>
      </c>
      <c r="AS23" s="48" t="s">
        <v>160</v>
      </c>
      <c r="AT23" s="48" t="s">
        <v>183</v>
      </c>
      <c r="AU23" s="48" t="s">
        <v>163</v>
      </c>
      <c r="AV23" s="48" t="s">
        <v>163</v>
      </c>
      <c r="AW23" s="48" t="s">
        <v>183</v>
      </c>
      <c r="AX23" s="48" t="s">
        <v>163</v>
      </c>
      <c r="AY23" s="48" t="s">
        <v>196</v>
      </c>
      <c r="AZ23" s="48" t="s">
        <v>196</v>
      </c>
      <c r="BA23" s="48" t="s">
        <v>196</v>
      </c>
      <c r="BB23" s="48" t="s">
        <v>196</v>
      </c>
      <c r="BC23" s="48" t="s">
        <v>163</v>
      </c>
      <c r="BD23" s="48" t="s">
        <v>163</v>
      </c>
      <c r="BE23" s="48" t="s">
        <v>163</v>
      </c>
      <c r="BF23" s="48" t="s">
        <v>163</v>
      </c>
      <c r="BG23" s="48" t="s">
        <v>327</v>
      </c>
      <c r="BH23" s="48" t="s">
        <v>327</v>
      </c>
      <c r="BI23" s="48" t="s">
        <v>327</v>
      </c>
      <c r="BJ23" s="48" t="s">
        <v>327</v>
      </c>
      <c r="BK23" s="48" t="s">
        <v>328</v>
      </c>
      <c r="BL23" s="48" t="s">
        <v>328</v>
      </c>
      <c r="BM23" s="48" t="s">
        <v>328</v>
      </c>
      <c r="BN23" s="48" t="s">
        <v>328</v>
      </c>
      <c r="BO23" s="48" t="s">
        <v>163</v>
      </c>
      <c r="BP23" s="48" t="s">
        <v>163</v>
      </c>
      <c r="BQ23" s="48" t="s">
        <v>181</v>
      </c>
      <c r="BR23" s="48" t="s">
        <v>181</v>
      </c>
      <c r="BS23" s="48" t="s">
        <v>160</v>
      </c>
      <c r="BT23" s="48" t="s">
        <v>160</v>
      </c>
      <c r="BU23" s="48" t="s">
        <v>161</v>
      </c>
      <c r="BV23" s="48" t="s">
        <v>161</v>
      </c>
      <c r="BW23" s="48" t="s">
        <v>183</v>
      </c>
      <c r="BX23" s="48" t="s">
        <v>183</v>
      </c>
      <c r="BY23" s="48" t="s">
        <v>211</v>
      </c>
      <c r="BZ23" s="48" t="s">
        <v>211</v>
      </c>
      <c r="CA23" s="48" t="s">
        <v>397</v>
      </c>
      <c r="CB23" s="48" t="s">
        <v>397</v>
      </c>
      <c r="CC23" s="48" t="s">
        <v>398</v>
      </c>
      <c r="CD23" s="48" t="s">
        <v>398</v>
      </c>
      <c r="CE23" s="48" t="s">
        <v>399</v>
      </c>
      <c r="CF23" s="48" t="s">
        <v>399</v>
      </c>
      <c r="CG23" s="48" t="s">
        <v>399</v>
      </c>
      <c r="CH23" s="48" t="s">
        <v>399</v>
      </c>
      <c r="CI23" s="48" t="s">
        <v>160</v>
      </c>
      <c r="CJ23" s="48" t="s">
        <v>160</v>
      </c>
      <c r="CK23" s="48" t="s">
        <v>160</v>
      </c>
      <c r="CL23" s="48" t="s">
        <v>160</v>
      </c>
      <c r="CM23" s="48" t="s">
        <v>160</v>
      </c>
      <c r="CN23" s="48" t="s">
        <v>160</v>
      </c>
      <c r="CO23" s="48" t="s">
        <v>161</v>
      </c>
      <c r="CP23" s="48" t="s">
        <v>161</v>
      </c>
      <c r="CQ23" s="48" t="s">
        <v>160</v>
      </c>
      <c r="CR23" s="48" t="s">
        <v>160</v>
      </c>
      <c r="CS23" s="48" t="s">
        <v>160</v>
      </c>
      <c r="CT23" s="48" t="s">
        <v>160</v>
      </c>
      <c r="CU23" s="48" t="s">
        <v>160</v>
      </c>
      <c r="CV23" s="48" t="s">
        <v>160</v>
      </c>
      <c r="CW23" s="48" t="s">
        <v>160</v>
      </c>
      <c r="CX23" s="48" t="s">
        <v>160</v>
      </c>
      <c r="CY23" s="48" t="s">
        <v>160</v>
      </c>
      <c r="CZ23" s="48" t="s">
        <v>160</v>
      </c>
      <c r="DA23" s="48" t="s">
        <v>160</v>
      </c>
      <c r="DB23" s="48" t="s">
        <v>160</v>
      </c>
      <c r="DC23" s="48" t="s">
        <v>160</v>
      </c>
      <c r="DD23" s="48" t="s">
        <v>160</v>
      </c>
      <c r="DE23" s="48" t="s">
        <v>160</v>
      </c>
      <c r="DF23" s="48" t="s">
        <v>160</v>
      </c>
      <c r="DG23" s="48" t="s">
        <v>400</v>
      </c>
      <c r="DH23" s="48" t="s">
        <v>400</v>
      </c>
      <c r="DI23" s="48" t="s">
        <v>400</v>
      </c>
      <c r="DJ23" s="48" t="s">
        <v>400</v>
      </c>
      <c r="DK23" s="48" t="s">
        <v>160</v>
      </c>
      <c r="DL23" s="48" t="s">
        <v>160</v>
      </c>
      <c r="DM23" s="48" t="s">
        <v>163</v>
      </c>
      <c r="DN23" s="48" t="s">
        <v>163</v>
      </c>
      <c r="DO23" s="48" t="s">
        <v>401</v>
      </c>
      <c r="DP23" s="48" t="s">
        <v>401</v>
      </c>
      <c r="DQ23" s="48" t="s">
        <v>402</v>
      </c>
      <c r="DR23" s="48" t="s">
        <v>402</v>
      </c>
    </row>
    <row r="24">
      <c r="A24" s="48" t="s">
        <v>162</v>
      </c>
      <c r="B24" s="48" t="s">
        <v>404</v>
      </c>
      <c r="C24" s="48" t="s">
        <v>160</v>
      </c>
      <c r="D24" s="48" t="s">
        <v>405</v>
      </c>
      <c r="E24" s="48" t="s">
        <v>173</v>
      </c>
      <c r="F24" s="48" t="s">
        <v>160</v>
      </c>
      <c r="G24" s="48" t="s">
        <v>166</v>
      </c>
      <c r="H24" s="48" t="s">
        <v>161</v>
      </c>
      <c r="I24" s="48" t="s">
        <v>163</v>
      </c>
      <c r="J24" s="48" t="s">
        <v>161</v>
      </c>
      <c r="K24" s="48" t="s">
        <v>164</v>
      </c>
      <c r="L24" s="48" t="s">
        <v>160</v>
      </c>
      <c r="M24" s="48" t="s">
        <v>163</v>
      </c>
      <c r="N24" s="48" t="s">
        <v>160</v>
      </c>
      <c r="O24" s="48" t="s">
        <v>163</v>
      </c>
      <c r="P24" s="48" t="s">
        <v>195</v>
      </c>
      <c r="Q24" s="48" t="s">
        <v>166</v>
      </c>
      <c r="R24" s="48" t="s">
        <v>160</v>
      </c>
      <c r="S24" s="48" t="s">
        <v>163</v>
      </c>
      <c r="T24" s="48" t="s">
        <v>163</v>
      </c>
      <c r="U24" s="48" t="s">
        <v>163</v>
      </c>
      <c r="V24" s="48" t="s">
        <v>163</v>
      </c>
      <c r="W24" s="48" t="s">
        <v>160</v>
      </c>
      <c r="X24"/>
      <c r="Y24" s="48" t="s">
        <v>160</v>
      </c>
      <c r="Z24" s="48" t="s">
        <v>210</v>
      </c>
      <c r="AA24" s="48" t="s">
        <v>160</v>
      </c>
      <c r="AB24" s="48" t="s">
        <v>160</v>
      </c>
      <c r="AC24" s="48" t="s">
        <v>163</v>
      </c>
      <c r="AD24" s="48" t="s">
        <v>161</v>
      </c>
      <c r="AE24" s="48" t="s">
        <v>161</v>
      </c>
      <c r="AF24" s="48" t="s">
        <v>161</v>
      </c>
      <c r="AG24" s="48" t="s">
        <v>161</v>
      </c>
      <c r="AH24" s="48" t="s">
        <v>161</v>
      </c>
      <c r="AI24" s="48" t="s">
        <v>161</v>
      </c>
      <c r="AJ24" s="48" t="s">
        <v>161</v>
      </c>
      <c r="AK24" s="48" t="s">
        <v>161</v>
      </c>
      <c r="AL24" s="48" t="s">
        <v>161</v>
      </c>
      <c r="AM24" s="48" t="s">
        <v>160</v>
      </c>
      <c r="AN24" s="48" t="s">
        <v>161</v>
      </c>
      <c r="AO24" s="48" t="s">
        <v>160</v>
      </c>
      <c r="AP24" s="48" t="s">
        <v>160</v>
      </c>
      <c r="AQ24" s="48" t="s">
        <v>163</v>
      </c>
      <c r="AR24" s="48" t="s">
        <v>163</v>
      </c>
      <c r="AS24" s="48" t="s">
        <v>160</v>
      </c>
      <c r="AT24" s="48" t="s">
        <v>163</v>
      </c>
      <c r="AU24" s="48" t="s">
        <v>163</v>
      </c>
      <c r="AV24" s="48" t="s">
        <v>163</v>
      </c>
      <c r="AW24" s="48" t="s">
        <v>161</v>
      </c>
      <c r="AX24" s="48" t="s">
        <v>163</v>
      </c>
      <c r="AY24" s="48" t="s">
        <v>163</v>
      </c>
      <c r="AZ24" s="48" t="s">
        <v>163</v>
      </c>
      <c r="BA24" s="48" t="s">
        <v>163</v>
      </c>
      <c r="BB24" s="48" t="s">
        <v>163</v>
      </c>
      <c r="BC24" s="48" t="s">
        <v>163</v>
      </c>
      <c r="BD24" s="48" t="s">
        <v>163</v>
      </c>
      <c r="BE24" s="48" t="s">
        <v>163</v>
      </c>
      <c r="BF24" s="48" t="s">
        <v>163</v>
      </c>
      <c r="BG24" s="48" t="s">
        <v>197</v>
      </c>
      <c r="BH24" s="48" t="s">
        <v>197</v>
      </c>
      <c r="BI24" s="48" t="s">
        <v>197</v>
      </c>
      <c r="BJ24" s="48" t="s">
        <v>197</v>
      </c>
      <c r="BK24" s="48" t="s">
        <v>163</v>
      </c>
      <c r="BL24" s="48" t="s">
        <v>163</v>
      </c>
      <c r="BM24" s="48" t="s">
        <v>163</v>
      </c>
      <c r="BN24" s="48" t="s">
        <v>163</v>
      </c>
      <c r="BO24" s="48" t="s">
        <v>163</v>
      </c>
      <c r="BP24" s="48" t="s">
        <v>163</v>
      </c>
      <c r="BQ24" s="48" t="s">
        <v>181</v>
      </c>
      <c r="BR24" s="48" t="s">
        <v>181</v>
      </c>
      <c r="BS24" s="48" t="s">
        <v>160</v>
      </c>
      <c r="BT24" s="48" t="s">
        <v>160</v>
      </c>
      <c r="BU24" s="48" t="s">
        <v>161</v>
      </c>
      <c r="BV24" s="48" t="s">
        <v>161</v>
      </c>
      <c r="BW24" s="48" t="s">
        <v>163</v>
      </c>
      <c r="BX24" s="48" t="s">
        <v>163</v>
      </c>
      <c r="BY24" s="48" t="s">
        <v>182</v>
      </c>
      <c r="BZ24" s="48" t="s">
        <v>182</v>
      </c>
      <c r="CA24" s="48" t="s">
        <v>212</v>
      </c>
      <c r="CB24" s="48" t="s">
        <v>212</v>
      </c>
      <c r="CC24" s="48" t="s">
        <v>213</v>
      </c>
      <c r="CD24" s="48" t="s">
        <v>213</v>
      </c>
      <c r="CE24" s="48" t="s">
        <v>185</v>
      </c>
      <c r="CF24" s="48" t="s">
        <v>185</v>
      </c>
      <c r="CG24" s="48" t="s">
        <v>185</v>
      </c>
      <c r="CH24" s="48" t="s">
        <v>185</v>
      </c>
      <c r="CI24" s="48" t="s">
        <v>160</v>
      </c>
      <c r="CJ24" s="48" t="s">
        <v>160</v>
      </c>
      <c r="CK24" s="48" t="s">
        <v>160</v>
      </c>
      <c r="CL24" s="48" t="s">
        <v>160</v>
      </c>
      <c r="CM24" s="48" t="s">
        <v>160</v>
      </c>
      <c r="CN24" s="48" t="s">
        <v>160</v>
      </c>
      <c r="CO24" s="48" t="s">
        <v>161</v>
      </c>
      <c r="CP24" s="48" t="s">
        <v>161</v>
      </c>
      <c r="CQ24" s="48" t="s">
        <v>160</v>
      </c>
      <c r="CR24" s="48" t="s">
        <v>160</v>
      </c>
      <c r="CS24" s="48" t="s">
        <v>160</v>
      </c>
      <c r="CT24" s="48" t="s">
        <v>160</v>
      </c>
      <c r="CU24" s="48" t="s">
        <v>160</v>
      </c>
      <c r="CV24" s="48" t="s">
        <v>160</v>
      </c>
      <c r="CW24" s="48" t="s">
        <v>160</v>
      </c>
      <c r="CX24" s="48" t="s">
        <v>160</v>
      </c>
      <c r="CY24" s="48" t="s">
        <v>160</v>
      </c>
      <c r="CZ24" s="48" t="s">
        <v>160</v>
      </c>
      <c r="DA24" s="48" t="s">
        <v>160</v>
      </c>
      <c r="DB24" s="48" t="s">
        <v>160</v>
      </c>
      <c r="DC24" s="48" t="s">
        <v>160</v>
      </c>
      <c r="DD24" s="48" t="s">
        <v>160</v>
      </c>
      <c r="DE24" s="48" t="s">
        <v>160</v>
      </c>
      <c r="DF24" s="48" t="s">
        <v>160</v>
      </c>
      <c r="DG24" s="48" t="s">
        <v>229</v>
      </c>
      <c r="DH24" s="48" t="s">
        <v>229</v>
      </c>
      <c r="DI24" s="48" t="s">
        <v>229</v>
      </c>
      <c r="DJ24" s="48" t="s">
        <v>229</v>
      </c>
      <c r="DK24" s="48" t="s">
        <v>160</v>
      </c>
      <c r="DL24" s="48" t="s">
        <v>160</v>
      </c>
      <c r="DM24" s="48" t="s">
        <v>163</v>
      </c>
      <c r="DN24" s="48" t="s">
        <v>163</v>
      </c>
      <c r="DO24" s="48" t="s">
        <v>406</v>
      </c>
      <c r="DP24" s="48" t="s">
        <v>406</v>
      </c>
      <c r="DQ24" s="48" t="s">
        <v>407</v>
      </c>
      <c r="DR24" s="48" t="s">
        <v>407</v>
      </c>
    </row>
    <row r="25">
      <c r="A25" s="48" t="s">
        <v>160</v>
      </c>
      <c r="B25" s="48" t="s">
        <v>409</v>
      </c>
      <c r="C25" s="48" t="s">
        <v>160</v>
      </c>
      <c r="D25" s="48" t="s">
        <v>410</v>
      </c>
      <c r="E25" s="48" t="s">
        <v>173</v>
      </c>
      <c r="F25" s="48" t="s">
        <v>160</v>
      </c>
      <c r="G25" s="48" t="s">
        <v>411</v>
      </c>
      <c r="H25" s="48" t="s">
        <v>161</v>
      </c>
      <c r="I25" s="48" t="s">
        <v>163</v>
      </c>
      <c r="J25" s="48" t="s">
        <v>161</v>
      </c>
      <c r="K25" s="48" t="s">
        <v>222</v>
      </c>
      <c r="L25" s="48" t="s">
        <v>160</v>
      </c>
      <c r="M25" s="48" t="s">
        <v>163</v>
      </c>
      <c r="N25" s="48" t="s">
        <v>160</v>
      </c>
      <c r="O25" s="48" t="s">
        <v>163</v>
      </c>
      <c r="P25" s="48" t="s">
        <v>223</v>
      </c>
      <c r="Q25" s="48" t="s">
        <v>255</v>
      </c>
      <c r="R25" s="48" t="s">
        <v>160</v>
      </c>
      <c r="S25" s="48" t="s">
        <v>163</v>
      </c>
      <c r="T25" s="48" t="s">
        <v>163</v>
      </c>
      <c r="U25" s="48" t="s">
        <v>163</v>
      </c>
      <c r="V25" s="48" t="s">
        <v>163</v>
      </c>
      <c r="W25" s="48" t="s">
        <v>160</v>
      </c>
      <c r="X25" s="48" t="s">
        <v>287</v>
      </c>
      <c r="Y25"/>
      <c r="Z25" s="48" t="s">
        <v>176</v>
      </c>
      <c r="AA25" s="48" t="s">
        <v>160</v>
      </c>
      <c r="AB25" s="48" t="s">
        <v>160</v>
      </c>
      <c r="AC25" s="48" t="s">
        <v>163</v>
      </c>
      <c r="AD25" s="48" t="s">
        <v>161</v>
      </c>
      <c r="AE25" s="48" t="s">
        <v>161</v>
      </c>
      <c r="AF25" s="48" t="s">
        <v>161</v>
      </c>
      <c r="AG25" s="48" t="s">
        <v>161</v>
      </c>
      <c r="AH25" s="48" t="s">
        <v>161</v>
      </c>
      <c r="AI25" s="48" t="s">
        <v>161</v>
      </c>
      <c r="AJ25" s="48" t="s">
        <v>161</v>
      </c>
      <c r="AK25" s="48" t="s">
        <v>161</v>
      </c>
      <c r="AL25" s="48" t="s">
        <v>161</v>
      </c>
      <c r="AM25" s="48" t="s">
        <v>160</v>
      </c>
      <c r="AN25" s="48" t="s">
        <v>161</v>
      </c>
      <c r="AO25" s="48" t="s">
        <v>160</v>
      </c>
      <c r="AP25" s="48" t="s">
        <v>160</v>
      </c>
      <c r="AQ25" s="48" t="s">
        <v>163</v>
      </c>
      <c r="AR25" s="48" t="s">
        <v>163</v>
      </c>
      <c r="AS25" s="48" t="s">
        <v>160</v>
      </c>
      <c r="AT25" s="48" t="s">
        <v>161</v>
      </c>
      <c r="AU25" s="48" t="s">
        <v>163</v>
      </c>
      <c r="AV25" s="48" t="s">
        <v>163</v>
      </c>
      <c r="AW25" s="48" t="s">
        <v>161</v>
      </c>
      <c r="AX25" s="48" t="s">
        <v>163</v>
      </c>
      <c r="AY25" s="48" t="s">
        <v>163</v>
      </c>
      <c r="AZ25" s="48" t="s">
        <v>163</v>
      </c>
      <c r="BA25" s="48" t="s">
        <v>163</v>
      </c>
      <c r="BB25" s="48" t="s">
        <v>163</v>
      </c>
      <c r="BC25" s="48" t="s">
        <v>163</v>
      </c>
      <c r="BD25" s="48" t="s">
        <v>163</v>
      </c>
      <c r="BE25" s="48" t="s">
        <v>163</v>
      </c>
      <c r="BF25" s="48" t="s">
        <v>163</v>
      </c>
      <c r="BG25" s="48" t="s">
        <v>216</v>
      </c>
      <c r="BH25" s="48" t="s">
        <v>216</v>
      </c>
      <c r="BI25" s="48" t="s">
        <v>216</v>
      </c>
      <c r="BJ25" s="48" t="s">
        <v>216</v>
      </c>
      <c r="BK25" s="48" t="s">
        <v>256</v>
      </c>
      <c r="BL25" s="48" t="s">
        <v>256</v>
      </c>
      <c r="BM25" s="48" t="s">
        <v>256</v>
      </c>
      <c r="BN25" s="48" t="s">
        <v>256</v>
      </c>
      <c r="BO25" s="48" t="s">
        <v>163</v>
      </c>
      <c r="BP25" s="48" t="s">
        <v>163</v>
      </c>
      <c r="BQ25" s="48" t="s">
        <v>181</v>
      </c>
      <c r="BR25" s="48" t="s">
        <v>181</v>
      </c>
      <c r="BS25" s="48" t="s">
        <v>160</v>
      </c>
      <c r="BT25" s="48" t="s">
        <v>160</v>
      </c>
      <c r="BU25" s="48" t="s">
        <v>161</v>
      </c>
      <c r="BV25" s="48" t="s">
        <v>161</v>
      </c>
      <c r="BW25" s="48" t="s">
        <v>216</v>
      </c>
      <c r="BX25" s="48" t="s">
        <v>216</v>
      </c>
      <c r="BY25" s="48" t="s">
        <v>351</v>
      </c>
      <c r="BZ25" s="48" t="s">
        <v>351</v>
      </c>
      <c r="CA25" s="48" t="s">
        <v>263</v>
      </c>
      <c r="CB25" s="48" t="s">
        <v>263</v>
      </c>
      <c r="CC25" s="48" t="s">
        <v>264</v>
      </c>
      <c r="CD25" s="48" t="s">
        <v>264</v>
      </c>
      <c r="CE25" s="48" t="s">
        <v>332</v>
      </c>
      <c r="CF25" s="48" t="s">
        <v>332</v>
      </c>
      <c r="CG25" s="48" t="s">
        <v>332</v>
      </c>
      <c r="CH25" s="48" t="s">
        <v>332</v>
      </c>
      <c r="CI25" s="48" t="s">
        <v>160</v>
      </c>
      <c r="CJ25" s="48" t="s">
        <v>160</v>
      </c>
      <c r="CK25" s="48" t="s">
        <v>160</v>
      </c>
      <c r="CL25" s="48" t="s">
        <v>160</v>
      </c>
      <c r="CM25" s="48" t="s">
        <v>160</v>
      </c>
      <c r="CN25" s="48" t="s">
        <v>160</v>
      </c>
      <c r="CO25" s="48" t="s">
        <v>161</v>
      </c>
      <c r="CP25" s="48" t="s">
        <v>161</v>
      </c>
      <c r="CQ25" s="48" t="s">
        <v>160</v>
      </c>
      <c r="CR25" s="48" t="s">
        <v>160</v>
      </c>
      <c r="CS25" s="48" t="s">
        <v>160</v>
      </c>
      <c r="CT25" s="48" t="s">
        <v>160</v>
      </c>
      <c r="CU25" s="48" t="s">
        <v>160</v>
      </c>
      <c r="CV25" s="48" t="s">
        <v>160</v>
      </c>
      <c r="CW25" s="48" t="s">
        <v>160</v>
      </c>
      <c r="CX25" s="48" t="s">
        <v>160</v>
      </c>
      <c r="CY25" s="48" t="s">
        <v>160</v>
      </c>
      <c r="CZ25" s="48" t="s">
        <v>160</v>
      </c>
      <c r="DA25" s="48" t="s">
        <v>160</v>
      </c>
      <c r="DB25" s="48" t="s">
        <v>160</v>
      </c>
      <c r="DC25" s="48" t="s">
        <v>160</v>
      </c>
      <c r="DD25" s="48" t="s">
        <v>160</v>
      </c>
      <c r="DE25" s="48" t="s">
        <v>160</v>
      </c>
      <c r="DF25" s="48" t="s">
        <v>160</v>
      </c>
      <c r="DG25" s="48" t="s">
        <v>412</v>
      </c>
      <c r="DH25" s="48" t="s">
        <v>412</v>
      </c>
      <c r="DI25" s="48" t="s">
        <v>412</v>
      </c>
      <c r="DJ25" s="48" t="s">
        <v>412</v>
      </c>
      <c r="DK25" s="48" t="s">
        <v>160</v>
      </c>
      <c r="DL25" s="48" t="s">
        <v>160</v>
      </c>
      <c r="DM25" s="48" t="s">
        <v>226</v>
      </c>
      <c r="DN25" s="48" t="s">
        <v>226</v>
      </c>
      <c r="DO25" s="48" t="s">
        <v>413</v>
      </c>
      <c r="DP25" s="48" t="s">
        <v>413</v>
      </c>
      <c r="DQ25" s="48" t="s">
        <v>414</v>
      </c>
      <c r="DR25" s="48" t="s">
        <v>414</v>
      </c>
    </row>
    <row r="26">
      <c r="A26" s="48" t="s">
        <v>418</v>
      </c>
      <c r="B26" s="48" t="s">
        <v>416</v>
      </c>
      <c r="C26" s="48" t="s">
        <v>160</v>
      </c>
      <c r="D26" s="48" t="s">
        <v>417</v>
      </c>
      <c r="E26" s="48" t="s">
        <v>173</v>
      </c>
      <c r="F26" s="48" t="s">
        <v>160</v>
      </c>
      <c r="G26" s="48" t="s">
        <v>359</v>
      </c>
      <c r="H26" s="48" t="s">
        <v>161</v>
      </c>
      <c r="I26" s="48" t="s">
        <v>163</v>
      </c>
      <c r="J26" s="48" t="s">
        <v>161</v>
      </c>
      <c r="K26" s="48" t="s">
        <v>175</v>
      </c>
      <c r="L26" s="48" t="s">
        <v>160</v>
      </c>
      <c r="M26" s="48" t="s">
        <v>163</v>
      </c>
      <c r="N26" s="48" t="s">
        <v>160</v>
      </c>
      <c r="O26" s="48" t="s">
        <v>163</v>
      </c>
      <c r="P26" s="48" t="s">
        <v>176</v>
      </c>
      <c r="Q26" s="48" t="s">
        <v>314</v>
      </c>
      <c r="R26" s="48" t="s">
        <v>160</v>
      </c>
      <c r="S26" s="48" t="s">
        <v>183</v>
      </c>
      <c r="T26" s="48" t="s">
        <v>163</v>
      </c>
      <c r="U26" s="48" t="s">
        <v>183</v>
      </c>
      <c r="V26" s="48" t="s">
        <v>163</v>
      </c>
      <c r="W26" s="48" t="s">
        <v>160</v>
      </c>
      <c r="X26" s="48" t="s">
        <v>162</v>
      </c>
      <c r="Y26" s="48" t="s">
        <v>160</v>
      </c>
      <c r="Z26"/>
      <c r="AA26" s="48" t="s">
        <v>160</v>
      </c>
      <c r="AB26" s="48" t="s">
        <v>160</v>
      </c>
      <c r="AC26" s="48" t="s">
        <v>196</v>
      </c>
      <c r="AD26" s="48" t="s">
        <v>161</v>
      </c>
      <c r="AE26" s="48" t="s">
        <v>161</v>
      </c>
      <c r="AF26" s="48" t="s">
        <v>161</v>
      </c>
      <c r="AG26" s="48" t="s">
        <v>161</v>
      </c>
      <c r="AH26" s="48" t="s">
        <v>161</v>
      </c>
      <c r="AI26" s="48" t="s">
        <v>161</v>
      </c>
      <c r="AJ26" s="48" t="s">
        <v>161</v>
      </c>
      <c r="AK26" s="48" t="s">
        <v>161</v>
      </c>
      <c r="AL26" s="48" t="s">
        <v>161</v>
      </c>
      <c r="AM26" s="48" t="s">
        <v>160</v>
      </c>
      <c r="AN26" s="48" t="s">
        <v>161</v>
      </c>
      <c r="AO26" s="48" t="s">
        <v>160</v>
      </c>
      <c r="AP26" s="48" t="s">
        <v>160</v>
      </c>
      <c r="AQ26" s="48" t="s">
        <v>163</v>
      </c>
      <c r="AR26" s="48" t="s">
        <v>163</v>
      </c>
      <c r="AS26" s="48" t="s">
        <v>160</v>
      </c>
      <c r="AT26" s="48" t="s">
        <v>163</v>
      </c>
      <c r="AU26" s="48" t="s">
        <v>163</v>
      </c>
      <c r="AV26" s="48" t="s">
        <v>163</v>
      </c>
      <c r="AW26" s="48" t="s">
        <v>161</v>
      </c>
      <c r="AX26" s="48" t="s">
        <v>163</v>
      </c>
      <c r="AY26" s="48" t="s">
        <v>196</v>
      </c>
      <c r="AZ26" s="48" t="s">
        <v>196</v>
      </c>
      <c r="BA26" s="48" t="s">
        <v>196</v>
      </c>
      <c r="BB26" s="48" t="s">
        <v>196</v>
      </c>
      <c r="BC26" s="48" t="s">
        <v>163</v>
      </c>
      <c r="BD26" s="48" t="s">
        <v>163</v>
      </c>
      <c r="BE26" s="48" t="s">
        <v>163</v>
      </c>
      <c r="BF26" s="48" t="s">
        <v>163</v>
      </c>
      <c r="BG26" s="48" t="s">
        <v>179</v>
      </c>
      <c r="BH26" s="48" t="s">
        <v>179</v>
      </c>
      <c r="BI26" s="48" t="s">
        <v>179</v>
      </c>
      <c r="BJ26" s="48" t="s">
        <v>179</v>
      </c>
      <c r="BK26" s="48" t="s">
        <v>316</v>
      </c>
      <c r="BL26" s="48" t="s">
        <v>316</v>
      </c>
      <c r="BM26" s="48" t="s">
        <v>316</v>
      </c>
      <c r="BN26" s="48" t="s">
        <v>316</v>
      </c>
      <c r="BO26" s="48" t="s">
        <v>198</v>
      </c>
      <c r="BP26" s="48" t="s">
        <v>198</v>
      </c>
      <c r="BQ26" s="48" t="s">
        <v>419</v>
      </c>
      <c r="BR26" s="48" t="s">
        <v>419</v>
      </c>
      <c r="BS26" s="48" t="s">
        <v>160</v>
      </c>
      <c r="BT26" s="48" t="s">
        <v>160</v>
      </c>
      <c r="BU26" s="48" t="s">
        <v>161</v>
      </c>
      <c r="BV26" s="48" t="s">
        <v>161</v>
      </c>
      <c r="BW26" s="48" t="s">
        <v>163</v>
      </c>
      <c r="BX26" s="48" t="s">
        <v>163</v>
      </c>
      <c r="BY26" s="48" t="s">
        <v>182</v>
      </c>
      <c r="BZ26" s="48" t="s">
        <v>182</v>
      </c>
      <c r="CA26" s="48" t="s">
        <v>420</v>
      </c>
      <c r="CB26" s="48" t="s">
        <v>420</v>
      </c>
      <c r="CC26" s="48" t="s">
        <v>421</v>
      </c>
      <c r="CD26" s="48" t="s">
        <v>421</v>
      </c>
      <c r="CE26" s="48" t="s">
        <v>185</v>
      </c>
      <c r="CF26" s="48" t="s">
        <v>185</v>
      </c>
      <c r="CG26" s="48" t="s">
        <v>185</v>
      </c>
      <c r="CH26" s="48" t="s">
        <v>185</v>
      </c>
      <c r="CI26" s="48" t="s">
        <v>160</v>
      </c>
      <c r="CJ26" s="48" t="s">
        <v>160</v>
      </c>
      <c r="CK26" s="48" t="s">
        <v>160</v>
      </c>
      <c r="CL26" s="48" t="s">
        <v>160</v>
      </c>
      <c r="CM26" s="48" t="s">
        <v>160</v>
      </c>
      <c r="CN26" s="48" t="s">
        <v>160</v>
      </c>
      <c r="CO26" s="48" t="s">
        <v>161</v>
      </c>
      <c r="CP26" s="48" t="s">
        <v>161</v>
      </c>
      <c r="CQ26" s="48" t="s">
        <v>160</v>
      </c>
      <c r="CR26" s="48" t="s">
        <v>160</v>
      </c>
      <c r="CS26" s="48" t="s">
        <v>160</v>
      </c>
      <c r="CT26" s="48" t="s">
        <v>160</v>
      </c>
      <c r="CU26" s="48" t="s">
        <v>160</v>
      </c>
      <c r="CV26" s="48" t="s">
        <v>160</v>
      </c>
      <c r="CW26" s="48" t="s">
        <v>160</v>
      </c>
      <c r="CX26" s="48" t="s">
        <v>160</v>
      </c>
      <c r="CY26" s="48" t="s">
        <v>160</v>
      </c>
      <c r="CZ26" s="48" t="s">
        <v>160</v>
      </c>
      <c r="DA26" s="48" t="s">
        <v>160</v>
      </c>
      <c r="DB26" s="48" t="s">
        <v>160</v>
      </c>
      <c r="DC26" s="48" t="s">
        <v>160</v>
      </c>
      <c r="DD26" s="48" t="s">
        <v>160</v>
      </c>
      <c r="DE26" s="48" t="s">
        <v>160</v>
      </c>
      <c r="DF26" s="48" t="s">
        <v>160</v>
      </c>
      <c r="DG26" s="48" t="s">
        <v>198</v>
      </c>
      <c r="DH26" s="48" t="s">
        <v>198</v>
      </c>
      <c r="DI26" s="48" t="s">
        <v>198</v>
      </c>
      <c r="DJ26" s="48" t="s">
        <v>198</v>
      </c>
      <c r="DK26" s="48" t="s">
        <v>160</v>
      </c>
      <c r="DL26" s="48" t="s">
        <v>160</v>
      </c>
      <c r="DM26" s="48" t="s">
        <v>187</v>
      </c>
      <c r="DN26" s="48" t="s">
        <v>187</v>
      </c>
      <c r="DO26" s="48" t="s">
        <v>422</v>
      </c>
      <c r="DP26" s="48" t="s">
        <v>422</v>
      </c>
      <c r="DQ26" s="48" t="s">
        <v>423</v>
      </c>
      <c r="DR26" s="48" t="s">
        <v>423</v>
      </c>
    </row>
    <row r="27">
      <c r="A27" s="48" t="s">
        <v>160</v>
      </c>
      <c r="B27" s="48" t="s">
        <v>425</v>
      </c>
      <c r="C27" s="48" t="s">
        <v>160</v>
      </c>
      <c r="D27" s="48" t="s">
        <v>426</v>
      </c>
      <c r="E27" s="48" t="s">
        <v>173</v>
      </c>
      <c r="F27" s="48" t="s">
        <v>160</v>
      </c>
      <c r="G27" s="48" t="s">
        <v>160</v>
      </c>
      <c r="H27" s="48" t="s">
        <v>160</v>
      </c>
      <c r="I27" s="48" t="s">
        <v>160</v>
      </c>
      <c r="J27" s="48" t="s">
        <v>160</v>
      </c>
      <c r="K27" s="48" t="s">
        <v>160</v>
      </c>
      <c r="L27" s="48" t="s">
        <v>160</v>
      </c>
      <c r="M27" s="48" t="s">
        <v>160</v>
      </c>
      <c r="N27" s="48" t="s">
        <v>160</v>
      </c>
      <c r="O27" s="48" t="s">
        <v>160</v>
      </c>
      <c r="P27" s="48" t="s">
        <v>160</v>
      </c>
      <c r="Q27" s="48" t="s">
        <v>160</v>
      </c>
      <c r="R27" s="48" t="s">
        <v>160</v>
      </c>
      <c r="S27" s="48" t="s">
        <v>160</v>
      </c>
      <c r="T27" s="48" t="s">
        <v>160</v>
      </c>
      <c r="U27" s="48" t="s">
        <v>160</v>
      </c>
      <c r="V27" s="48" t="s">
        <v>160</v>
      </c>
      <c r="W27" s="48" t="s">
        <v>160</v>
      </c>
      <c r="X27" s="48" t="s">
        <v>160</v>
      </c>
      <c r="Y27" s="48" t="s">
        <v>160</v>
      </c>
      <c r="Z27" s="48" t="s">
        <v>160</v>
      </c>
      <c r="AA27"/>
      <c r="AB27" s="48" t="s">
        <v>160</v>
      </c>
      <c r="AC27" s="48" t="s">
        <v>160</v>
      </c>
      <c r="AD27" s="48" t="s">
        <v>160</v>
      </c>
      <c r="AE27" s="48" t="s">
        <v>160</v>
      </c>
      <c r="AF27" s="48" t="s">
        <v>160</v>
      </c>
      <c r="AG27" s="48" t="s">
        <v>160</v>
      </c>
      <c r="AH27" s="48" t="s">
        <v>160</v>
      </c>
      <c r="AI27" s="48" t="s">
        <v>160</v>
      </c>
      <c r="AJ27" s="48" t="s">
        <v>160</v>
      </c>
      <c r="AK27" s="48" t="s">
        <v>160</v>
      </c>
      <c r="AL27" s="48" t="s">
        <v>160</v>
      </c>
      <c r="AM27" s="48" t="s">
        <v>160</v>
      </c>
      <c r="AN27" s="48" t="s">
        <v>160</v>
      </c>
      <c r="AO27" s="48" t="s">
        <v>160</v>
      </c>
      <c r="AP27" s="48" t="s">
        <v>160</v>
      </c>
      <c r="AQ27" s="48" t="s">
        <v>160</v>
      </c>
      <c r="AR27" s="48" t="s">
        <v>160</v>
      </c>
      <c r="AS27" s="48" t="s">
        <v>160</v>
      </c>
      <c r="AT27" s="48" t="s">
        <v>160</v>
      </c>
      <c r="AU27" s="48" t="s">
        <v>160</v>
      </c>
      <c r="AV27" s="48" t="s">
        <v>160</v>
      </c>
      <c r="AW27" s="48" t="s">
        <v>160</v>
      </c>
      <c r="AX27" s="48" t="s">
        <v>160</v>
      </c>
      <c r="AY27" s="48" t="s">
        <v>160</v>
      </c>
      <c r="AZ27" s="48" t="s">
        <v>160</v>
      </c>
      <c r="BA27" s="48" t="s">
        <v>161</v>
      </c>
      <c r="BB27" s="48" t="s">
        <v>161</v>
      </c>
      <c r="BC27" s="48" t="s">
        <v>160</v>
      </c>
      <c r="BD27" s="48" t="s">
        <v>160</v>
      </c>
      <c r="BE27" s="48" t="s">
        <v>161</v>
      </c>
      <c r="BF27" s="48" t="s">
        <v>161</v>
      </c>
      <c r="BG27" s="48" t="s">
        <v>160</v>
      </c>
      <c r="BH27" s="48" t="s">
        <v>160</v>
      </c>
      <c r="BI27" s="48" t="s">
        <v>161</v>
      </c>
      <c r="BJ27" s="48" t="s">
        <v>161</v>
      </c>
      <c r="BK27" s="48" t="s">
        <v>160</v>
      </c>
      <c r="BL27" s="48" t="s">
        <v>160</v>
      </c>
      <c r="BM27" s="48" t="s">
        <v>161</v>
      </c>
      <c r="BN27" s="48" t="s">
        <v>161</v>
      </c>
      <c r="BO27" s="48" t="s">
        <v>160</v>
      </c>
      <c r="BP27" s="48" t="s">
        <v>160</v>
      </c>
      <c r="BQ27" s="48" t="s">
        <v>161</v>
      </c>
      <c r="BR27" s="48" t="s">
        <v>161</v>
      </c>
      <c r="BS27" s="48" t="s">
        <v>160</v>
      </c>
      <c r="BT27" s="48" t="s">
        <v>160</v>
      </c>
      <c r="BU27" s="48" t="s">
        <v>161</v>
      </c>
      <c r="BV27" s="48" t="s">
        <v>161</v>
      </c>
      <c r="BW27" s="48" t="s">
        <v>160</v>
      </c>
      <c r="BX27" s="48" t="s">
        <v>160</v>
      </c>
      <c r="BY27" s="48" t="s">
        <v>161</v>
      </c>
      <c r="BZ27" s="48" t="s">
        <v>161</v>
      </c>
      <c r="CA27" s="48" t="s">
        <v>160</v>
      </c>
      <c r="CB27" s="48" t="s">
        <v>160</v>
      </c>
      <c r="CC27" s="48" t="s">
        <v>161</v>
      </c>
      <c r="CD27" s="48" t="s">
        <v>161</v>
      </c>
      <c r="CE27" s="48" t="s">
        <v>160</v>
      </c>
      <c r="CF27" s="48" t="s">
        <v>160</v>
      </c>
      <c r="CG27" s="48" t="s">
        <v>161</v>
      </c>
      <c r="CH27" s="48" t="s">
        <v>161</v>
      </c>
      <c r="CI27" s="48" t="s">
        <v>160</v>
      </c>
      <c r="CJ27" s="48" t="s">
        <v>160</v>
      </c>
      <c r="CK27" s="48" t="s">
        <v>160</v>
      </c>
      <c r="CL27" s="48" t="s">
        <v>160</v>
      </c>
      <c r="CM27" s="48" t="s">
        <v>160</v>
      </c>
      <c r="CN27" s="48" t="s">
        <v>160</v>
      </c>
      <c r="CO27" s="48" t="s">
        <v>161</v>
      </c>
      <c r="CP27" s="48" t="s">
        <v>161</v>
      </c>
      <c r="CQ27" s="48" t="s">
        <v>160</v>
      </c>
      <c r="CR27" s="48" t="s">
        <v>160</v>
      </c>
      <c r="CS27" s="48" t="s">
        <v>160</v>
      </c>
      <c r="CT27" s="48" t="s">
        <v>160</v>
      </c>
      <c r="CU27" s="48" t="s">
        <v>160</v>
      </c>
      <c r="CV27" s="48" t="s">
        <v>160</v>
      </c>
      <c r="CW27" s="48" t="s">
        <v>160</v>
      </c>
      <c r="CX27" s="48" t="s">
        <v>160</v>
      </c>
      <c r="CY27" s="48" t="s">
        <v>160</v>
      </c>
      <c r="CZ27" s="48" t="s">
        <v>160</v>
      </c>
      <c r="DA27" s="48" t="s">
        <v>160</v>
      </c>
      <c r="DB27" s="48" t="s">
        <v>160</v>
      </c>
      <c r="DC27" s="48" t="s">
        <v>160</v>
      </c>
      <c r="DD27" s="48" t="s">
        <v>160</v>
      </c>
      <c r="DE27" s="48" t="s">
        <v>160</v>
      </c>
      <c r="DF27" s="48" t="s">
        <v>160</v>
      </c>
      <c r="DG27" s="48" t="s">
        <v>160</v>
      </c>
      <c r="DH27" s="48" t="s">
        <v>160</v>
      </c>
      <c r="DI27" s="48" t="s">
        <v>161</v>
      </c>
      <c r="DJ27" s="48" t="s">
        <v>161</v>
      </c>
      <c r="DK27" s="48" t="s">
        <v>160</v>
      </c>
      <c r="DL27" s="48" t="s">
        <v>160</v>
      </c>
      <c r="DM27" s="48" t="s">
        <v>161</v>
      </c>
      <c r="DN27" s="48" t="s">
        <v>161</v>
      </c>
      <c r="DO27" s="48" t="s">
        <v>160</v>
      </c>
      <c r="DP27" s="48" t="s">
        <v>160</v>
      </c>
      <c r="DQ27" s="48" t="s">
        <v>161</v>
      </c>
      <c r="DR27" s="48" t="s">
        <v>161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