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90" yWindow="1065" windowWidth="15480" windowHeight="11640" activeTab="1"/>
  </bookViews>
  <sheets>
    <sheet name="Info" sheetId="1" r:id="rId1"/>
    <sheet name="3-Point Est" sheetId="2" r:id="rId2"/>
    <sheet name="Summary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G13" i="2" l="1"/>
  <c r="H13" i="2"/>
  <c r="I7" i="2"/>
  <c r="H9" i="2"/>
  <c r="H8" i="2"/>
  <c r="H10" i="2"/>
  <c r="H11" i="2"/>
  <c r="H12" i="2"/>
  <c r="H14" i="2"/>
  <c r="H15" i="2"/>
  <c r="H16" i="2"/>
  <c r="H17" i="2"/>
  <c r="H18" i="2"/>
  <c r="H19" i="2"/>
  <c r="H20" i="2"/>
  <c r="H21" i="2"/>
  <c r="H22" i="2"/>
  <c r="H23" i="2"/>
  <c r="H24" i="2"/>
  <c r="H25" i="2"/>
  <c r="I13" i="2" l="1"/>
  <c r="G9" i="2"/>
  <c r="I9" i="2" s="1"/>
  <c r="G10" i="2"/>
  <c r="I10" i="2" s="1"/>
  <c r="G11" i="2"/>
  <c r="I11" i="2" s="1"/>
  <c r="G12" i="2"/>
  <c r="I12" i="2" s="1"/>
  <c r="G14" i="2"/>
  <c r="I14" i="2" s="1"/>
  <c r="G15" i="2"/>
  <c r="I15" i="2" s="1"/>
  <c r="G16" i="2"/>
  <c r="I16" i="2" s="1"/>
  <c r="G17" i="2"/>
  <c r="I17" i="2" s="1"/>
  <c r="G18" i="2"/>
  <c r="I18" i="2" s="1"/>
  <c r="G19" i="2"/>
  <c r="I19" i="2" s="1"/>
  <c r="G20" i="2"/>
  <c r="I20" i="2" s="1"/>
  <c r="G21" i="2"/>
  <c r="I21" i="2" s="1"/>
  <c r="G22" i="2"/>
  <c r="I22" i="2" s="1"/>
  <c r="G23" i="2"/>
  <c r="I23" i="2" s="1"/>
  <c r="G24" i="2"/>
  <c r="I24" i="2" s="1"/>
  <c r="G25" i="2"/>
  <c r="I25" i="2" s="1"/>
  <c r="G8" i="2"/>
  <c r="I8" i="2" s="1"/>
  <c r="H12" i="3"/>
  <c r="C27" i="3"/>
  <c r="D17" i="3"/>
  <c r="C17" i="3"/>
  <c r="I27" i="2" l="1"/>
  <c r="C6" i="3" s="1"/>
  <c r="C7" i="3" s="1"/>
  <c r="E12" i="3"/>
  <c r="E16" i="3"/>
  <c r="E13" i="3"/>
  <c r="E15" i="3"/>
  <c r="E11" i="3"/>
  <c r="E14" i="3"/>
  <c r="F15" i="3" l="1"/>
  <c r="H15" i="3" s="1"/>
  <c r="F11" i="3"/>
  <c r="F16" i="3"/>
  <c r="H16" i="3" s="1"/>
  <c r="F12" i="3"/>
  <c r="F13" i="3"/>
  <c r="H13" i="3" s="1"/>
  <c r="F14" i="3"/>
  <c r="H14" i="3" s="1"/>
  <c r="C18" i="3" l="1"/>
  <c r="H11" i="3"/>
  <c r="J11" i="3" s="1"/>
  <c r="I13" i="3" s="1"/>
  <c r="J13" i="3" s="1"/>
  <c r="I14" i="3" s="1"/>
  <c r="J14" i="3" s="1"/>
  <c r="I15" i="3" s="1"/>
  <c r="J15" i="3" s="1"/>
  <c r="I16" i="3" s="1"/>
  <c r="J16" i="3" s="1"/>
  <c r="I12" i="3" l="1"/>
  <c r="J12" i="3" s="1"/>
</calcChain>
</file>

<file path=xl/comments1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 xml:space="preserve">Confidence Level in E value is approximately 50% 
Confidence Level in E value + SD is approximately 68% 
Confidence Level in E value + 2 * SD is approximately 95% 
Confidence Level in E value + 3 * SD is approximately 99.5% 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9" authorId="0" shapeId="0">
      <text>
        <r>
          <rPr>
            <sz val="9"/>
            <color indexed="81"/>
            <rFont val="宋体"/>
            <family val="3"/>
            <charset val="134"/>
          </rPr>
          <t>组织级定期统计分析多个项目组数据的基础上发布下列数据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<sst xmlns="http://schemas.openxmlformats.org/spreadsheetml/2006/main" count="86" uniqueCount="85">
  <si>
    <t>项目基本信息</t>
    <phoneticPr fontId="1" type="noConversion"/>
  </si>
  <si>
    <r>
      <rPr>
        <sz val="11"/>
        <color theme="1"/>
        <rFont val="宋体"/>
        <family val="2"/>
        <charset val="134"/>
      </rPr>
      <t>项目基本信息</t>
    </r>
    <phoneticPr fontId="1" type="noConversion"/>
  </si>
  <si>
    <r>
      <rPr>
        <sz val="11"/>
        <color theme="1"/>
        <rFont val="宋体"/>
        <family val="2"/>
        <charset val="134"/>
      </rPr>
      <t>项目经理</t>
    </r>
    <phoneticPr fontId="1" type="noConversion"/>
  </si>
  <si>
    <r>
      <rPr>
        <sz val="11"/>
        <color theme="1"/>
        <rFont val="宋体"/>
        <family val="2"/>
        <charset val="134"/>
      </rPr>
      <t>客户代表</t>
    </r>
    <phoneticPr fontId="1" type="noConversion"/>
  </si>
  <si>
    <r>
      <rPr>
        <sz val="11"/>
        <color theme="1"/>
        <rFont val="宋体"/>
        <family val="2"/>
        <charset val="134"/>
      </rPr>
      <t>项目类型</t>
    </r>
    <phoneticPr fontId="1" type="noConversion"/>
  </si>
  <si>
    <r>
      <rPr>
        <sz val="11"/>
        <color theme="1"/>
        <rFont val="宋体"/>
        <family val="2"/>
        <charset val="134"/>
      </rPr>
      <t>开发平台</t>
    </r>
    <phoneticPr fontId="1" type="noConversion"/>
  </si>
  <si>
    <r>
      <rPr>
        <sz val="11"/>
        <color theme="1"/>
        <rFont val="宋体"/>
        <family val="2"/>
        <charset val="134"/>
      </rPr>
      <t>开发语言</t>
    </r>
    <phoneticPr fontId="1" type="noConversion"/>
  </si>
  <si>
    <r>
      <rPr>
        <sz val="11"/>
        <color theme="1"/>
        <rFont val="宋体"/>
        <family val="2"/>
        <charset val="134"/>
      </rPr>
      <t>人员经验</t>
    </r>
    <phoneticPr fontId="1" type="noConversion"/>
  </si>
  <si>
    <r>
      <rPr>
        <sz val="11"/>
        <color theme="1"/>
        <rFont val="宋体"/>
        <family val="2"/>
        <charset val="134"/>
      </rPr>
      <t>项目约束</t>
    </r>
    <r>
      <rPr>
        <sz val="11"/>
        <color theme="1"/>
        <rFont val="Tahoma"/>
        <family val="2"/>
      </rPr>
      <t>/</t>
    </r>
    <r>
      <rPr>
        <sz val="11"/>
        <color theme="1"/>
        <rFont val="宋体"/>
        <family val="2"/>
        <charset val="134"/>
      </rPr>
      <t>限制条件</t>
    </r>
    <phoneticPr fontId="1" type="noConversion"/>
  </si>
  <si>
    <r>
      <rPr>
        <sz val="11"/>
        <color theme="1"/>
        <rFont val="宋体"/>
        <family val="2"/>
        <charset val="134"/>
      </rPr>
      <t>项目假设</t>
    </r>
    <phoneticPr fontId="1" type="noConversion"/>
  </si>
  <si>
    <t>估算日期</t>
    <phoneticPr fontId="1" type="noConversion"/>
  </si>
  <si>
    <t>估算人员</t>
    <phoneticPr fontId="1" type="noConversion"/>
  </si>
  <si>
    <r>
      <rPr>
        <sz val="11"/>
        <color theme="1"/>
        <rFont val="宋体"/>
        <family val="2"/>
        <charset val="134"/>
      </rPr>
      <t>模块</t>
    </r>
    <phoneticPr fontId="1" type="noConversion"/>
  </si>
  <si>
    <r>
      <rPr>
        <sz val="11"/>
        <color theme="1"/>
        <rFont val="宋体"/>
        <family val="2"/>
        <charset val="134"/>
      </rPr>
      <t>功能</t>
    </r>
    <phoneticPr fontId="1" type="noConversion"/>
  </si>
  <si>
    <t>Size :</t>
    <phoneticPr fontId="1" type="noConversion"/>
  </si>
  <si>
    <t>Effort:</t>
    <phoneticPr fontId="1" type="noConversion"/>
  </si>
  <si>
    <t>Unit</t>
    <phoneticPr fontId="1" type="noConversion"/>
  </si>
  <si>
    <r>
      <rPr>
        <sz val="11"/>
        <color theme="1"/>
        <rFont val="宋体"/>
        <family val="2"/>
        <charset val="134"/>
      </rPr>
      <t>估计的工作量：</t>
    </r>
    <phoneticPr fontId="1" type="noConversion"/>
  </si>
  <si>
    <r>
      <rPr>
        <sz val="11"/>
        <color theme="1"/>
        <rFont val="宋体"/>
        <family val="2"/>
        <charset val="134"/>
      </rPr>
      <t>人天</t>
    </r>
    <phoneticPr fontId="1" type="noConversion"/>
  </si>
  <si>
    <r>
      <rPr>
        <sz val="11"/>
        <color theme="1"/>
        <rFont val="宋体"/>
        <family val="2"/>
        <charset val="134"/>
      </rPr>
      <t>调整的工作量：</t>
    </r>
    <phoneticPr fontId="1" type="noConversion"/>
  </si>
  <si>
    <r>
      <rPr>
        <sz val="10"/>
        <color theme="1"/>
        <rFont val="宋体"/>
        <family val="2"/>
        <charset val="134"/>
      </rPr>
      <t>需求分析</t>
    </r>
    <phoneticPr fontId="1" type="noConversion"/>
  </si>
  <si>
    <r>
      <rPr>
        <sz val="10"/>
        <color theme="1"/>
        <rFont val="宋体"/>
        <family val="3"/>
        <charset val="134"/>
      </rPr>
      <t>概要设计</t>
    </r>
    <phoneticPr fontId="1" type="noConversion"/>
  </si>
  <si>
    <r>
      <rPr>
        <sz val="10"/>
        <color theme="1"/>
        <rFont val="宋体"/>
        <family val="3"/>
        <charset val="134"/>
      </rPr>
      <t>详细设计</t>
    </r>
    <phoneticPr fontId="1" type="noConversion"/>
  </si>
  <si>
    <r>
      <rPr>
        <sz val="10"/>
        <color theme="1"/>
        <rFont val="宋体"/>
        <family val="3"/>
        <charset val="134"/>
      </rPr>
      <t>系统实现</t>
    </r>
    <phoneticPr fontId="1" type="noConversion"/>
  </si>
  <si>
    <r>
      <rPr>
        <sz val="10"/>
        <color theme="1"/>
        <rFont val="宋体"/>
        <family val="3"/>
        <charset val="134"/>
      </rPr>
      <t>系统测试</t>
    </r>
    <phoneticPr fontId="1" type="noConversion"/>
  </si>
  <si>
    <r>
      <rPr>
        <sz val="10"/>
        <color theme="1"/>
        <rFont val="宋体"/>
        <family val="3"/>
        <charset val="134"/>
      </rPr>
      <t>系统发布</t>
    </r>
    <phoneticPr fontId="1" type="noConversion"/>
  </si>
  <si>
    <r>
      <rPr>
        <sz val="10"/>
        <color theme="1"/>
        <rFont val="宋体"/>
        <family val="3"/>
        <charset val="134"/>
      </rPr>
      <t>项目管理</t>
    </r>
    <phoneticPr fontId="1" type="noConversion"/>
  </si>
  <si>
    <r>
      <rPr>
        <sz val="11"/>
        <color theme="1"/>
        <rFont val="宋体"/>
        <family val="2"/>
        <charset val="134"/>
      </rPr>
      <t>系统复杂度评估矩阵</t>
    </r>
    <phoneticPr fontId="1" type="noConversion"/>
  </si>
  <si>
    <r>
      <rPr>
        <sz val="11"/>
        <color theme="1"/>
        <rFont val="宋体"/>
        <family val="2"/>
        <charset val="134"/>
      </rPr>
      <t>标准复杂度</t>
    </r>
    <phoneticPr fontId="1" type="noConversion"/>
  </si>
  <si>
    <r>
      <rPr>
        <sz val="11"/>
        <color theme="1"/>
        <rFont val="宋体"/>
        <family val="2"/>
        <charset val="134"/>
      </rPr>
      <t>评估复杂度</t>
    </r>
    <phoneticPr fontId="1" type="noConversion"/>
  </si>
  <si>
    <r>
      <rPr>
        <sz val="10"/>
        <color theme="1"/>
        <rFont val="宋体"/>
        <family val="2"/>
        <charset val="134"/>
      </rPr>
      <t>业务复杂度</t>
    </r>
    <phoneticPr fontId="1" type="noConversion"/>
  </si>
  <si>
    <r>
      <rPr>
        <sz val="10"/>
        <color theme="1"/>
        <rFont val="宋体"/>
        <family val="3"/>
        <charset val="134"/>
      </rPr>
      <t>技术实现复杂度</t>
    </r>
    <phoneticPr fontId="1" type="noConversion"/>
  </si>
  <si>
    <r>
      <rPr>
        <sz val="10"/>
        <color theme="1"/>
        <rFont val="宋体"/>
        <family val="3"/>
        <charset val="134"/>
      </rPr>
      <t>人员类似开发经验</t>
    </r>
    <phoneticPr fontId="1" type="noConversion"/>
  </si>
  <si>
    <r>
      <rPr>
        <sz val="10"/>
        <color theme="1"/>
        <rFont val="宋体"/>
        <family val="3"/>
        <charset val="134"/>
      </rPr>
      <t>项目进度压力</t>
    </r>
    <phoneticPr fontId="1" type="noConversion"/>
  </si>
  <si>
    <r>
      <rPr>
        <sz val="10"/>
        <color theme="1"/>
        <rFont val="宋体"/>
        <family val="3"/>
        <charset val="134"/>
      </rPr>
      <t>系统性能要求</t>
    </r>
    <phoneticPr fontId="1" type="noConversion"/>
  </si>
  <si>
    <r>
      <rPr>
        <sz val="11"/>
        <color theme="1"/>
        <rFont val="宋体"/>
        <family val="2"/>
        <charset val="134"/>
      </rPr>
      <t>复杂度调节因子</t>
    </r>
    <phoneticPr fontId="1" type="noConversion"/>
  </si>
  <si>
    <r>
      <rPr>
        <sz val="10"/>
        <color theme="1"/>
        <rFont val="宋体"/>
        <family val="2"/>
        <charset val="134"/>
      </rPr>
      <t>项目生命周期阶段</t>
    </r>
    <phoneticPr fontId="1" type="noConversion"/>
  </si>
  <si>
    <r>
      <rPr>
        <sz val="10"/>
        <color theme="1"/>
        <rFont val="宋体"/>
        <family val="2"/>
        <charset val="134"/>
      </rPr>
      <t>参考的
工作量分布</t>
    </r>
    <phoneticPr fontId="1" type="noConversion"/>
  </si>
  <si>
    <r>
      <rPr>
        <sz val="10"/>
        <color theme="1"/>
        <rFont val="宋体"/>
        <family val="2"/>
        <charset val="134"/>
      </rPr>
      <t>调整后的
工作量分布</t>
    </r>
    <phoneticPr fontId="1" type="noConversion"/>
  </si>
  <si>
    <r>
      <rPr>
        <sz val="10"/>
        <color theme="1"/>
        <rFont val="宋体"/>
        <family val="2"/>
        <charset val="134"/>
      </rPr>
      <t>分配后的工作量分布</t>
    </r>
    <phoneticPr fontId="1" type="noConversion"/>
  </si>
  <si>
    <r>
      <rPr>
        <sz val="10"/>
        <color theme="1"/>
        <rFont val="宋体"/>
        <family val="2"/>
        <charset val="134"/>
      </rPr>
      <t>计划投入专职人数</t>
    </r>
    <phoneticPr fontId="1" type="noConversion"/>
  </si>
  <si>
    <r>
      <rPr>
        <sz val="10"/>
        <color theme="1"/>
        <rFont val="宋体"/>
        <family val="2"/>
        <charset val="134"/>
      </rPr>
      <t>估算里程碑</t>
    </r>
    <phoneticPr fontId="1" type="noConversion"/>
  </si>
  <si>
    <r>
      <rPr>
        <sz val="10"/>
        <color theme="1"/>
        <rFont val="宋体"/>
        <family val="2"/>
        <charset val="134"/>
      </rPr>
      <t>估算的开始日期</t>
    </r>
    <phoneticPr fontId="1" type="noConversion"/>
  </si>
  <si>
    <r>
      <rPr>
        <sz val="10"/>
        <color theme="1"/>
        <rFont val="宋体"/>
        <family val="2"/>
        <charset val="134"/>
      </rPr>
      <t>估算结束日期</t>
    </r>
    <phoneticPr fontId="1" type="noConversion"/>
  </si>
  <si>
    <t>参考历史数据说明</t>
    <phoneticPr fontId="1" type="noConversion"/>
  </si>
  <si>
    <t>乐观值</t>
    <phoneticPr fontId="1" type="noConversion"/>
  </si>
  <si>
    <t>悲观值</t>
    <phoneticPr fontId="1" type="noConversion"/>
  </si>
  <si>
    <t>可能值</t>
    <phoneticPr fontId="1" type="noConversion"/>
  </si>
  <si>
    <t>期望值</t>
    <phoneticPr fontId="1" type="noConversion"/>
  </si>
  <si>
    <t>1倍标准差</t>
    <phoneticPr fontId="1" type="noConversion"/>
  </si>
  <si>
    <t>估算结果小计</t>
    <phoneticPr fontId="1" type="noConversion"/>
  </si>
  <si>
    <t>3-Point Estimation</t>
    <phoneticPr fontId="1" type="noConversion"/>
  </si>
  <si>
    <r>
      <rPr>
        <sz val="11"/>
        <color theme="1"/>
        <rFont val="宋体"/>
        <family val="3"/>
        <charset val="134"/>
      </rPr>
      <t>选择</t>
    </r>
    <r>
      <rPr>
        <sz val="11"/>
        <color theme="1"/>
        <rFont val="Tahoma"/>
        <family val="2"/>
      </rPr>
      <t>sigma</t>
    </r>
    <r>
      <rPr>
        <sz val="11"/>
        <color theme="1"/>
        <rFont val="宋体"/>
        <family val="3"/>
        <charset val="134"/>
      </rPr>
      <t>水平</t>
    </r>
    <phoneticPr fontId="1" type="noConversion"/>
  </si>
  <si>
    <t>总工作量</t>
    <phoneticPr fontId="1" type="noConversion"/>
  </si>
  <si>
    <t>各个阶段工作量</t>
    <phoneticPr fontId="1" type="noConversion"/>
  </si>
  <si>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ahoma"/>
        <family val="2"/>
      </rPr>
      <t>0</t>
    </r>
    <r>
      <rPr>
        <sz val="11"/>
        <color theme="1"/>
        <rFont val="宋体"/>
        <family val="3"/>
        <charset val="134"/>
      </rPr>
      <t>～</t>
    </r>
    <r>
      <rPr>
        <sz val="11"/>
        <color theme="1"/>
        <rFont val="Tahoma"/>
        <family val="2"/>
      </rPr>
      <t>3</t>
    </r>
    <r>
      <rPr>
        <sz val="11"/>
        <color theme="1"/>
        <rFont val="宋体"/>
        <family val="3"/>
        <charset val="134"/>
      </rPr>
      <t>）</t>
    </r>
    <phoneticPr fontId="1" type="noConversion"/>
  </si>
  <si>
    <t>代码行</t>
    <phoneticPr fontId="1" type="noConversion"/>
  </si>
  <si>
    <t>人天</t>
    <phoneticPr fontId="1" type="noConversion"/>
  </si>
  <si>
    <t>持续时长
&lt;天数&gt;</t>
    <phoneticPr fontId="1" type="noConversion"/>
  </si>
  <si>
    <t>人月</t>
    <phoneticPr fontId="1" type="noConversion"/>
  </si>
  <si>
    <t>文件贴图动画</t>
    <phoneticPr fontId="1" type="noConversion"/>
  </si>
  <si>
    <t>显示文件图标贴图</t>
    <phoneticPr fontId="1" type="noConversion"/>
  </si>
  <si>
    <t>被切割后显示碎裂动画</t>
    <phoneticPr fontId="1" type="noConversion"/>
  </si>
  <si>
    <t>切割逻辑判定模块</t>
    <phoneticPr fontId="1" type="noConversion"/>
  </si>
  <si>
    <t>切割手势捕捉</t>
    <phoneticPr fontId="1" type="noConversion"/>
  </si>
  <si>
    <t>切割数学模型</t>
    <phoneticPr fontId="1" type="noConversion"/>
  </si>
  <si>
    <t>后台碎片化算法</t>
    <phoneticPr fontId="1" type="noConversion"/>
  </si>
  <si>
    <t>载入源文件</t>
    <phoneticPr fontId="1" type="noConversion"/>
  </si>
  <si>
    <t>切割算法</t>
  </si>
  <si>
    <t>文件碎片本地存储</t>
    <phoneticPr fontId="1" type="noConversion"/>
  </si>
  <si>
    <t>碎片化项目代码规模三点估计法</t>
    <phoneticPr fontId="1" type="noConversion"/>
  </si>
  <si>
    <t>切割方式设置</t>
    <phoneticPr fontId="1" type="noConversion"/>
  </si>
  <si>
    <t>文件管理</t>
    <phoneticPr fontId="1" type="noConversion"/>
  </si>
  <si>
    <t>选择是否以交互方式切割</t>
    <phoneticPr fontId="1" type="noConversion"/>
  </si>
  <si>
    <r>
      <rPr>
        <sz val="10"/>
        <color theme="1"/>
        <rFont val="宋体"/>
        <family val="3"/>
        <charset val="134"/>
      </rPr>
      <t>选择以碎片数</t>
    </r>
    <r>
      <rPr>
        <sz val="10"/>
        <color theme="1"/>
        <rFont val="Tahoma"/>
        <family val="2"/>
      </rPr>
      <t>/</t>
    </r>
    <r>
      <rPr>
        <sz val="10"/>
        <color theme="1"/>
        <rFont val="宋体"/>
        <family val="3"/>
        <charset val="134"/>
      </rPr>
      <t>碎片大小切割</t>
    </r>
    <phoneticPr fontId="1" type="noConversion"/>
  </si>
  <si>
    <t>文件目录浏览</t>
    <phoneticPr fontId="1" type="noConversion"/>
  </si>
  <si>
    <t>源文件选择</t>
    <phoneticPr fontId="1" type="noConversion"/>
  </si>
  <si>
    <t>输出文件夹选择</t>
    <phoneticPr fontId="1" type="noConversion"/>
  </si>
  <si>
    <t>创建新目录</t>
    <phoneticPr fontId="1" type="noConversion"/>
  </si>
  <si>
    <t>删除文件</t>
    <phoneticPr fontId="1" type="noConversion"/>
  </si>
  <si>
    <t>界面需求</t>
  </si>
  <si>
    <t>系统主界面</t>
    <phoneticPr fontId="1" type="noConversion"/>
  </si>
  <si>
    <t>切割交互动画界面</t>
    <phoneticPr fontId="1" type="noConversion"/>
  </si>
  <si>
    <t>管理设置界面</t>
    <phoneticPr fontId="1" type="noConversion"/>
  </si>
  <si>
    <t>文件管理界面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</si>
</sst>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0.00_);[Red]\(0.00\)"/>
    <numFmt numFmtId="178" formatCode="0.0000000000000%"/>
    <numFmt numFmtId="179" formatCode="0.0000000000000000%"/>
  </numFmts>
  <fonts count="1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ahoma"/>
      <family val="2"/>
    </font>
    <font>
      <sz val="11"/>
      <color theme="1"/>
      <name val="宋体"/>
      <family val="2"/>
      <charset val="134"/>
    </font>
    <font>
      <i/>
      <sz val="11"/>
      <color theme="3" tint="0.39997558519241921"/>
      <name val="Tahoma"/>
      <family val="2"/>
    </font>
    <font>
      <sz val="11"/>
      <color theme="1"/>
      <name val="宋体"/>
      <family val="3"/>
      <charset val="134"/>
    </font>
    <font>
      <b/>
      <sz val="14"/>
      <color theme="1"/>
      <name val="Tahoma"/>
      <family val="2"/>
    </font>
    <font>
      <b/>
      <sz val="18"/>
      <color theme="1"/>
      <name val="宋体"/>
      <family val="3"/>
      <charset val="134"/>
    </font>
    <font>
      <b/>
      <sz val="18"/>
      <color theme="1"/>
      <name val="Tahoma"/>
      <family val="2"/>
    </font>
    <font>
      <sz val="10"/>
      <color theme="1"/>
      <name val="Tahoma"/>
      <family val="2"/>
    </font>
    <font>
      <sz val="10"/>
      <color theme="1"/>
      <name val="宋体"/>
      <family val="2"/>
      <charset val="134"/>
    </font>
    <font>
      <sz val="10"/>
      <color theme="1"/>
      <name val="宋体"/>
      <family val="3"/>
      <charset val="134"/>
    </font>
    <font>
      <b/>
      <sz val="20"/>
      <color theme="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Tahoma"/>
      <family val="2"/>
    </font>
    <font>
      <sz val="9"/>
      <color indexed="81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20"/>
      <color theme="1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gray125">
        <bgColor theme="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Border="1">
      <alignment vertical="center"/>
    </xf>
    <xf numFmtId="0" fontId="3" fillId="0" borderId="1" xfId="0" applyFont="1" applyBorder="1">
      <alignment vertical="center"/>
    </xf>
    <xf numFmtId="14" fontId="2" fillId="0" borderId="1" xfId="0" applyNumberFormat="1" applyFont="1" applyBorder="1" applyAlignment="1">
      <alignment horizontal="left"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6" fillId="0" borderId="0" xfId="0" applyFont="1" applyAlignment="1">
      <alignment horizontal="center" vertical="center"/>
    </xf>
    <xf numFmtId="176" fontId="2" fillId="0" borderId="0" xfId="0" applyNumberFormat="1" applyFont="1">
      <alignment vertical="center"/>
    </xf>
    <xf numFmtId="0" fontId="9" fillId="0" borderId="1" xfId="0" applyFont="1" applyBorder="1">
      <alignment vertical="center"/>
    </xf>
    <xf numFmtId="9" fontId="9" fillId="3" borderId="1" xfId="0" applyNumberFormat="1" applyFont="1" applyFill="1" applyBorder="1">
      <alignment vertical="center"/>
    </xf>
    <xf numFmtId="10" fontId="9" fillId="0" borderId="1" xfId="0" applyNumberFormat="1" applyFont="1" applyBorder="1">
      <alignment vertical="center"/>
    </xf>
    <xf numFmtId="10" fontId="9" fillId="3" borderId="1" xfId="0" applyNumberFormat="1" applyFont="1" applyFill="1" applyBorder="1">
      <alignment vertical="center"/>
    </xf>
    <xf numFmtId="176" fontId="9" fillId="3" borderId="1" xfId="0" applyNumberFormat="1" applyFont="1" applyFill="1" applyBorder="1">
      <alignment vertical="center"/>
    </xf>
    <xf numFmtId="0" fontId="9" fillId="0" borderId="0" xfId="0" applyFont="1">
      <alignment vertical="center"/>
    </xf>
    <xf numFmtId="176" fontId="9" fillId="3" borderId="1" xfId="0" applyNumberFormat="1" applyFont="1" applyFill="1" applyBorder="1" applyAlignment="1">
      <alignment horizontal="right" vertical="center"/>
    </xf>
    <xf numFmtId="0" fontId="9" fillId="0" borderId="0" xfId="0" applyFont="1" applyBorder="1">
      <alignment vertical="center"/>
    </xf>
    <xf numFmtId="0" fontId="2" fillId="0" borderId="0" xfId="0" applyFont="1" applyAlignment="1">
      <alignment vertical="center" wrapText="1"/>
    </xf>
    <xf numFmtId="0" fontId="2" fillId="8" borderId="1" xfId="0" applyFont="1" applyFill="1" applyBorder="1">
      <alignment vertical="center"/>
    </xf>
    <xf numFmtId="0" fontId="9" fillId="3" borderId="1" xfId="0" applyFont="1" applyFill="1" applyBorder="1">
      <alignment vertical="center"/>
    </xf>
    <xf numFmtId="0" fontId="2" fillId="7" borderId="1" xfId="0" applyFont="1" applyFill="1" applyBorder="1">
      <alignment vertical="center"/>
    </xf>
    <xf numFmtId="176" fontId="2" fillId="0" borderId="0" xfId="0" applyNumberFormat="1" applyFont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4" borderId="0" xfId="0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77" fontId="15" fillId="3" borderId="1" xfId="0" applyNumberFormat="1" applyFont="1" applyFill="1" applyBorder="1">
      <alignment vertical="center"/>
    </xf>
    <xf numFmtId="0" fontId="11" fillId="0" borderId="1" xfId="0" applyFont="1" applyBorder="1">
      <alignment vertical="center"/>
    </xf>
    <xf numFmtId="0" fontId="11" fillId="0" borderId="0" xfId="0" applyFont="1" applyBorder="1">
      <alignment vertical="center"/>
    </xf>
    <xf numFmtId="176" fontId="9" fillId="0" borderId="0" xfId="0" applyNumberFormat="1" applyFont="1" applyBorder="1">
      <alignment vertical="center"/>
    </xf>
    <xf numFmtId="14" fontId="9" fillId="2" borderId="1" xfId="0" applyNumberFormat="1" applyFont="1" applyFill="1" applyBorder="1">
      <alignment vertical="center"/>
    </xf>
    <xf numFmtId="14" fontId="9" fillId="4" borderId="1" xfId="0" applyNumberFormat="1" applyFont="1" applyFill="1" applyBorder="1">
      <alignment vertical="center"/>
    </xf>
    <xf numFmtId="0" fontId="9" fillId="6" borderId="1" xfId="0" applyFont="1" applyFill="1" applyBorder="1">
      <alignment vertical="center"/>
    </xf>
    <xf numFmtId="177" fontId="9" fillId="15" borderId="1" xfId="0" applyNumberFormat="1" applyFont="1" applyFill="1" applyBorder="1">
      <alignment vertical="center"/>
    </xf>
    <xf numFmtId="0" fontId="9" fillId="6" borderId="0" xfId="0" applyFont="1" applyFill="1">
      <alignment vertical="center"/>
    </xf>
    <xf numFmtId="176" fontId="9" fillId="15" borderId="1" xfId="0" applyNumberFormat="1" applyFont="1" applyFill="1" applyBorder="1">
      <alignment vertical="center"/>
    </xf>
    <xf numFmtId="0" fontId="5" fillId="0" borderId="1" xfId="0" applyFont="1" applyBorder="1">
      <alignment vertical="center"/>
    </xf>
    <xf numFmtId="10" fontId="11" fillId="0" borderId="0" xfId="0" applyNumberFormat="1" applyFont="1" applyBorder="1">
      <alignment vertical="center"/>
    </xf>
    <xf numFmtId="176" fontId="9" fillId="12" borderId="1" xfId="0" applyNumberFormat="1" applyFont="1" applyFill="1" applyBorder="1">
      <alignment vertical="center"/>
    </xf>
    <xf numFmtId="10" fontId="9" fillId="0" borderId="0" xfId="0" applyNumberFormat="1" applyFont="1">
      <alignment vertical="center"/>
    </xf>
    <xf numFmtId="178" fontId="9" fillId="0" borderId="0" xfId="0" applyNumberFormat="1" applyFont="1">
      <alignment vertical="center"/>
    </xf>
    <xf numFmtId="179" fontId="9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0" fontId="11" fillId="6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17" fillId="11" borderId="2" xfId="0" applyFont="1" applyFill="1" applyBorder="1" applyAlignment="1">
      <alignment horizontal="center" vertical="center" wrapText="1"/>
    </xf>
    <xf numFmtId="0" fontId="17" fillId="11" borderId="4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2"/>
  <sheetViews>
    <sheetView showGridLines="0" workbookViewId="0">
      <selection activeCell="B12" sqref="B12:E12"/>
    </sheetView>
  </sheetViews>
  <sheetFormatPr defaultRowHeight="14.25" x14ac:dyDescent="0.15"/>
  <cols>
    <col min="1" max="1" width="3.375" style="1" customWidth="1"/>
    <col min="2" max="5" width="22" style="1" customWidth="1"/>
    <col min="6" max="16384" width="9" style="1"/>
  </cols>
  <sheetData>
    <row r="1" spans="2:5" x14ac:dyDescent="0.15">
      <c r="B1" s="54" t="s">
        <v>0</v>
      </c>
      <c r="C1" s="55"/>
      <c r="D1" s="55"/>
      <c r="E1" s="55"/>
    </row>
    <row r="2" spans="2:5" x14ac:dyDescent="0.15">
      <c r="B2" s="55"/>
      <c r="C2" s="55"/>
      <c r="D2" s="55"/>
      <c r="E2" s="55"/>
    </row>
    <row r="3" spans="2:5" x14ac:dyDescent="0.15">
      <c r="B3" s="55"/>
      <c r="C3" s="55"/>
      <c r="D3" s="55"/>
      <c r="E3" s="55"/>
    </row>
    <row r="5" spans="2:5" x14ac:dyDescent="0.15">
      <c r="B5" s="53" t="s">
        <v>1</v>
      </c>
      <c r="C5" s="53"/>
      <c r="D5" s="53"/>
      <c r="E5" s="53"/>
    </row>
    <row r="6" spans="2:5" x14ac:dyDescent="0.15">
      <c r="B6" s="2" t="s">
        <v>2</v>
      </c>
      <c r="C6" s="2"/>
      <c r="D6" s="2" t="s">
        <v>3</v>
      </c>
      <c r="E6" s="2"/>
    </row>
    <row r="7" spans="2:5" x14ac:dyDescent="0.15">
      <c r="B7" s="2" t="s">
        <v>4</v>
      </c>
      <c r="C7" s="2"/>
      <c r="D7" s="2" t="s">
        <v>5</v>
      </c>
      <c r="E7" s="2"/>
    </row>
    <row r="8" spans="2:5" x14ac:dyDescent="0.15">
      <c r="B8" s="2" t="s">
        <v>6</v>
      </c>
      <c r="C8" s="2"/>
      <c r="D8" s="2" t="s">
        <v>7</v>
      </c>
      <c r="E8" s="2"/>
    </row>
    <row r="9" spans="2:5" x14ac:dyDescent="0.15">
      <c r="B9" s="4" t="s">
        <v>10</v>
      </c>
      <c r="C9" s="5"/>
      <c r="D9" s="4" t="s">
        <v>11</v>
      </c>
      <c r="E9" s="2"/>
    </row>
    <row r="10" spans="2:5" x14ac:dyDescent="0.15">
      <c r="B10" s="3"/>
      <c r="C10" s="3"/>
      <c r="D10" s="3"/>
      <c r="E10" s="3"/>
    </row>
    <row r="12" spans="2:5" x14ac:dyDescent="0.15">
      <c r="B12" s="59" t="s">
        <v>8</v>
      </c>
      <c r="C12" s="57"/>
      <c r="D12" s="57"/>
      <c r="E12" s="58"/>
    </row>
    <row r="13" spans="2:5" x14ac:dyDescent="0.15">
      <c r="B13" s="60"/>
      <c r="C13" s="61"/>
      <c r="D13" s="61"/>
      <c r="E13" s="62"/>
    </row>
    <row r="14" spans="2:5" x14ac:dyDescent="0.15">
      <c r="B14" s="63"/>
      <c r="C14" s="64"/>
      <c r="D14" s="64"/>
      <c r="E14" s="65"/>
    </row>
    <row r="15" spans="2:5" x14ac:dyDescent="0.15">
      <c r="B15" s="59" t="s">
        <v>9</v>
      </c>
      <c r="C15" s="57"/>
      <c r="D15" s="57"/>
      <c r="E15" s="58"/>
    </row>
    <row r="16" spans="2:5" x14ac:dyDescent="0.15">
      <c r="B16" s="60"/>
      <c r="C16" s="61"/>
      <c r="D16" s="61"/>
      <c r="E16" s="62"/>
    </row>
    <row r="17" spans="2:5" x14ac:dyDescent="0.15">
      <c r="B17" s="60"/>
      <c r="C17" s="61"/>
      <c r="D17" s="61"/>
      <c r="E17" s="62"/>
    </row>
    <row r="19" spans="2:5" x14ac:dyDescent="0.15">
      <c r="B19" s="56" t="s">
        <v>44</v>
      </c>
      <c r="C19" s="57"/>
      <c r="D19" s="57"/>
      <c r="E19" s="58"/>
    </row>
    <row r="20" spans="2:5" x14ac:dyDescent="0.15">
      <c r="B20" s="2"/>
      <c r="C20" s="2"/>
      <c r="D20" s="2"/>
      <c r="E20" s="2"/>
    </row>
    <row r="21" spans="2:5" x14ac:dyDescent="0.15">
      <c r="B21" s="2"/>
      <c r="C21" s="2"/>
      <c r="D21" s="2"/>
      <c r="E21" s="2"/>
    </row>
    <row r="22" spans="2:5" x14ac:dyDescent="0.15">
      <c r="B22" s="2"/>
      <c r="C22" s="2"/>
      <c r="D22" s="2"/>
      <c r="E22" s="2"/>
    </row>
  </sheetData>
  <mergeCells count="9">
    <mergeCell ref="B5:E5"/>
    <mergeCell ref="B1:E3"/>
    <mergeCell ref="B19:E19"/>
    <mergeCell ref="B12:E12"/>
    <mergeCell ref="B15:E15"/>
    <mergeCell ref="B13:E13"/>
    <mergeCell ref="B14:E14"/>
    <mergeCell ref="B16:E16"/>
    <mergeCell ref="B17:E1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9"/>
  <sheetViews>
    <sheetView showGridLines="0" tabSelected="1" zoomScale="112" zoomScaleNormal="112" workbookViewId="0">
      <pane ySplit="7" topLeftCell="A8" activePane="bottomLeft" state="frozen"/>
      <selection pane="bottomLeft" activeCell="F27" sqref="F27"/>
    </sheetView>
  </sheetViews>
  <sheetFormatPr defaultRowHeight="14.25" x14ac:dyDescent="0.15"/>
  <cols>
    <col min="1" max="1" width="2.375" style="1" customWidth="1"/>
    <col min="2" max="2" width="17.625" style="1" customWidth="1"/>
    <col min="3" max="3" width="23.875" style="1" customWidth="1"/>
    <col min="4" max="6" width="18.625" style="1" customWidth="1"/>
    <col min="7" max="7" width="13.75" style="1" customWidth="1"/>
    <col min="8" max="8" width="12.375" style="1" customWidth="1"/>
    <col min="9" max="9" width="16.5" style="1" customWidth="1"/>
    <col min="10" max="10" width="17.125" style="1" customWidth="1"/>
    <col min="11" max="16384" width="9" style="1"/>
  </cols>
  <sheetData>
    <row r="1" spans="2:11" x14ac:dyDescent="0.15">
      <c r="B1" s="66" t="s">
        <v>70</v>
      </c>
      <c r="C1" s="67"/>
      <c r="D1" s="67"/>
      <c r="E1" s="67"/>
      <c r="F1" s="67"/>
      <c r="G1" s="67"/>
      <c r="H1" s="67"/>
      <c r="I1" s="67"/>
      <c r="J1" s="68" t="s">
        <v>52</v>
      </c>
    </row>
    <row r="2" spans="2:11" x14ac:dyDescent="0.15">
      <c r="B2" s="67"/>
      <c r="C2" s="67"/>
      <c r="D2" s="67"/>
      <c r="E2" s="67"/>
      <c r="F2" s="67"/>
      <c r="G2" s="67"/>
      <c r="H2" s="67"/>
      <c r="I2" s="67"/>
      <c r="J2" s="69"/>
    </row>
    <row r="3" spans="2:11" x14ac:dyDescent="0.15">
      <c r="B3" s="67"/>
      <c r="C3" s="67"/>
      <c r="D3" s="67"/>
      <c r="E3" s="67"/>
      <c r="F3" s="67"/>
      <c r="G3" s="67"/>
      <c r="H3" s="67"/>
      <c r="I3" s="67"/>
      <c r="J3" s="27">
        <v>1</v>
      </c>
      <c r="K3" s="1" t="s">
        <v>55</v>
      </c>
    </row>
    <row r="4" spans="2:11" ht="12.75" customHeight="1" x14ac:dyDescent="0.15">
      <c r="B4" s="26"/>
      <c r="C4" s="26"/>
      <c r="D4" s="26"/>
      <c r="E4" s="26"/>
      <c r="F4" s="26"/>
      <c r="G4" s="26"/>
      <c r="H4" s="26"/>
      <c r="I4" s="26"/>
      <c r="J4" s="28"/>
    </row>
    <row r="5" spans="2:11" s="31" customFormat="1" ht="5.25" customHeight="1" x14ac:dyDescent="0.15">
      <c r="B5" s="29"/>
      <c r="C5" s="29"/>
      <c r="D5" s="29"/>
      <c r="E5" s="29"/>
      <c r="F5" s="29"/>
      <c r="G5" s="29"/>
      <c r="H5" s="29"/>
      <c r="I5" s="29"/>
      <c r="J5" s="30"/>
    </row>
    <row r="7" spans="2:11" s="33" customFormat="1" ht="44.25" customHeight="1" x14ac:dyDescent="0.15">
      <c r="B7" s="25" t="s">
        <v>12</v>
      </c>
      <c r="C7" s="25" t="s">
        <v>13</v>
      </c>
      <c r="D7" s="32" t="s">
        <v>45</v>
      </c>
      <c r="E7" s="32" t="s">
        <v>47</v>
      </c>
      <c r="F7" s="32" t="s">
        <v>46</v>
      </c>
      <c r="G7" s="34" t="s">
        <v>48</v>
      </c>
      <c r="H7" s="34" t="s">
        <v>49</v>
      </c>
      <c r="I7" s="34" t="str">
        <f>"期望值+"&amp;J3&amp;"倍标准差"</f>
        <v>期望值+1倍标准差</v>
      </c>
    </row>
    <row r="8" spans="2:11" s="43" customFormat="1" ht="12.75" x14ac:dyDescent="0.15">
      <c r="B8" s="52" t="s">
        <v>60</v>
      </c>
      <c r="C8" s="52" t="s">
        <v>61</v>
      </c>
      <c r="D8" s="41">
        <v>50</v>
      </c>
      <c r="E8" s="41">
        <v>100</v>
      </c>
      <c r="F8" s="41">
        <v>200</v>
      </c>
      <c r="G8" s="42">
        <f>(D8+4*E8+F8)/6</f>
        <v>108.33333333333333</v>
      </c>
      <c r="H8" s="42">
        <f>(F8-D8)/6</f>
        <v>25</v>
      </c>
      <c r="I8" s="42">
        <f>G8+$J$3*H8</f>
        <v>133.33333333333331</v>
      </c>
    </row>
    <row r="9" spans="2:11" s="15" customFormat="1" ht="12.75" x14ac:dyDescent="0.15">
      <c r="B9" s="10"/>
      <c r="C9" s="36" t="s">
        <v>62</v>
      </c>
      <c r="D9" s="41">
        <v>300</v>
      </c>
      <c r="E9" s="41">
        <v>400</v>
      </c>
      <c r="F9" s="41">
        <v>500</v>
      </c>
      <c r="G9" s="42">
        <f t="shared" ref="G9:G25" si="0">(D9+4*E9+F9)/6</f>
        <v>400</v>
      </c>
      <c r="H9" s="42">
        <f>(F9-D9)/6</f>
        <v>33.333333333333336</v>
      </c>
      <c r="I9" s="42">
        <f t="shared" ref="I9:I25" si="1">G9+$J$3*H9</f>
        <v>433.33333333333331</v>
      </c>
    </row>
    <row r="10" spans="2:11" s="15" customFormat="1" ht="12.75" x14ac:dyDescent="0.15">
      <c r="B10" s="36" t="s">
        <v>63</v>
      </c>
      <c r="C10" s="36" t="s">
        <v>64</v>
      </c>
      <c r="D10" s="41">
        <v>200</v>
      </c>
      <c r="E10" s="41">
        <v>300</v>
      </c>
      <c r="F10" s="41">
        <v>400</v>
      </c>
      <c r="G10" s="42">
        <f t="shared" si="0"/>
        <v>300</v>
      </c>
      <c r="H10" s="42">
        <f t="shared" ref="H10:H25" si="2">(F10-D10)/6</f>
        <v>33.333333333333336</v>
      </c>
      <c r="I10" s="42">
        <f t="shared" si="1"/>
        <v>333.33333333333331</v>
      </c>
    </row>
    <row r="11" spans="2:11" s="15" customFormat="1" ht="12.75" x14ac:dyDescent="0.15">
      <c r="B11" s="10"/>
      <c r="C11" s="36" t="s">
        <v>65</v>
      </c>
      <c r="D11" s="41">
        <v>300</v>
      </c>
      <c r="E11" s="41">
        <v>400</v>
      </c>
      <c r="F11" s="41">
        <v>600</v>
      </c>
      <c r="G11" s="42">
        <f t="shared" si="0"/>
        <v>416.66666666666669</v>
      </c>
      <c r="H11" s="42">
        <f t="shared" si="2"/>
        <v>50</v>
      </c>
      <c r="I11" s="42">
        <f t="shared" si="1"/>
        <v>466.66666666666669</v>
      </c>
    </row>
    <row r="12" spans="2:11" s="15" customFormat="1" ht="12.75" x14ac:dyDescent="0.15">
      <c r="B12" s="36" t="s">
        <v>66</v>
      </c>
      <c r="C12" s="36" t="s">
        <v>67</v>
      </c>
      <c r="D12" s="41">
        <v>10</v>
      </c>
      <c r="E12" s="41">
        <v>50</v>
      </c>
      <c r="F12" s="41">
        <v>100</v>
      </c>
      <c r="G12" s="42">
        <f t="shared" si="0"/>
        <v>51.666666666666664</v>
      </c>
      <c r="H12" s="42">
        <f t="shared" si="2"/>
        <v>15</v>
      </c>
      <c r="I12" s="42">
        <f t="shared" si="1"/>
        <v>66.666666666666657</v>
      </c>
    </row>
    <row r="13" spans="2:11" s="15" customFormat="1" ht="12.75" x14ac:dyDescent="0.15">
      <c r="B13" s="36"/>
      <c r="C13" s="36" t="s">
        <v>68</v>
      </c>
      <c r="D13" s="41">
        <v>300</v>
      </c>
      <c r="E13" s="41">
        <v>400</v>
      </c>
      <c r="F13" s="41">
        <v>600</v>
      </c>
      <c r="G13" s="42">
        <f t="shared" si="0"/>
        <v>416.66666666666669</v>
      </c>
      <c r="H13" s="42">
        <f t="shared" si="2"/>
        <v>50</v>
      </c>
      <c r="I13" s="42">
        <f t="shared" si="1"/>
        <v>466.66666666666669</v>
      </c>
    </row>
    <row r="14" spans="2:11" s="15" customFormat="1" ht="12.75" x14ac:dyDescent="0.15">
      <c r="B14" s="10"/>
      <c r="C14" s="36" t="s">
        <v>69</v>
      </c>
      <c r="D14" s="41">
        <v>100</v>
      </c>
      <c r="E14" s="41">
        <v>200</v>
      </c>
      <c r="F14" s="41">
        <v>250</v>
      </c>
      <c r="G14" s="42">
        <f t="shared" si="0"/>
        <v>191.66666666666666</v>
      </c>
      <c r="H14" s="42">
        <f t="shared" si="2"/>
        <v>25</v>
      </c>
      <c r="I14" s="42">
        <f t="shared" si="1"/>
        <v>216.66666666666666</v>
      </c>
    </row>
    <row r="15" spans="2:11" s="15" customFormat="1" ht="12.75" x14ac:dyDescent="0.15">
      <c r="B15" s="36" t="s">
        <v>71</v>
      </c>
      <c r="C15" s="36" t="s">
        <v>73</v>
      </c>
      <c r="D15" s="41">
        <v>20</v>
      </c>
      <c r="E15" s="41">
        <v>30</v>
      </c>
      <c r="F15" s="41">
        <v>60</v>
      </c>
      <c r="G15" s="42">
        <f t="shared" si="0"/>
        <v>33.333333333333336</v>
      </c>
      <c r="H15" s="42">
        <f t="shared" si="2"/>
        <v>6.666666666666667</v>
      </c>
      <c r="I15" s="42">
        <f t="shared" si="1"/>
        <v>40</v>
      </c>
    </row>
    <row r="16" spans="2:11" s="15" customFormat="1" ht="12.75" x14ac:dyDescent="0.15">
      <c r="B16" s="10"/>
      <c r="C16" s="10" t="s">
        <v>74</v>
      </c>
      <c r="D16" s="41">
        <v>20</v>
      </c>
      <c r="E16" s="41">
        <v>30</v>
      </c>
      <c r="F16" s="41">
        <v>100</v>
      </c>
      <c r="G16" s="42">
        <f t="shared" si="0"/>
        <v>40</v>
      </c>
      <c r="H16" s="42">
        <f t="shared" si="2"/>
        <v>13.333333333333334</v>
      </c>
      <c r="I16" s="42">
        <f t="shared" si="1"/>
        <v>53.333333333333336</v>
      </c>
    </row>
    <row r="17" spans="2:9" s="15" customFormat="1" ht="12.75" x14ac:dyDescent="0.15">
      <c r="B17" s="36" t="s">
        <v>72</v>
      </c>
      <c r="C17" s="36" t="s">
        <v>75</v>
      </c>
      <c r="D17" s="41">
        <v>400</v>
      </c>
      <c r="E17" s="41">
        <v>500</v>
      </c>
      <c r="F17" s="41">
        <v>800</v>
      </c>
      <c r="G17" s="42">
        <f t="shared" si="0"/>
        <v>533.33333333333337</v>
      </c>
      <c r="H17" s="42">
        <f t="shared" si="2"/>
        <v>66.666666666666671</v>
      </c>
      <c r="I17" s="42">
        <f t="shared" si="1"/>
        <v>600</v>
      </c>
    </row>
    <row r="18" spans="2:9" s="15" customFormat="1" ht="12.75" x14ac:dyDescent="0.15">
      <c r="B18" s="10"/>
      <c r="C18" s="36" t="s">
        <v>76</v>
      </c>
      <c r="D18" s="41">
        <v>100</v>
      </c>
      <c r="E18" s="41">
        <v>150</v>
      </c>
      <c r="F18" s="41">
        <v>200</v>
      </c>
      <c r="G18" s="42">
        <f t="shared" si="0"/>
        <v>150</v>
      </c>
      <c r="H18" s="42">
        <f t="shared" si="2"/>
        <v>16.666666666666668</v>
      </c>
      <c r="I18" s="42">
        <f t="shared" si="1"/>
        <v>166.66666666666666</v>
      </c>
    </row>
    <row r="19" spans="2:9" s="15" customFormat="1" ht="12.75" x14ac:dyDescent="0.15">
      <c r="B19" s="10"/>
      <c r="C19" s="36" t="s">
        <v>77</v>
      </c>
      <c r="D19" s="41">
        <v>100</v>
      </c>
      <c r="E19" s="41">
        <v>150</v>
      </c>
      <c r="F19" s="41">
        <v>200</v>
      </c>
      <c r="G19" s="42">
        <f t="shared" si="0"/>
        <v>150</v>
      </c>
      <c r="H19" s="42">
        <f t="shared" si="2"/>
        <v>16.666666666666668</v>
      </c>
      <c r="I19" s="42">
        <f t="shared" si="1"/>
        <v>166.66666666666666</v>
      </c>
    </row>
    <row r="20" spans="2:9" s="15" customFormat="1" ht="12.75" x14ac:dyDescent="0.15">
      <c r="B20" s="10"/>
      <c r="C20" s="36" t="s">
        <v>78</v>
      </c>
      <c r="D20" s="41">
        <v>150</v>
      </c>
      <c r="E20" s="41">
        <v>250</v>
      </c>
      <c r="F20" s="41">
        <v>400</v>
      </c>
      <c r="G20" s="42">
        <f t="shared" si="0"/>
        <v>258.33333333333331</v>
      </c>
      <c r="H20" s="42">
        <f t="shared" si="2"/>
        <v>41.666666666666664</v>
      </c>
      <c r="I20" s="42">
        <f t="shared" si="1"/>
        <v>300</v>
      </c>
    </row>
    <row r="21" spans="2:9" s="15" customFormat="1" ht="12.75" x14ac:dyDescent="0.15">
      <c r="B21" s="10"/>
      <c r="C21" s="36" t="s">
        <v>79</v>
      </c>
      <c r="D21" s="41">
        <v>100</v>
      </c>
      <c r="E21" s="41">
        <v>150</v>
      </c>
      <c r="F21" s="41">
        <v>300</v>
      </c>
      <c r="G21" s="42">
        <f t="shared" si="0"/>
        <v>166.66666666666666</v>
      </c>
      <c r="H21" s="42">
        <f t="shared" si="2"/>
        <v>33.333333333333336</v>
      </c>
      <c r="I21" s="42">
        <f t="shared" si="1"/>
        <v>200</v>
      </c>
    </row>
    <row r="22" spans="2:9" s="15" customFormat="1" ht="12.75" x14ac:dyDescent="0.15">
      <c r="B22" s="36" t="s">
        <v>80</v>
      </c>
      <c r="C22" s="36" t="s">
        <v>81</v>
      </c>
      <c r="D22" s="41">
        <v>200</v>
      </c>
      <c r="E22" s="41">
        <v>250</v>
      </c>
      <c r="F22" s="41">
        <v>400</v>
      </c>
      <c r="G22" s="42">
        <f t="shared" si="0"/>
        <v>266.66666666666669</v>
      </c>
      <c r="H22" s="42">
        <f t="shared" si="2"/>
        <v>33.333333333333336</v>
      </c>
      <c r="I22" s="42">
        <f t="shared" si="1"/>
        <v>300</v>
      </c>
    </row>
    <row r="23" spans="2:9" s="15" customFormat="1" ht="12.75" x14ac:dyDescent="0.15">
      <c r="B23" s="10"/>
      <c r="C23" s="36" t="s">
        <v>82</v>
      </c>
      <c r="D23" s="41">
        <v>200</v>
      </c>
      <c r="E23" s="41">
        <v>300</v>
      </c>
      <c r="F23" s="41">
        <v>400</v>
      </c>
      <c r="G23" s="42">
        <f t="shared" si="0"/>
        <v>300</v>
      </c>
      <c r="H23" s="42">
        <f t="shared" si="2"/>
        <v>33.333333333333336</v>
      </c>
      <c r="I23" s="42">
        <f t="shared" si="1"/>
        <v>333.33333333333331</v>
      </c>
    </row>
    <row r="24" spans="2:9" s="15" customFormat="1" ht="12.75" x14ac:dyDescent="0.15">
      <c r="B24" s="10"/>
      <c r="C24" s="36" t="s">
        <v>83</v>
      </c>
      <c r="D24" s="41">
        <v>200</v>
      </c>
      <c r="E24" s="41">
        <v>300</v>
      </c>
      <c r="F24" s="41">
        <v>400</v>
      </c>
      <c r="G24" s="42">
        <f t="shared" si="0"/>
        <v>300</v>
      </c>
      <c r="H24" s="42">
        <f t="shared" si="2"/>
        <v>33.333333333333336</v>
      </c>
      <c r="I24" s="42">
        <f t="shared" si="1"/>
        <v>333.33333333333331</v>
      </c>
    </row>
    <row r="25" spans="2:9" s="15" customFormat="1" ht="12.75" x14ac:dyDescent="0.15">
      <c r="B25" s="10"/>
      <c r="C25" s="36" t="s">
        <v>84</v>
      </c>
      <c r="D25" s="41">
        <v>200</v>
      </c>
      <c r="E25" s="41">
        <v>300</v>
      </c>
      <c r="F25" s="41">
        <v>600</v>
      </c>
      <c r="G25" s="42">
        <f t="shared" si="0"/>
        <v>333.33333333333331</v>
      </c>
      <c r="H25" s="42">
        <f t="shared" si="2"/>
        <v>66.666666666666671</v>
      </c>
      <c r="I25" s="42">
        <f t="shared" si="1"/>
        <v>400</v>
      </c>
    </row>
    <row r="27" spans="2:9" s="15" customFormat="1" ht="38.25" customHeight="1" x14ac:dyDescent="0.15">
      <c r="D27" s="15" t="s">
        <v>16</v>
      </c>
      <c r="G27" s="70" t="s">
        <v>50</v>
      </c>
      <c r="H27" s="71"/>
      <c r="I27" s="44">
        <f>SUM(I8:I25)</f>
        <v>5010</v>
      </c>
    </row>
    <row r="28" spans="2:9" x14ac:dyDescent="0.15">
      <c r="C28" s="6" t="s">
        <v>14</v>
      </c>
      <c r="D28" s="45" t="s">
        <v>56</v>
      </c>
    </row>
    <row r="29" spans="2:9" x14ac:dyDescent="0.15">
      <c r="C29" s="7" t="s">
        <v>15</v>
      </c>
      <c r="D29" s="45" t="s">
        <v>57</v>
      </c>
    </row>
  </sheetData>
  <mergeCells count="3">
    <mergeCell ref="B1:I3"/>
    <mergeCell ref="J1:J2"/>
    <mergeCell ref="G27:H27"/>
  </mergeCells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28"/>
  <sheetViews>
    <sheetView showGridLines="0" topLeftCell="A19" workbookViewId="0">
      <selection activeCell="D22" sqref="D22"/>
    </sheetView>
  </sheetViews>
  <sheetFormatPr defaultRowHeight="14.25" x14ac:dyDescent="0.15"/>
  <cols>
    <col min="1" max="1" width="5.375" style="1" customWidth="1"/>
    <col min="2" max="2" width="16.375" style="1" customWidth="1"/>
    <col min="3" max="10" width="15.625" style="1" customWidth="1"/>
    <col min="11" max="16384" width="9" style="1"/>
  </cols>
  <sheetData>
    <row r="1" spans="2:12" x14ac:dyDescent="0.15">
      <c r="B1" s="72" t="s">
        <v>51</v>
      </c>
      <c r="C1" s="72"/>
      <c r="D1" s="72"/>
      <c r="E1" s="72"/>
      <c r="F1" s="72"/>
      <c r="G1" s="72"/>
      <c r="H1" s="72"/>
      <c r="I1" s="72"/>
      <c r="J1" s="72"/>
      <c r="K1" s="72"/>
      <c r="L1" s="72"/>
    </row>
    <row r="2" spans="2:12" x14ac:dyDescent="0.15"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</row>
    <row r="3" spans="2:12" x14ac:dyDescent="0.15"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</row>
    <row r="4" spans="2:12" ht="18" x14ac:dyDescent="0.15"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</row>
    <row r="5" spans="2:12" ht="18" x14ac:dyDescent="0.15"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2:12" ht="15" customHeight="1" x14ac:dyDescent="0.15">
      <c r="B6" s="6" t="s">
        <v>17</v>
      </c>
      <c r="C6" s="35">
        <f>'3-Point Est'!I27</f>
        <v>5010</v>
      </c>
      <c r="D6" s="1" t="s">
        <v>18</v>
      </c>
    </row>
    <row r="7" spans="2:12" ht="15" customHeight="1" x14ac:dyDescent="0.15">
      <c r="B7" s="6" t="s">
        <v>19</v>
      </c>
      <c r="C7" s="35">
        <f>C6*C27</f>
        <v>5010</v>
      </c>
      <c r="D7" s="1" t="s">
        <v>18</v>
      </c>
    </row>
    <row r="8" spans="2:12" ht="15" customHeight="1" x14ac:dyDescent="0.15">
      <c r="C8" s="9"/>
    </row>
    <row r="9" spans="2:12" s="15" customFormat="1" ht="24.75" customHeight="1" x14ac:dyDescent="0.15">
      <c r="B9" s="76" t="s">
        <v>36</v>
      </c>
      <c r="C9" s="77" t="s">
        <v>37</v>
      </c>
      <c r="D9" s="77" t="s">
        <v>38</v>
      </c>
      <c r="E9" s="77" t="s">
        <v>39</v>
      </c>
      <c r="F9" s="78" t="s">
        <v>54</v>
      </c>
      <c r="G9" s="77" t="s">
        <v>40</v>
      </c>
      <c r="H9" s="78" t="s">
        <v>58</v>
      </c>
      <c r="I9" s="75" t="s">
        <v>41</v>
      </c>
      <c r="J9" s="75"/>
    </row>
    <row r="10" spans="2:12" s="24" customFormat="1" ht="17.25" customHeight="1" x14ac:dyDescent="0.15">
      <c r="B10" s="76"/>
      <c r="C10" s="77"/>
      <c r="D10" s="77"/>
      <c r="E10" s="77"/>
      <c r="F10" s="77"/>
      <c r="G10" s="77"/>
      <c r="H10" s="76"/>
      <c r="I10" s="23" t="s">
        <v>42</v>
      </c>
      <c r="J10" s="23" t="s">
        <v>43</v>
      </c>
    </row>
    <row r="11" spans="2:12" s="15" customFormat="1" ht="15" customHeight="1" x14ac:dyDescent="0.15">
      <c r="B11" s="10" t="s">
        <v>20</v>
      </c>
      <c r="C11" s="11">
        <v>0.12</v>
      </c>
      <c r="D11" s="12">
        <v>0.17</v>
      </c>
      <c r="E11" s="13">
        <f>D11*(1+$D$17/SUM($D$11:$D$16))</f>
        <v>0.18279569892473121</v>
      </c>
      <c r="F11" s="14">
        <f>C7/D14*E11</f>
        <v>3052.6881720430115</v>
      </c>
      <c r="G11" s="10">
        <v>3</v>
      </c>
      <c r="H11" s="14">
        <f>IF(G11=0,0,F11/G11)</f>
        <v>1017.5627240143372</v>
      </c>
      <c r="I11" s="40">
        <v>40014</v>
      </c>
      <c r="J11" s="39">
        <f>WORKDAY(I11,H11)</f>
        <v>41437</v>
      </c>
    </row>
    <row r="12" spans="2:12" s="15" customFormat="1" ht="15" customHeight="1" x14ac:dyDescent="0.15">
      <c r="B12" s="10" t="s">
        <v>21</v>
      </c>
      <c r="C12" s="11">
        <v>0.08</v>
      </c>
      <c r="D12" s="12">
        <v>0</v>
      </c>
      <c r="E12" s="13">
        <f t="shared" ref="E12:E16" si="0">D12*(1+$D$17/SUM($D$11:$D$16))</f>
        <v>0</v>
      </c>
      <c r="F12" s="14">
        <f>C7/D14*E12</f>
        <v>0</v>
      </c>
      <c r="G12" s="10">
        <v>0</v>
      </c>
      <c r="H12" s="16">
        <f>IF(G12=0,0,F12/G12)</f>
        <v>0</v>
      </c>
      <c r="I12" s="39">
        <f>WORKDAY(J11,1)</f>
        <v>41438</v>
      </c>
      <c r="J12" s="39">
        <f t="shared" ref="J12:J16" si="1">WORKDAY(I12,H12)</f>
        <v>41438</v>
      </c>
    </row>
    <row r="13" spans="2:12" s="15" customFormat="1" ht="15" customHeight="1" x14ac:dyDescent="0.15">
      <c r="B13" s="10" t="s">
        <v>22</v>
      </c>
      <c r="C13" s="11">
        <v>0.17</v>
      </c>
      <c r="D13" s="12">
        <v>0.23</v>
      </c>
      <c r="E13" s="13">
        <f t="shared" si="0"/>
        <v>0.24731182795698931</v>
      </c>
      <c r="F13" s="14">
        <f>C7/D14*E13</f>
        <v>4130.1075268817212</v>
      </c>
      <c r="G13" s="10">
        <v>5</v>
      </c>
      <c r="H13" s="14">
        <f t="shared" ref="H13:H16" si="2">IF(G13=0,"",F13/G13)</f>
        <v>826.02150537634429</v>
      </c>
      <c r="I13" s="39">
        <f>IF(H12=0,WORKDAY(J11,1),WORKDAY(J12,1))</f>
        <v>41438</v>
      </c>
      <c r="J13" s="39">
        <f t="shared" si="1"/>
        <v>42594</v>
      </c>
    </row>
    <row r="14" spans="2:12" s="15" customFormat="1" ht="15" customHeight="1" x14ac:dyDescent="0.15">
      <c r="B14" s="10" t="s">
        <v>23</v>
      </c>
      <c r="C14" s="11">
        <v>0.32</v>
      </c>
      <c r="D14" s="12">
        <v>0.3</v>
      </c>
      <c r="E14" s="13">
        <f t="shared" si="0"/>
        <v>0.32258064516129037</v>
      </c>
      <c r="F14" s="14">
        <f>C7/D14*E14</f>
        <v>5387.0967741935492</v>
      </c>
      <c r="G14" s="10">
        <v>5</v>
      </c>
      <c r="H14" s="14">
        <f t="shared" si="2"/>
        <v>1077.4193548387098</v>
      </c>
      <c r="I14" s="39">
        <f t="shared" ref="I14:I16" si="3">WORKDAY(J13,1)</f>
        <v>42597</v>
      </c>
      <c r="J14" s="39">
        <f t="shared" si="1"/>
        <v>44104</v>
      </c>
    </row>
    <row r="15" spans="2:12" s="15" customFormat="1" ht="15" customHeight="1" x14ac:dyDescent="0.15">
      <c r="B15" s="10" t="s">
        <v>24</v>
      </c>
      <c r="C15" s="11">
        <v>0.2</v>
      </c>
      <c r="D15" s="12">
        <v>0.2</v>
      </c>
      <c r="E15" s="13">
        <f t="shared" si="0"/>
        <v>0.21505376344086025</v>
      </c>
      <c r="F15" s="14">
        <f>C7/D14*E15</f>
        <v>3591.3978494623661</v>
      </c>
      <c r="G15" s="10">
        <v>8</v>
      </c>
      <c r="H15" s="14">
        <f t="shared" si="2"/>
        <v>448.92473118279577</v>
      </c>
      <c r="I15" s="39">
        <f t="shared" si="3"/>
        <v>44105</v>
      </c>
      <c r="J15" s="39">
        <f t="shared" si="1"/>
        <v>44733</v>
      </c>
    </row>
    <row r="16" spans="2:12" s="15" customFormat="1" ht="15" customHeight="1" x14ac:dyDescent="0.15">
      <c r="B16" s="10" t="s">
        <v>25</v>
      </c>
      <c r="C16" s="11">
        <v>0.03</v>
      </c>
      <c r="D16" s="12">
        <v>0.03</v>
      </c>
      <c r="E16" s="13">
        <f t="shared" si="0"/>
        <v>3.2258064516129038E-2</v>
      </c>
      <c r="F16" s="14">
        <f>C7/D14*E16</f>
        <v>538.70967741935499</v>
      </c>
      <c r="G16" s="10">
        <v>3</v>
      </c>
      <c r="H16" s="14">
        <f t="shared" si="2"/>
        <v>179.56989247311833</v>
      </c>
      <c r="I16" s="39">
        <f t="shared" si="3"/>
        <v>44734</v>
      </c>
      <c r="J16" s="39">
        <f t="shared" si="1"/>
        <v>44985</v>
      </c>
    </row>
    <row r="17" spans="2:7" s="15" customFormat="1" ht="15" customHeight="1" x14ac:dyDescent="0.15">
      <c r="B17" s="10" t="s">
        <v>26</v>
      </c>
      <c r="C17" s="11">
        <f>1-SUM(C11:C16)</f>
        <v>8.0000000000000071E-2</v>
      </c>
      <c r="D17" s="12">
        <f>1-SUM(D11:D16)</f>
        <v>7.0000000000000062E-2</v>
      </c>
    </row>
    <row r="18" spans="2:7" s="15" customFormat="1" ht="15" customHeight="1" x14ac:dyDescent="0.15">
      <c r="B18" s="36" t="s">
        <v>53</v>
      </c>
      <c r="C18" s="47">
        <f>SUM(F11:F16)/20.83</f>
        <v>801.72827652424417</v>
      </c>
      <c r="D18" s="46" t="s">
        <v>59</v>
      </c>
      <c r="E18" s="37"/>
      <c r="F18" s="38"/>
    </row>
    <row r="19" spans="2:7" ht="15" customHeight="1" x14ac:dyDescent="0.15"/>
    <row r="20" spans="2:7" ht="15" customHeight="1" x14ac:dyDescent="0.15">
      <c r="B20" s="73" t="s">
        <v>27</v>
      </c>
      <c r="C20" s="73"/>
      <c r="D20" s="73"/>
      <c r="F20" s="18"/>
    </row>
    <row r="21" spans="2:7" ht="15" customHeight="1" x14ac:dyDescent="0.15">
      <c r="B21" s="19"/>
      <c r="C21" s="19" t="s">
        <v>28</v>
      </c>
      <c r="D21" s="19" t="s">
        <v>29</v>
      </c>
    </row>
    <row r="22" spans="2:7" s="15" customFormat="1" ht="15" customHeight="1" x14ac:dyDescent="0.15">
      <c r="B22" s="10" t="s">
        <v>30</v>
      </c>
      <c r="C22" s="20">
        <v>3</v>
      </c>
      <c r="D22" s="10">
        <v>3</v>
      </c>
      <c r="E22" s="50"/>
      <c r="F22" s="48"/>
      <c r="G22" s="49"/>
    </row>
    <row r="23" spans="2:7" s="15" customFormat="1" ht="15" customHeight="1" x14ac:dyDescent="0.15">
      <c r="B23" s="10" t="s">
        <v>31</v>
      </c>
      <c r="C23" s="20">
        <v>3</v>
      </c>
      <c r="D23" s="10">
        <v>3</v>
      </c>
      <c r="F23" s="48"/>
      <c r="G23" s="49"/>
    </row>
    <row r="24" spans="2:7" s="15" customFormat="1" ht="15" customHeight="1" x14ac:dyDescent="0.15">
      <c r="B24" s="10" t="s">
        <v>32</v>
      </c>
      <c r="C24" s="20">
        <v>3</v>
      </c>
      <c r="D24" s="10">
        <v>3</v>
      </c>
      <c r="E24" s="17"/>
      <c r="F24" s="48"/>
      <c r="G24" s="49"/>
    </row>
    <row r="25" spans="2:7" s="15" customFormat="1" ht="15" customHeight="1" x14ac:dyDescent="0.15">
      <c r="B25" s="10" t="s">
        <v>33</v>
      </c>
      <c r="C25" s="20">
        <v>3</v>
      </c>
      <c r="D25" s="10">
        <v>3</v>
      </c>
      <c r="E25" s="17"/>
      <c r="F25" s="48"/>
      <c r="G25" s="49"/>
    </row>
    <row r="26" spans="2:7" s="15" customFormat="1" ht="15" customHeight="1" x14ac:dyDescent="0.15">
      <c r="B26" s="10" t="s">
        <v>34</v>
      </c>
      <c r="C26" s="20">
        <v>3</v>
      </c>
      <c r="D26" s="10">
        <v>3</v>
      </c>
      <c r="E26" s="17"/>
      <c r="F26" s="48"/>
      <c r="G26" s="49"/>
    </row>
    <row r="27" spans="2:7" ht="15" customHeight="1" x14ac:dyDescent="0.15">
      <c r="B27" s="21" t="s">
        <v>35</v>
      </c>
      <c r="C27" s="74">
        <f>SUM(D22:D26)/SUM(C22:C26)</f>
        <v>1</v>
      </c>
      <c r="D27" s="74"/>
      <c r="E27" s="22"/>
      <c r="F27" s="48"/>
      <c r="G27" s="49"/>
    </row>
    <row r="28" spans="2:7" ht="15" customHeight="1" x14ac:dyDescent="0.15">
      <c r="F28" s="51"/>
    </row>
  </sheetData>
  <mergeCells count="11">
    <mergeCell ref="B1:L3"/>
    <mergeCell ref="B20:D20"/>
    <mergeCell ref="C27:D27"/>
    <mergeCell ref="I9:J9"/>
    <mergeCell ref="B9:B10"/>
    <mergeCell ref="C9:C10"/>
    <mergeCell ref="D9:D10"/>
    <mergeCell ref="E9:E10"/>
    <mergeCell ref="F9:F10"/>
    <mergeCell ref="G9:G10"/>
    <mergeCell ref="H9:H10"/>
  </mergeCells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Info</vt:lpstr>
      <vt:lpstr>3-Point Est</vt:lpstr>
      <vt:lpstr>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2015-04-27T14:02:38Z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eda5a6da-124d-487c-8f81-9526ab2d739d</vt:lpwstr>
  </property>
</Properties>
</file>