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DV-IDENTITY-0" sheetId="4" state="veryHidden" r:id="rId4"/>
  </sheets>
  <calcPr calcId="144525"/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A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GK1" i="4"/>
  <c r="GL1" i="4"/>
  <c r="GM1" i="4"/>
  <c r="GN1" i="4"/>
  <c r="GO1" i="4"/>
  <c r="GP1" i="4"/>
  <c r="GQ1" i="4"/>
  <c r="GR1" i="4"/>
  <c r="GS1" i="4"/>
  <c r="GT1" i="4"/>
  <c r="GU1" i="4"/>
  <c r="GV1" i="4"/>
  <c r="GW1" i="4"/>
  <c r="GX1" i="4"/>
  <c r="GY1" i="4"/>
  <c r="GZ1" i="4"/>
  <c r="HA1" i="4"/>
  <c r="HB1" i="4"/>
  <c r="HC1" i="4"/>
  <c r="HD1" i="4"/>
  <c r="HE1" i="4"/>
  <c r="HF1" i="4"/>
  <c r="HG1" i="4"/>
  <c r="HH1" i="4"/>
  <c r="HI1" i="4"/>
  <c r="HJ1" i="4"/>
  <c r="HK1" i="4"/>
  <c r="HL1" i="4"/>
  <c r="HM1" i="4"/>
  <c r="HN1" i="4"/>
  <c r="HO1" i="4"/>
  <c r="HP1" i="4"/>
  <c r="HQ1" i="4"/>
  <c r="HR1" i="4"/>
  <c r="HS1" i="4"/>
  <c r="HT1" i="4"/>
  <c r="HU1" i="4"/>
  <c r="HV1" i="4"/>
  <c r="HW1" i="4"/>
  <c r="HX1" i="4"/>
  <c r="HY1" i="4"/>
  <c r="HZ1" i="4"/>
  <c r="IA1" i="4"/>
  <c r="IB1" i="4"/>
  <c r="IC1" i="4"/>
  <c r="ID1" i="4"/>
  <c r="IE1" i="4"/>
  <c r="IF1" i="4"/>
  <c r="IG1" i="4"/>
  <c r="IH1" i="4"/>
  <c r="II1" i="4"/>
  <c r="IJ1" i="4"/>
  <c r="IK1" i="4"/>
  <c r="IL1" i="4"/>
  <c r="IM1" i="4"/>
  <c r="IN1" i="4"/>
  <c r="IO1" i="4"/>
  <c r="IP1" i="4"/>
  <c r="IQ1" i="4"/>
  <c r="IR1" i="4"/>
  <c r="IS1" i="4"/>
  <c r="IT1" i="4"/>
  <c r="IU1" i="4"/>
  <c r="IV1" i="4"/>
</calcChain>
</file>

<file path=xl/sharedStrings.xml><?xml version="1.0" encoding="utf-8"?>
<sst xmlns="http://schemas.openxmlformats.org/spreadsheetml/2006/main" count="52" uniqueCount="52">
  <si>
    <t>Framgia_Bảng lương</t>
  </si>
  <si>
    <t>Tháng</t>
  </si>
  <si>
    <t>Số ngày công:</t>
  </si>
  <si>
    <t>STT</t>
  </si>
  <si>
    <t>Mã nhân viên</t>
  </si>
  <si>
    <t>Họ và tên</t>
  </si>
  <si>
    <t>Chức vụ</t>
  </si>
  <si>
    <t>Mã số thuế 税コード</t>
  </si>
  <si>
    <t>Ngày làm việc (出勤日数）</t>
  </si>
  <si>
    <t>Lương</t>
  </si>
  <si>
    <t>Thu nhập chịu thuế</t>
  </si>
  <si>
    <t>Giảm trừ</t>
  </si>
  <si>
    <t>Không tính thuế</t>
  </si>
  <si>
    <t>Thu nhập tính thuế_x000D_
課税対象額</t>
  </si>
  <si>
    <t>Công thức Addin (Tính thuế TNCN bình thường) 個人所得税（減免前）</t>
  </si>
  <si>
    <t>Công thức Addin (Tính thuế TNCN sau miễn bậc 1) 個人所得税（減免後）</t>
  </si>
  <si>
    <t>Thu nhập sau thuế （個人所得税後の収入）</t>
  </si>
  <si>
    <t>Thực lĩnh （実際に支払う給料）</t>
  </si>
  <si>
    <t>Số ngày nghỉ có lương_x000D_
有給休暇</t>
  </si>
  <si>
    <t>Số ngày nghỉ còn lại_x000D_
有給休暇残</t>
  </si>
  <si>
    <t>Làm thêm_x000D_
通常の勤務日の残業時間</t>
  </si>
  <si>
    <t>Làm thêm vào ngày nghỉ_x000D_
休日の残業時間</t>
  </si>
  <si>
    <t>Làm thêm vào ngày lễ, tết_x000D_
祝日又は有給休暇日の残業時間</t>
  </si>
  <si>
    <t>Nghỉ không hưởng lương_x000D_
無給休暇</t>
  </si>
  <si>
    <t>Nghỉ hiếu hỉ_x000D_
慶弔休暇日数</t>
  </si>
  <si>
    <t>Tổng số ngày làm việc có lương_x000D_
出勤総時間</t>
  </si>
  <si>
    <t>Lương cơ bản_x000D_
基本給</t>
  </si>
  <si>
    <t>Lương năng lực 能力給料</t>
  </si>
  <si>
    <t>Tổng lương トータル</t>
  </si>
  <si>
    <t>Lương theo ngày công thực tế 実際の人日による給料</t>
  </si>
  <si>
    <t>Phụ cấp chứng chỉ_x000D_
資格手当て</t>
  </si>
  <si>
    <t>Phụ cấp đi lại_x000D_
通勤手当</t>
  </si>
  <si>
    <t>Phụ cấp nhà ở_x000D_
宿泊手当</t>
  </si>
  <si>
    <t>Phụ cấp kỹ thuật 技術手当</t>
  </si>
  <si>
    <t>Phụ cấp trách nhiệm_x000D_
責任手当</t>
  </si>
  <si>
    <t>Thưởng dự án ボーナス</t>
  </si>
  <si>
    <t>Tổng thu nhập trước thuế</t>
  </si>
  <si>
    <t>Bảo hiểm xã hội_x000D_
社会保険料</t>
  </si>
  <si>
    <t>Bảo hiểm thất nghiệp_x000D_
失業保険料</t>
  </si>
  <si>
    <t>Bảo hiểm y tế_x000D_
健康保険料</t>
  </si>
  <si>
    <t>Giảm trừ gia cảnh_x000D_
基礎控除</t>
  </si>
  <si>
    <t>Giảm trừ cá nhân_x000D_
非課税所得</t>
  </si>
  <si>
    <t>Lương ngày 日々の給料</t>
  </si>
  <si>
    <t>Lương làm thêm giờ 残業給料</t>
  </si>
  <si>
    <t>Phụ cấp ăn trưa ランチ手当</t>
  </si>
  <si>
    <t>Đơn vị giờ (hour)</t>
  </si>
  <si>
    <t>Tổng lương ban đầu</t>
  </si>
  <si>
    <t>AAAAAG/7/T8=</t>
  </si>
  <si>
    <t>PG</t>
  </si>
  <si>
    <t>x</t>
  </si>
  <si>
    <t>A120032</t>
  </si>
  <si>
    <t>Lê Quang Hòa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</si>
</sst>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3" fontId="1" fillId="2" borderId="1" xfId="0" applyNumberFormat="1" applyFont="1" applyFill="1" applyBorder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9"/>
  <sheetViews>
    <sheetView tabSelected="1" workbookViewId="0">
      <pane xSplit="5" ySplit="6" topLeftCell="Y7" activePane="bottomRight" state="frozen"/>
      <selection pane="topRight" activeCell="F1" sqref="F1"/>
      <selection pane="bottomLeft" activeCell="A7" sqref="A7"/>
      <selection pane="bottomRight" activeCell="AG9" sqref="AG9"/>
    </sheetView>
  </sheetViews>
  <sheetFormatPr defaultRowHeight="15" x14ac:dyDescent="0.25"/>
  <cols>
    <col min="1" max="1" width="8.85546875" style="2" customWidth="1"/>
    <col min="2" max="2" width="13" style="2" customWidth="1"/>
    <col min="3" max="3" width="15" style="2" customWidth="1"/>
    <col min="4" max="4" width="9.140625" style="2"/>
    <col min="5" max="5" width="13" style="2" customWidth="1"/>
    <col min="6" max="13" width="9.140625" style="2"/>
    <col min="14" max="14" width="10.7109375" style="2" customWidth="1"/>
    <col min="15" max="15" width="11.42578125" style="2" customWidth="1"/>
    <col min="16" max="16" width="11" style="2" customWidth="1"/>
    <col min="17" max="17" width="13.140625" style="2" customWidth="1"/>
    <col min="18" max="23" width="9.140625" style="2"/>
    <col min="24" max="24" width="12.85546875" style="2" customWidth="1"/>
    <col min="25" max="32" width="9.140625" style="2"/>
    <col min="33" max="33" width="11.7109375" style="2" customWidth="1"/>
    <col min="34" max="35" width="9.140625" style="2"/>
    <col min="36" max="36" width="10.42578125" style="2" customWidth="1"/>
    <col min="37" max="37" width="10" style="2" customWidth="1"/>
    <col min="38" max="38" width="11.28515625" style="2" customWidth="1"/>
    <col min="39" max="16384" width="9.140625" style="2"/>
  </cols>
  <sheetData>
    <row r="1" spans="1:38" s="1" customForma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38" s="1" customFormat="1" x14ac:dyDescent="0.25">
      <c r="A2" s="1" t="s">
        <v>1</v>
      </c>
      <c r="B2" s="1">
        <v>12</v>
      </c>
      <c r="C2" s="1">
        <v>2012</v>
      </c>
    </row>
    <row r="3" spans="1:38" s="1" customFormat="1" ht="28.5" customHeight="1" x14ac:dyDescent="0.25">
      <c r="A3" s="14" t="s">
        <v>2</v>
      </c>
      <c r="B3" s="14"/>
      <c r="C3" s="1">
        <v>22</v>
      </c>
    </row>
    <row r="4" spans="1:38" s="6" customFormat="1" ht="42.75" customHeight="1" x14ac:dyDescent="0.25">
      <c r="A4" s="10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9" t="s">
        <v>8</v>
      </c>
      <c r="G4" s="9"/>
      <c r="H4" s="9"/>
      <c r="I4" s="9"/>
      <c r="J4" s="9"/>
      <c r="K4" s="9"/>
      <c r="L4" s="9"/>
      <c r="M4" s="9"/>
      <c r="N4" s="9" t="s">
        <v>9</v>
      </c>
      <c r="O4" s="9"/>
      <c r="P4" s="9"/>
      <c r="Q4" s="9" t="s">
        <v>10</v>
      </c>
      <c r="R4" s="9"/>
      <c r="S4" s="9"/>
      <c r="T4" s="9"/>
      <c r="U4" s="9"/>
      <c r="V4" s="9"/>
      <c r="W4" s="9"/>
      <c r="X4" s="9"/>
      <c r="Y4" s="9" t="s">
        <v>11</v>
      </c>
      <c r="Z4" s="9"/>
      <c r="AA4" s="9"/>
      <c r="AB4" s="9"/>
      <c r="AC4" s="9"/>
      <c r="AD4" s="9" t="s">
        <v>12</v>
      </c>
      <c r="AE4" s="9"/>
      <c r="AF4" s="9"/>
      <c r="AG4" s="10" t="s">
        <v>13</v>
      </c>
      <c r="AH4" s="10" t="s">
        <v>14</v>
      </c>
      <c r="AI4" s="10" t="s">
        <v>15</v>
      </c>
      <c r="AJ4" s="10" t="s">
        <v>16</v>
      </c>
      <c r="AK4" s="10" t="s">
        <v>17</v>
      </c>
      <c r="AL4" s="10" t="s">
        <v>46</v>
      </c>
    </row>
    <row r="5" spans="1:38" s="3" customFormat="1" ht="135" x14ac:dyDescent="0.25">
      <c r="A5" s="11"/>
      <c r="B5" s="11"/>
      <c r="C5" s="11"/>
      <c r="D5" s="11"/>
      <c r="E5" s="11"/>
      <c r="F5" s="10" t="s">
        <v>18</v>
      </c>
      <c r="G5" s="10" t="s">
        <v>19</v>
      </c>
      <c r="H5" s="3" t="s">
        <v>20</v>
      </c>
      <c r="I5" s="3" t="s">
        <v>21</v>
      </c>
      <c r="J5" s="3" t="s">
        <v>22</v>
      </c>
      <c r="K5" s="10" t="s">
        <v>23</v>
      </c>
      <c r="L5" s="10" t="s">
        <v>24</v>
      </c>
      <c r="M5" s="10" t="s">
        <v>25</v>
      </c>
      <c r="N5" s="10" t="s">
        <v>26</v>
      </c>
      <c r="O5" s="10" t="s">
        <v>27</v>
      </c>
      <c r="P5" s="10" t="s">
        <v>28</v>
      </c>
      <c r="Q5" s="10" t="s">
        <v>29</v>
      </c>
      <c r="R5" s="10" t="s">
        <v>30</v>
      </c>
      <c r="S5" s="10" t="s">
        <v>31</v>
      </c>
      <c r="T5" s="10" t="s">
        <v>32</v>
      </c>
      <c r="U5" s="10" t="s">
        <v>33</v>
      </c>
      <c r="V5" s="10" t="s">
        <v>34</v>
      </c>
      <c r="W5" s="10" t="s">
        <v>35</v>
      </c>
      <c r="X5" s="10" t="s">
        <v>36</v>
      </c>
      <c r="Y5" s="3" t="s">
        <v>37</v>
      </c>
      <c r="Z5" s="3" t="s">
        <v>38</v>
      </c>
      <c r="AA5" s="3" t="s">
        <v>39</v>
      </c>
      <c r="AB5" s="10" t="s">
        <v>40</v>
      </c>
      <c r="AC5" s="10" t="s">
        <v>41</v>
      </c>
      <c r="AD5" s="3" t="s">
        <v>42</v>
      </c>
      <c r="AE5" s="10" t="s">
        <v>43</v>
      </c>
      <c r="AF5" s="3" t="s">
        <v>44</v>
      </c>
      <c r="AG5" s="11"/>
      <c r="AH5" s="11"/>
      <c r="AI5" s="11"/>
      <c r="AJ5" s="11"/>
      <c r="AK5" s="11"/>
      <c r="AL5" s="11"/>
    </row>
    <row r="6" spans="1:38" s="3" customFormat="1" ht="45" customHeight="1" x14ac:dyDescent="0.25">
      <c r="A6" s="12"/>
      <c r="B6" s="12"/>
      <c r="C6" s="12"/>
      <c r="D6" s="12"/>
      <c r="E6" s="12"/>
      <c r="F6" s="12"/>
      <c r="G6" s="12"/>
      <c r="H6" s="15" t="s">
        <v>45</v>
      </c>
      <c r="I6" s="16"/>
      <c r="J6" s="17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4">
        <v>7.0000000000000007E-2</v>
      </c>
      <c r="Z6" s="4">
        <v>0.01</v>
      </c>
      <c r="AA6" s="4">
        <v>1.4999999999999999E-2</v>
      </c>
      <c r="AB6" s="12"/>
      <c r="AC6" s="12"/>
      <c r="AD6" s="3">
        <v>24</v>
      </c>
      <c r="AE6" s="12"/>
      <c r="AF6" s="5">
        <v>25000</v>
      </c>
      <c r="AG6" s="12"/>
      <c r="AH6" s="12"/>
      <c r="AI6" s="12"/>
      <c r="AJ6" s="12"/>
      <c r="AK6" s="12"/>
      <c r="AL6" s="12"/>
    </row>
    <row r="7" spans="1:38" s="3" customFormat="1" ht="32.25" customHeight="1" x14ac:dyDescent="0.25">
      <c r="A7" s="3">
        <v>25</v>
      </c>
      <c r="B7" s="3" t="s">
        <v>50</v>
      </c>
      <c r="C7" s="3" t="s">
        <v>51</v>
      </c>
      <c r="D7" s="3" t="s">
        <v>48</v>
      </c>
      <c r="E7" s="3" t="s">
        <v>49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0.5</v>
      </c>
      <c r="L7" s="3">
        <v>0</v>
      </c>
      <c r="M7" s="3">
        <v>21.5</v>
      </c>
      <c r="N7" s="5">
        <v>3000000</v>
      </c>
      <c r="O7" s="5">
        <v>1500000</v>
      </c>
      <c r="P7" s="5">
        <v>4500000</v>
      </c>
      <c r="Q7" s="5">
        <v>4397727</v>
      </c>
      <c r="R7" s="5">
        <v>0</v>
      </c>
      <c r="S7" s="3">
        <v>0</v>
      </c>
      <c r="T7" s="3">
        <v>0</v>
      </c>
      <c r="U7" s="5">
        <v>0</v>
      </c>
      <c r="V7" s="5">
        <v>0</v>
      </c>
      <c r="W7" s="5">
        <v>0</v>
      </c>
      <c r="X7" s="5">
        <v>4397727</v>
      </c>
      <c r="Y7" s="3">
        <v>0</v>
      </c>
      <c r="Z7" s="3">
        <v>0</v>
      </c>
      <c r="AA7" s="3">
        <v>0</v>
      </c>
      <c r="AB7" s="5">
        <v>0</v>
      </c>
      <c r="AC7" s="5">
        <v>4000000</v>
      </c>
      <c r="AD7" s="5">
        <v>204545</v>
      </c>
      <c r="AE7" s="3">
        <v>0</v>
      </c>
      <c r="AF7" s="5">
        <v>525000</v>
      </c>
      <c r="AG7" s="5">
        <v>397727</v>
      </c>
      <c r="AH7" s="5">
        <v>19886</v>
      </c>
      <c r="AI7" s="5">
        <v>0</v>
      </c>
      <c r="AJ7" s="5">
        <v>4397727</v>
      </c>
      <c r="AK7" s="7">
        <v>4922727</v>
      </c>
      <c r="AL7" s="5">
        <v>4500000</v>
      </c>
    </row>
    <row r="9" spans="1:38" x14ac:dyDescent="0.25">
      <c r="AH9" s="8"/>
    </row>
  </sheetData>
  <mergeCells count="38">
    <mergeCell ref="AB5:AB6"/>
    <mergeCell ref="AL4:AL6"/>
    <mergeCell ref="AE5:AE6"/>
    <mergeCell ref="AG4:AG6"/>
    <mergeCell ref="AH4:AH6"/>
    <mergeCell ref="AI4:AI6"/>
    <mergeCell ref="AJ4:AJ6"/>
    <mergeCell ref="AK4:AK6"/>
    <mergeCell ref="AD4:AF4"/>
    <mergeCell ref="A1:M1"/>
    <mergeCell ref="A3:B3"/>
    <mergeCell ref="F4:M4"/>
    <mergeCell ref="N4:P4"/>
    <mergeCell ref="E4:E6"/>
    <mergeCell ref="D4:D6"/>
    <mergeCell ref="C4:C6"/>
    <mergeCell ref="B4:B6"/>
    <mergeCell ref="H6:J6"/>
    <mergeCell ref="F5:F6"/>
    <mergeCell ref="G5:G6"/>
    <mergeCell ref="O5:O6"/>
    <mergeCell ref="P5:P6"/>
    <mergeCell ref="Q4:X4"/>
    <mergeCell ref="Y4:AC4"/>
    <mergeCell ref="A4:A6"/>
    <mergeCell ref="L5:L6"/>
    <mergeCell ref="M5:M6"/>
    <mergeCell ref="N5:N6"/>
    <mergeCell ref="K5:K6"/>
    <mergeCell ref="AC5:AC6"/>
    <mergeCell ref="Q5:Q6"/>
    <mergeCell ref="R5:R6"/>
    <mergeCell ref="S5:S6"/>
    <mergeCell ref="T5:T6"/>
    <mergeCell ref="U5:U6"/>
    <mergeCell ref="V5:V6"/>
    <mergeCell ref="W5:W6"/>
    <mergeCell ref="X5:X6"/>
  </mergeCells>
  <pageMargins left="0.7" right="0.7" top="0.75" bottom="0.75" header="0.3" footer="0.3"/>
  <customProperties>
    <customPr name="DVSECTION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VSECTION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2"/>
  <sheetViews>
    <sheetView workbookViewId="0"/>
  </sheetViews>
  <sheetFormatPr defaultRowHeight="15" x14ac:dyDescent="0.25"/>
  <sheetData>
    <row r="1" spans="1:256" x14ac:dyDescent="0.25">
      <c r="A1" t="e">
        <f>IF(Sheet1!1:1,"AAAAAF79mgA=",0)</f>
        <v>#VALUE!</v>
      </c>
      <c r="B1" t="e">
        <f>AND(Sheet1!A1,"AAAAAF79mgE=")</f>
        <v>#VALUE!</v>
      </c>
      <c r="C1" t="e">
        <f>AND(Sheet1!B1,"AAAAAF79mgI=")</f>
        <v>#VALUE!</v>
      </c>
      <c r="D1" t="e">
        <f>AND(Sheet1!C1,"AAAAAF79mgM=")</f>
        <v>#VALUE!</v>
      </c>
      <c r="E1" t="e">
        <f>AND(Sheet1!D1,"AAAAAF79mgQ=")</f>
        <v>#VALUE!</v>
      </c>
      <c r="F1" t="e">
        <f>AND(Sheet1!E1,"AAAAAF79mgU=")</f>
        <v>#VALUE!</v>
      </c>
      <c r="G1" t="e">
        <f>AND(Sheet1!F1,"AAAAAF79mgY=")</f>
        <v>#VALUE!</v>
      </c>
      <c r="H1" t="e">
        <f>AND(Sheet1!G1,"AAAAAF79mgc=")</f>
        <v>#VALUE!</v>
      </c>
      <c r="I1" t="e">
        <f>AND(Sheet1!H1,"AAAAAF79mgg=")</f>
        <v>#VALUE!</v>
      </c>
      <c r="J1" t="e">
        <f>AND(Sheet1!I1,"AAAAAF79mgk=")</f>
        <v>#VALUE!</v>
      </c>
      <c r="K1" t="e">
        <f>AND(Sheet1!J1,"AAAAAF79mgo=")</f>
        <v>#VALUE!</v>
      </c>
      <c r="L1" t="e">
        <f>AND(Sheet1!K1,"AAAAAF79mgs=")</f>
        <v>#VALUE!</v>
      </c>
      <c r="M1" t="e">
        <f>AND(Sheet1!L1,"AAAAAF79mgw=")</f>
        <v>#VALUE!</v>
      </c>
      <c r="N1" t="e">
        <f>AND(Sheet1!M1,"AAAAAF79mg0=")</f>
        <v>#VALUE!</v>
      </c>
      <c r="O1" t="e">
        <f>AND(Sheet1!N1,"AAAAAF79mg4=")</f>
        <v>#VALUE!</v>
      </c>
      <c r="P1" t="e">
        <f>AND(Sheet1!O1,"AAAAAF79mg8=")</f>
        <v>#VALUE!</v>
      </c>
      <c r="Q1" t="e">
        <f>AND(Sheet1!P1,"AAAAAF79mhA=")</f>
        <v>#VALUE!</v>
      </c>
      <c r="R1" t="e">
        <f>AND(Sheet1!Q1,"AAAAAF79mhE=")</f>
        <v>#VALUE!</v>
      </c>
      <c r="S1" t="e">
        <f>AND(Sheet1!R1,"AAAAAF79mhI=")</f>
        <v>#VALUE!</v>
      </c>
      <c r="T1" t="e">
        <f>AND(Sheet1!S1,"AAAAAF79mhM=")</f>
        <v>#VALUE!</v>
      </c>
      <c r="U1" t="e">
        <f>AND(Sheet1!T1,"AAAAAF79mhQ=")</f>
        <v>#VALUE!</v>
      </c>
      <c r="V1" t="e">
        <f>AND(Sheet1!U1,"AAAAAF79mhU=")</f>
        <v>#VALUE!</v>
      </c>
      <c r="W1" t="e">
        <f>AND(Sheet1!V1,"AAAAAF79mhY=")</f>
        <v>#VALUE!</v>
      </c>
      <c r="X1" t="e">
        <f>AND(Sheet1!W1,"AAAAAF79mhc=")</f>
        <v>#VALUE!</v>
      </c>
      <c r="Y1" t="e">
        <f>AND(Sheet1!X1,"AAAAAF79mhg=")</f>
        <v>#VALUE!</v>
      </c>
      <c r="Z1" t="e">
        <f>AND(Sheet1!Y1,"AAAAAF79mhk=")</f>
        <v>#VALUE!</v>
      </c>
      <c r="AA1" t="e">
        <f>AND(Sheet1!Z1,"AAAAAF79mho=")</f>
        <v>#VALUE!</v>
      </c>
      <c r="AB1" t="e">
        <f>AND(Sheet1!AA1,"AAAAAF79mhs=")</f>
        <v>#VALUE!</v>
      </c>
      <c r="AC1" t="e">
        <f>AND(Sheet1!AB1,"AAAAAF79mhw=")</f>
        <v>#VALUE!</v>
      </c>
      <c r="AD1" t="e">
        <f>AND(Sheet1!AC1,"AAAAAF79mh0=")</f>
        <v>#VALUE!</v>
      </c>
      <c r="AE1" t="e">
        <f>AND(Sheet1!AD1,"AAAAAF79mh4=")</f>
        <v>#VALUE!</v>
      </c>
      <c r="AF1" t="e">
        <f>AND(Sheet1!AE1,"AAAAAF79mh8=")</f>
        <v>#VALUE!</v>
      </c>
      <c r="AG1" t="e">
        <f>AND(Sheet1!AF1,"AAAAAF79miA=")</f>
        <v>#VALUE!</v>
      </c>
      <c r="AH1" t="e">
        <f>AND(Sheet1!AG1,"AAAAAF79miE=")</f>
        <v>#VALUE!</v>
      </c>
      <c r="AI1" t="e">
        <f>AND(Sheet1!AH1,"AAAAAF79miI=")</f>
        <v>#VALUE!</v>
      </c>
      <c r="AJ1" t="e">
        <f>AND(Sheet1!AI1,"AAAAAF79miM=")</f>
        <v>#VALUE!</v>
      </c>
      <c r="AK1" t="e">
        <f>AND(Sheet1!AJ1,"AAAAAF79miQ=")</f>
        <v>#VALUE!</v>
      </c>
      <c r="AL1" t="e">
        <f>AND(Sheet1!AK1,"AAAAAF79miU=")</f>
        <v>#VALUE!</v>
      </c>
      <c r="AM1" t="e">
        <f>AND(Sheet1!AL1,"AAAAAF79miY=")</f>
        <v>#VALUE!</v>
      </c>
      <c r="AN1">
        <f>IF(Sheet1!2:2,"AAAAAF79mic=",0)</f>
        <v>0</v>
      </c>
      <c r="AO1" t="e">
        <f>AND(Sheet1!A2,"AAAAAF79mig=")</f>
        <v>#VALUE!</v>
      </c>
      <c r="AP1" t="e">
        <f>AND(Sheet1!B2,"AAAAAF79mik=")</f>
        <v>#VALUE!</v>
      </c>
      <c r="AQ1" t="e">
        <f>AND(Sheet1!C2,"AAAAAF79mio=")</f>
        <v>#VALUE!</v>
      </c>
      <c r="AR1" t="e">
        <f>AND(Sheet1!D2,"AAAAAF79mis=")</f>
        <v>#VALUE!</v>
      </c>
      <c r="AS1" t="e">
        <f>AND(Sheet1!E2,"AAAAAF79miw=")</f>
        <v>#VALUE!</v>
      </c>
      <c r="AT1" t="e">
        <f>AND(Sheet1!F2,"AAAAAF79mi0=")</f>
        <v>#VALUE!</v>
      </c>
      <c r="AU1" t="e">
        <f>AND(Sheet1!G2,"AAAAAF79mi4=")</f>
        <v>#VALUE!</v>
      </c>
      <c r="AV1" t="e">
        <f>AND(Sheet1!H2,"AAAAAF79mi8=")</f>
        <v>#VALUE!</v>
      </c>
      <c r="AW1" t="e">
        <f>AND(Sheet1!I2,"AAAAAF79mjA=")</f>
        <v>#VALUE!</v>
      </c>
      <c r="AX1" t="e">
        <f>AND(Sheet1!J2,"AAAAAF79mjE=")</f>
        <v>#VALUE!</v>
      </c>
      <c r="AY1" t="e">
        <f>AND(Sheet1!K2,"AAAAAF79mjI=")</f>
        <v>#VALUE!</v>
      </c>
      <c r="AZ1" t="e">
        <f>AND(Sheet1!L2,"AAAAAF79mjM=")</f>
        <v>#VALUE!</v>
      </c>
      <c r="BA1" t="e">
        <f>AND(Sheet1!M2,"AAAAAF79mjQ=")</f>
        <v>#VALUE!</v>
      </c>
      <c r="BB1" t="e">
        <f>AND(Sheet1!N2,"AAAAAF79mjU=")</f>
        <v>#VALUE!</v>
      </c>
      <c r="BC1" t="e">
        <f>AND(Sheet1!O2,"AAAAAF79mjY=")</f>
        <v>#VALUE!</v>
      </c>
      <c r="BD1" t="e">
        <f>AND(Sheet1!P2,"AAAAAF79mjc=")</f>
        <v>#VALUE!</v>
      </c>
      <c r="BE1" t="e">
        <f>AND(Sheet1!Q2,"AAAAAF79mjg=")</f>
        <v>#VALUE!</v>
      </c>
      <c r="BF1" t="e">
        <f>AND(Sheet1!R2,"AAAAAF79mjk=")</f>
        <v>#VALUE!</v>
      </c>
      <c r="BG1" t="e">
        <f>AND(Sheet1!S2,"AAAAAF79mjo=")</f>
        <v>#VALUE!</v>
      </c>
      <c r="BH1" t="e">
        <f>AND(Sheet1!T2,"AAAAAF79mjs=")</f>
        <v>#VALUE!</v>
      </c>
      <c r="BI1" t="e">
        <f>AND(Sheet1!U2,"AAAAAF79mjw=")</f>
        <v>#VALUE!</v>
      </c>
      <c r="BJ1" t="e">
        <f>AND(Sheet1!V2,"AAAAAF79mj0=")</f>
        <v>#VALUE!</v>
      </c>
      <c r="BK1" t="e">
        <f>AND(Sheet1!W2,"AAAAAF79mj4=")</f>
        <v>#VALUE!</v>
      </c>
      <c r="BL1" t="e">
        <f>AND(Sheet1!X2,"AAAAAF79mj8=")</f>
        <v>#VALUE!</v>
      </c>
      <c r="BM1" t="e">
        <f>AND(Sheet1!Y2,"AAAAAF79mkA=")</f>
        <v>#VALUE!</v>
      </c>
      <c r="BN1" t="e">
        <f>AND(Sheet1!Z2,"AAAAAF79mkE=")</f>
        <v>#VALUE!</v>
      </c>
      <c r="BO1" t="e">
        <f>AND(Sheet1!AA2,"AAAAAF79mkI=")</f>
        <v>#VALUE!</v>
      </c>
      <c r="BP1" t="e">
        <f>AND(Sheet1!AB2,"AAAAAF79mkM=")</f>
        <v>#VALUE!</v>
      </c>
      <c r="BQ1" t="e">
        <f>AND(Sheet1!AC2,"AAAAAF79mkQ=")</f>
        <v>#VALUE!</v>
      </c>
      <c r="BR1" t="e">
        <f>AND(Sheet1!AD2,"AAAAAF79mkU=")</f>
        <v>#VALUE!</v>
      </c>
      <c r="BS1" t="e">
        <f>AND(Sheet1!AE2,"AAAAAF79mkY=")</f>
        <v>#VALUE!</v>
      </c>
      <c r="BT1" t="e">
        <f>AND(Sheet1!AF2,"AAAAAF79mkc=")</f>
        <v>#VALUE!</v>
      </c>
      <c r="BU1" t="e">
        <f>AND(Sheet1!AG2,"AAAAAF79mkg=")</f>
        <v>#VALUE!</v>
      </c>
      <c r="BV1" t="e">
        <f>AND(Sheet1!AH2,"AAAAAF79mkk=")</f>
        <v>#VALUE!</v>
      </c>
      <c r="BW1" t="e">
        <f>AND(Sheet1!AI2,"AAAAAF79mko=")</f>
        <v>#VALUE!</v>
      </c>
      <c r="BX1" t="e">
        <f>AND(Sheet1!AJ2,"AAAAAF79mks=")</f>
        <v>#VALUE!</v>
      </c>
      <c r="BY1" t="e">
        <f>AND(Sheet1!AK2,"AAAAAF79mkw=")</f>
        <v>#VALUE!</v>
      </c>
      <c r="BZ1" t="e">
        <f>AND(Sheet1!AL2,"AAAAAF79mk0=")</f>
        <v>#VALUE!</v>
      </c>
      <c r="CA1">
        <f>IF(Sheet1!3:3,"AAAAAF79mk4=",0)</f>
        <v>0</v>
      </c>
      <c r="CB1" t="e">
        <f>AND(Sheet1!A3,"AAAAAF79mk8=")</f>
        <v>#VALUE!</v>
      </c>
      <c r="CC1" t="e">
        <f>AND(Sheet1!B3,"AAAAAF79mlA=")</f>
        <v>#VALUE!</v>
      </c>
      <c r="CD1" t="e">
        <f>AND(Sheet1!C3,"AAAAAF79mlE=")</f>
        <v>#VALUE!</v>
      </c>
      <c r="CE1" t="e">
        <f>AND(Sheet1!D3,"AAAAAF79mlI=")</f>
        <v>#VALUE!</v>
      </c>
      <c r="CF1" t="e">
        <f>AND(Sheet1!E3,"AAAAAF79mlM=")</f>
        <v>#VALUE!</v>
      </c>
      <c r="CG1" t="e">
        <f>AND(Sheet1!F3,"AAAAAF79mlQ=")</f>
        <v>#VALUE!</v>
      </c>
      <c r="CH1" t="e">
        <f>AND(Sheet1!G3,"AAAAAF79mlU=")</f>
        <v>#VALUE!</v>
      </c>
      <c r="CI1" t="e">
        <f>AND(Sheet1!H3,"AAAAAF79mlY=")</f>
        <v>#VALUE!</v>
      </c>
      <c r="CJ1" t="e">
        <f>AND(Sheet1!I3,"AAAAAF79mlc=")</f>
        <v>#VALUE!</v>
      </c>
      <c r="CK1" t="e">
        <f>AND(Sheet1!J3,"AAAAAF79mlg=")</f>
        <v>#VALUE!</v>
      </c>
      <c r="CL1" t="e">
        <f>AND(Sheet1!K3,"AAAAAF79mlk=")</f>
        <v>#VALUE!</v>
      </c>
      <c r="CM1" t="e">
        <f>AND(Sheet1!L3,"AAAAAF79mlo=")</f>
        <v>#VALUE!</v>
      </c>
      <c r="CN1" t="e">
        <f>AND(Sheet1!M3,"AAAAAF79mls=")</f>
        <v>#VALUE!</v>
      </c>
      <c r="CO1" t="e">
        <f>AND(Sheet1!N3,"AAAAAF79mlw=")</f>
        <v>#VALUE!</v>
      </c>
      <c r="CP1" t="e">
        <f>AND(Sheet1!O3,"AAAAAF79ml0=")</f>
        <v>#VALUE!</v>
      </c>
      <c r="CQ1" t="e">
        <f>AND(Sheet1!P3,"AAAAAF79ml4=")</f>
        <v>#VALUE!</v>
      </c>
      <c r="CR1" t="e">
        <f>AND(Sheet1!Q3,"AAAAAF79ml8=")</f>
        <v>#VALUE!</v>
      </c>
      <c r="CS1" t="e">
        <f>AND(Sheet1!R3,"AAAAAF79mmA=")</f>
        <v>#VALUE!</v>
      </c>
      <c r="CT1" t="e">
        <f>AND(Sheet1!S3,"AAAAAF79mmE=")</f>
        <v>#VALUE!</v>
      </c>
      <c r="CU1" t="e">
        <f>AND(Sheet1!T3,"AAAAAF79mmI=")</f>
        <v>#VALUE!</v>
      </c>
      <c r="CV1" t="e">
        <f>AND(Sheet1!U3,"AAAAAF79mmM=")</f>
        <v>#VALUE!</v>
      </c>
      <c r="CW1" t="e">
        <f>AND(Sheet1!V3,"AAAAAF79mmQ=")</f>
        <v>#VALUE!</v>
      </c>
      <c r="CX1" t="e">
        <f>AND(Sheet1!W3,"AAAAAF79mmU=")</f>
        <v>#VALUE!</v>
      </c>
      <c r="CY1" t="e">
        <f>AND(Sheet1!X3,"AAAAAF79mmY=")</f>
        <v>#VALUE!</v>
      </c>
      <c r="CZ1" t="e">
        <f>AND(Sheet1!Y3,"AAAAAF79mmc=")</f>
        <v>#VALUE!</v>
      </c>
      <c r="DA1" t="e">
        <f>AND(Sheet1!Z3,"AAAAAF79mmg=")</f>
        <v>#VALUE!</v>
      </c>
      <c r="DB1" t="e">
        <f>AND(Sheet1!AA3,"AAAAAF79mmk=")</f>
        <v>#VALUE!</v>
      </c>
      <c r="DC1" t="e">
        <f>AND(Sheet1!AB3,"AAAAAF79mmo=")</f>
        <v>#VALUE!</v>
      </c>
      <c r="DD1" t="e">
        <f>AND(Sheet1!AC3,"AAAAAF79mms=")</f>
        <v>#VALUE!</v>
      </c>
      <c r="DE1" t="e">
        <f>AND(Sheet1!AD3,"AAAAAF79mmw=")</f>
        <v>#VALUE!</v>
      </c>
      <c r="DF1" t="e">
        <f>AND(Sheet1!AE3,"AAAAAF79mm0=")</f>
        <v>#VALUE!</v>
      </c>
      <c r="DG1" t="e">
        <f>AND(Sheet1!AF3,"AAAAAF79mm4=")</f>
        <v>#VALUE!</v>
      </c>
      <c r="DH1" t="e">
        <f>AND(Sheet1!AG3,"AAAAAF79mm8=")</f>
        <v>#VALUE!</v>
      </c>
      <c r="DI1" t="e">
        <f>AND(Sheet1!AH3,"AAAAAF79mnA=")</f>
        <v>#VALUE!</v>
      </c>
      <c r="DJ1" t="e">
        <f>AND(Sheet1!AI3,"AAAAAF79mnE=")</f>
        <v>#VALUE!</v>
      </c>
      <c r="DK1" t="e">
        <f>AND(Sheet1!AJ3,"AAAAAF79mnI=")</f>
        <v>#VALUE!</v>
      </c>
      <c r="DL1" t="e">
        <f>AND(Sheet1!AK3,"AAAAAF79mnM=")</f>
        <v>#VALUE!</v>
      </c>
      <c r="DM1" t="e">
        <f>AND(Sheet1!AL3,"AAAAAF79mnQ=")</f>
        <v>#VALUE!</v>
      </c>
      <c r="DN1">
        <f>IF(Sheet1!4:4,"AAAAAF79mnU=",0)</f>
        <v>0</v>
      </c>
      <c r="DO1" t="e">
        <f>AND(Sheet1!A4,"AAAAAF79mnY=")</f>
        <v>#VALUE!</v>
      </c>
      <c r="DP1" t="e">
        <f>AND(Sheet1!B4,"AAAAAF79mnc=")</f>
        <v>#VALUE!</v>
      </c>
      <c r="DQ1" t="e">
        <f>AND(Sheet1!C4,"AAAAAF79mng=")</f>
        <v>#VALUE!</v>
      </c>
      <c r="DR1" t="e">
        <f>AND(Sheet1!D4,"AAAAAF79mnk=")</f>
        <v>#VALUE!</v>
      </c>
      <c r="DS1" t="e">
        <f>AND(Sheet1!E4,"AAAAAF79mno=")</f>
        <v>#VALUE!</v>
      </c>
      <c r="DT1" t="e">
        <f>AND(Sheet1!F4,"AAAAAF79mns=")</f>
        <v>#VALUE!</v>
      </c>
      <c r="DU1" t="e">
        <f>AND(Sheet1!G4,"AAAAAF79mnw=")</f>
        <v>#VALUE!</v>
      </c>
      <c r="DV1" t="e">
        <f>AND(Sheet1!H4,"AAAAAF79mn0=")</f>
        <v>#VALUE!</v>
      </c>
      <c r="DW1" t="e">
        <f>AND(Sheet1!I4,"AAAAAF79mn4=")</f>
        <v>#VALUE!</v>
      </c>
      <c r="DX1" t="e">
        <f>AND(Sheet1!J4,"AAAAAF79mn8=")</f>
        <v>#VALUE!</v>
      </c>
      <c r="DY1" t="e">
        <f>AND(Sheet1!K4,"AAAAAF79moA=")</f>
        <v>#VALUE!</v>
      </c>
      <c r="DZ1" t="e">
        <f>AND(Sheet1!L4,"AAAAAF79moE=")</f>
        <v>#VALUE!</v>
      </c>
      <c r="EA1" t="e">
        <f>AND(Sheet1!M4,"AAAAAF79moI=")</f>
        <v>#VALUE!</v>
      </c>
      <c r="EB1" t="e">
        <f>AND(Sheet1!N4,"AAAAAF79moM=")</f>
        <v>#VALUE!</v>
      </c>
      <c r="EC1" t="e">
        <f>AND(Sheet1!O4,"AAAAAF79moQ=")</f>
        <v>#VALUE!</v>
      </c>
      <c r="ED1" t="e">
        <f>AND(Sheet1!P4,"AAAAAF79moU=")</f>
        <v>#VALUE!</v>
      </c>
      <c r="EE1" t="e">
        <f>AND(Sheet1!Q4,"AAAAAF79moY=")</f>
        <v>#VALUE!</v>
      </c>
      <c r="EF1" t="e">
        <f>AND(Sheet1!R4,"AAAAAF79moc=")</f>
        <v>#VALUE!</v>
      </c>
      <c r="EG1" t="e">
        <f>AND(Sheet1!S4,"AAAAAF79mog=")</f>
        <v>#VALUE!</v>
      </c>
      <c r="EH1" t="e">
        <f>AND(Sheet1!T4,"AAAAAF79mok=")</f>
        <v>#VALUE!</v>
      </c>
      <c r="EI1" t="e">
        <f>AND(Sheet1!U4,"AAAAAF79moo=")</f>
        <v>#VALUE!</v>
      </c>
      <c r="EJ1" t="e">
        <f>AND(Sheet1!V4,"AAAAAF79mos=")</f>
        <v>#VALUE!</v>
      </c>
      <c r="EK1" t="e">
        <f>AND(Sheet1!W4,"AAAAAF79mow=")</f>
        <v>#VALUE!</v>
      </c>
      <c r="EL1" t="e">
        <f>AND(Sheet1!X4,"AAAAAF79mo0=")</f>
        <v>#VALUE!</v>
      </c>
      <c r="EM1" t="e">
        <f>AND(Sheet1!Y4,"AAAAAF79mo4=")</f>
        <v>#VALUE!</v>
      </c>
      <c r="EN1" t="e">
        <f>AND(Sheet1!Z4,"AAAAAF79mo8=")</f>
        <v>#VALUE!</v>
      </c>
      <c r="EO1" t="e">
        <f>AND(Sheet1!AA4,"AAAAAF79mpA=")</f>
        <v>#VALUE!</v>
      </c>
      <c r="EP1" t="e">
        <f>AND(Sheet1!AB4,"AAAAAF79mpE=")</f>
        <v>#VALUE!</v>
      </c>
      <c r="EQ1" t="e">
        <f>AND(Sheet1!AC4,"AAAAAF79mpI=")</f>
        <v>#VALUE!</v>
      </c>
      <c r="ER1" t="e">
        <f>AND(Sheet1!AD4,"AAAAAF79mpM=")</f>
        <v>#VALUE!</v>
      </c>
      <c r="ES1" t="e">
        <f>AND(Sheet1!AE4,"AAAAAF79mpQ=")</f>
        <v>#VALUE!</v>
      </c>
      <c r="ET1" t="e">
        <f>AND(Sheet1!AF4,"AAAAAF79mpU=")</f>
        <v>#VALUE!</v>
      </c>
      <c r="EU1" t="e">
        <f>AND(Sheet1!AG4,"AAAAAF79mpY=")</f>
        <v>#VALUE!</v>
      </c>
      <c r="EV1" t="e">
        <f>AND(Sheet1!AH4,"AAAAAF79mpc=")</f>
        <v>#VALUE!</v>
      </c>
      <c r="EW1" t="e">
        <f>AND(Sheet1!AI4,"AAAAAF79mpg=")</f>
        <v>#VALUE!</v>
      </c>
      <c r="EX1" t="e">
        <f>AND(Sheet1!AJ4,"AAAAAF79mpk=")</f>
        <v>#VALUE!</v>
      </c>
      <c r="EY1" t="e">
        <f>AND(Sheet1!AK4,"AAAAAF79mpo=")</f>
        <v>#VALUE!</v>
      </c>
      <c r="EZ1" t="e">
        <f>AND(Sheet1!AL4,"AAAAAF79mps=")</f>
        <v>#VALUE!</v>
      </c>
      <c r="FA1">
        <f>IF(Sheet1!5:5,"AAAAAF79mpw=",0)</f>
        <v>0</v>
      </c>
      <c r="FB1" t="e">
        <f>AND(Sheet1!A5,"AAAAAF79mp0=")</f>
        <v>#VALUE!</v>
      </c>
      <c r="FC1" t="e">
        <f>AND(Sheet1!B5,"AAAAAF79mp4=")</f>
        <v>#VALUE!</v>
      </c>
      <c r="FD1" t="e">
        <f>AND(Sheet1!C5,"AAAAAF79mp8=")</f>
        <v>#VALUE!</v>
      </c>
      <c r="FE1" t="e">
        <f>AND(Sheet1!D5,"AAAAAF79mqA=")</f>
        <v>#VALUE!</v>
      </c>
      <c r="FF1" t="e">
        <f>AND(Sheet1!E5,"AAAAAF79mqE=")</f>
        <v>#VALUE!</v>
      </c>
      <c r="FG1" t="e">
        <f>AND(Sheet1!F5,"AAAAAF79mqI=")</f>
        <v>#VALUE!</v>
      </c>
      <c r="FH1" t="e">
        <f>AND(Sheet1!G5,"AAAAAF79mqM=")</f>
        <v>#VALUE!</v>
      </c>
      <c r="FI1" t="e">
        <f>AND(Sheet1!H5,"AAAAAF79mqQ=")</f>
        <v>#VALUE!</v>
      </c>
      <c r="FJ1" t="e">
        <f>AND(Sheet1!I5,"AAAAAF79mqU=")</f>
        <v>#VALUE!</v>
      </c>
      <c r="FK1" t="e">
        <f>AND(Sheet1!J5,"AAAAAF79mqY=")</f>
        <v>#VALUE!</v>
      </c>
      <c r="FL1" t="e">
        <f>AND(Sheet1!K5,"AAAAAF79mqc=")</f>
        <v>#VALUE!</v>
      </c>
      <c r="FM1" t="e">
        <f>AND(Sheet1!L5,"AAAAAF79mqg=")</f>
        <v>#VALUE!</v>
      </c>
      <c r="FN1" t="e">
        <f>AND(Sheet1!M5,"AAAAAF79mqk=")</f>
        <v>#VALUE!</v>
      </c>
      <c r="FO1" t="e">
        <f>AND(Sheet1!N5,"AAAAAF79mqo=")</f>
        <v>#VALUE!</v>
      </c>
      <c r="FP1" t="e">
        <f>AND(Sheet1!O5,"AAAAAF79mqs=")</f>
        <v>#VALUE!</v>
      </c>
      <c r="FQ1" t="e">
        <f>AND(Sheet1!P5,"AAAAAF79mqw=")</f>
        <v>#VALUE!</v>
      </c>
      <c r="FR1" t="e">
        <f>AND(Sheet1!Q5,"AAAAAF79mq0=")</f>
        <v>#VALUE!</v>
      </c>
      <c r="FS1" t="e">
        <f>AND(Sheet1!R5,"AAAAAF79mq4=")</f>
        <v>#VALUE!</v>
      </c>
      <c r="FT1" t="e">
        <f>AND(Sheet1!S5,"AAAAAF79mq8=")</f>
        <v>#VALUE!</v>
      </c>
      <c r="FU1" t="e">
        <f>AND(Sheet1!T5,"AAAAAF79mrA=")</f>
        <v>#VALUE!</v>
      </c>
      <c r="FV1" t="e">
        <f>AND(Sheet1!U5,"AAAAAF79mrE=")</f>
        <v>#VALUE!</v>
      </c>
      <c r="FW1" t="e">
        <f>AND(Sheet1!V5,"AAAAAF79mrI=")</f>
        <v>#VALUE!</v>
      </c>
      <c r="FX1" t="e">
        <f>AND(Sheet1!W5,"AAAAAF79mrM=")</f>
        <v>#VALUE!</v>
      </c>
      <c r="FY1" t="e">
        <f>AND(Sheet1!X5,"AAAAAF79mrQ=")</f>
        <v>#VALUE!</v>
      </c>
      <c r="FZ1" t="e">
        <f>AND(Sheet1!Y5,"AAAAAF79mrU=")</f>
        <v>#VALUE!</v>
      </c>
      <c r="GA1" t="e">
        <f>AND(Sheet1!Z5,"AAAAAF79mrY=")</f>
        <v>#VALUE!</v>
      </c>
      <c r="GB1" t="e">
        <f>AND(Sheet1!AA5,"AAAAAF79mrc=")</f>
        <v>#VALUE!</v>
      </c>
      <c r="GC1" t="e">
        <f>AND(Sheet1!AB5,"AAAAAF79mrg=")</f>
        <v>#VALUE!</v>
      </c>
      <c r="GD1" t="e">
        <f>AND(Sheet1!AC5,"AAAAAF79mrk=")</f>
        <v>#VALUE!</v>
      </c>
      <c r="GE1" t="e">
        <f>AND(Sheet1!AD5,"AAAAAF79mro=")</f>
        <v>#VALUE!</v>
      </c>
      <c r="GF1" t="e">
        <f>AND(Sheet1!AE5,"AAAAAF79mrs=")</f>
        <v>#VALUE!</v>
      </c>
      <c r="GG1" t="e">
        <f>AND(Sheet1!AF5,"AAAAAF79mrw=")</f>
        <v>#VALUE!</v>
      </c>
      <c r="GH1" t="e">
        <f>AND(Sheet1!AG5,"AAAAAF79mr0=")</f>
        <v>#VALUE!</v>
      </c>
      <c r="GI1" t="e">
        <f>AND(Sheet1!AH5,"AAAAAF79mr4=")</f>
        <v>#VALUE!</v>
      </c>
      <c r="GJ1" t="e">
        <f>AND(Sheet1!AI5,"AAAAAF79mr8=")</f>
        <v>#VALUE!</v>
      </c>
      <c r="GK1" t="e">
        <f>AND(Sheet1!AJ5,"AAAAAF79msA=")</f>
        <v>#VALUE!</v>
      </c>
      <c r="GL1" t="e">
        <f>AND(Sheet1!AK5,"AAAAAF79msE=")</f>
        <v>#VALUE!</v>
      </c>
      <c r="GM1" t="e">
        <f>AND(Sheet1!AL5,"AAAAAF79msI=")</f>
        <v>#VALUE!</v>
      </c>
      <c r="GN1">
        <f>IF(Sheet1!6:6,"AAAAAF79msM=",0)</f>
        <v>0</v>
      </c>
      <c r="GO1" t="e">
        <f>AND(Sheet1!A6,"AAAAAF79msQ=")</f>
        <v>#VALUE!</v>
      </c>
      <c r="GP1" t="e">
        <f>AND(Sheet1!B6,"AAAAAF79msU=")</f>
        <v>#VALUE!</v>
      </c>
      <c r="GQ1" t="e">
        <f>AND(Sheet1!C6,"AAAAAF79msY=")</f>
        <v>#VALUE!</v>
      </c>
      <c r="GR1" t="e">
        <f>AND(Sheet1!D6,"AAAAAF79msc=")</f>
        <v>#VALUE!</v>
      </c>
      <c r="GS1" t="e">
        <f>AND(Sheet1!E6,"AAAAAF79msg=")</f>
        <v>#VALUE!</v>
      </c>
      <c r="GT1" t="e">
        <f>AND(Sheet1!F6,"AAAAAF79msk=")</f>
        <v>#VALUE!</v>
      </c>
      <c r="GU1" t="e">
        <f>AND(Sheet1!G6,"AAAAAF79mso=")</f>
        <v>#VALUE!</v>
      </c>
      <c r="GV1" t="e">
        <f>AND(Sheet1!H6,"AAAAAF79mss=")</f>
        <v>#VALUE!</v>
      </c>
      <c r="GW1" t="e">
        <f>AND(Sheet1!I6,"AAAAAF79msw=")</f>
        <v>#VALUE!</v>
      </c>
      <c r="GX1" t="e">
        <f>AND(Sheet1!J6,"AAAAAF79ms0=")</f>
        <v>#VALUE!</v>
      </c>
      <c r="GY1" t="e">
        <f>AND(Sheet1!K6,"AAAAAF79ms4=")</f>
        <v>#VALUE!</v>
      </c>
      <c r="GZ1" t="e">
        <f>AND(Sheet1!L6,"AAAAAF79ms8=")</f>
        <v>#VALUE!</v>
      </c>
      <c r="HA1" t="e">
        <f>AND(Sheet1!M6,"AAAAAF79mtA=")</f>
        <v>#VALUE!</v>
      </c>
      <c r="HB1" t="e">
        <f>AND(Sheet1!N6,"AAAAAF79mtE=")</f>
        <v>#VALUE!</v>
      </c>
      <c r="HC1" t="e">
        <f>AND(Sheet1!O6,"AAAAAF79mtI=")</f>
        <v>#VALUE!</v>
      </c>
      <c r="HD1" t="e">
        <f>AND(Sheet1!P6,"AAAAAF79mtM=")</f>
        <v>#VALUE!</v>
      </c>
      <c r="HE1" t="e">
        <f>AND(Sheet1!Q6,"AAAAAF79mtQ=")</f>
        <v>#VALUE!</v>
      </c>
      <c r="HF1" t="e">
        <f>AND(Sheet1!R6,"AAAAAF79mtU=")</f>
        <v>#VALUE!</v>
      </c>
      <c r="HG1" t="e">
        <f>AND(Sheet1!S6,"AAAAAF79mtY=")</f>
        <v>#VALUE!</v>
      </c>
      <c r="HH1" t="e">
        <f>AND(Sheet1!T6,"AAAAAF79mtc=")</f>
        <v>#VALUE!</v>
      </c>
      <c r="HI1" t="e">
        <f>AND(Sheet1!U6,"AAAAAF79mtg=")</f>
        <v>#VALUE!</v>
      </c>
      <c r="HJ1" t="e">
        <f>AND(Sheet1!V6,"AAAAAF79mtk=")</f>
        <v>#VALUE!</v>
      </c>
      <c r="HK1" t="e">
        <f>AND(Sheet1!W6,"AAAAAF79mto=")</f>
        <v>#VALUE!</v>
      </c>
      <c r="HL1" t="e">
        <f>AND(Sheet1!X6,"AAAAAF79mts=")</f>
        <v>#VALUE!</v>
      </c>
      <c r="HM1" t="e">
        <f>AND(Sheet1!Y6,"AAAAAF79mtw=")</f>
        <v>#VALUE!</v>
      </c>
      <c r="HN1" t="e">
        <f>AND(Sheet1!Z6,"AAAAAF79mt0=")</f>
        <v>#VALUE!</v>
      </c>
      <c r="HO1" t="e">
        <f>AND(Sheet1!AA6,"AAAAAF79mt4=")</f>
        <v>#VALUE!</v>
      </c>
      <c r="HP1" t="e">
        <f>AND(Sheet1!AB6,"AAAAAF79mt8=")</f>
        <v>#VALUE!</v>
      </c>
      <c r="HQ1" t="e">
        <f>AND(Sheet1!AC6,"AAAAAF79muA=")</f>
        <v>#VALUE!</v>
      </c>
      <c r="HR1" t="e">
        <f>AND(Sheet1!AD6,"AAAAAF79muE=")</f>
        <v>#VALUE!</v>
      </c>
      <c r="HS1" t="e">
        <f>AND(Sheet1!AE6,"AAAAAF79muI=")</f>
        <v>#VALUE!</v>
      </c>
      <c r="HT1" t="e">
        <f>AND(Sheet1!AF6,"AAAAAF79muM=")</f>
        <v>#VALUE!</v>
      </c>
      <c r="HU1" t="e">
        <f>AND(Sheet1!AG6,"AAAAAF79muQ=")</f>
        <v>#VALUE!</v>
      </c>
      <c r="HV1" t="e">
        <f>AND(Sheet1!AH6,"AAAAAF79muU=")</f>
        <v>#VALUE!</v>
      </c>
      <c r="HW1" t="e">
        <f>AND(Sheet1!AI6,"AAAAAF79muY=")</f>
        <v>#VALUE!</v>
      </c>
      <c r="HX1" t="e">
        <f>AND(Sheet1!AJ6,"AAAAAF79muc=")</f>
        <v>#VALUE!</v>
      </c>
      <c r="HY1" t="e">
        <f>AND(Sheet1!AK6,"AAAAAF79mug=")</f>
        <v>#VALUE!</v>
      </c>
      <c r="HZ1" t="e">
        <f>AND(Sheet1!AL6,"AAAAAF79muk=")</f>
        <v>#VALUE!</v>
      </c>
      <c r="IA1">
        <f>IF(Sheet1!7:7,"AAAAAF79muo=",0)</f>
        <v>0</v>
      </c>
      <c r="IB1" t="e">
        <f>AND(Sheet1!A7,"AAAAAF79mus=")</f>
        <v>#VALUE!</v>
      </c>
      <c r="IC1" t="e">
        <f>AND(Sheet1!B7,"AAAAAF79muw=")</f>
        <v>#VALUE!</v>
      </c>
      <c r="ID1" t="e">
        <f>AND(Sheet1!C7,"AAAAAF79mu0=")</f>
        <v>#VALUE!</v>
      </c>
      <c r="IE1" t="e">
        <f>AND(Sheet1!D7,"AAAAAF79mu4=")</f>
        <v>#VALUE!</v>
      </c>
      <c r="IF1" t="e">
        <f>AND(Sheet1!E7,"AAAAAF79mu8=")</f>
        <v>#VALUE!</v>
      </c>
      <c r="IG1" t="e">
        <f>AND(Sheet1!F7,"AAAAAF79mvA=")</f>
        <v>#VALUE!</v>
      </c>
      <c r="IH1" t="e">
        <f>AND(Sheet1!G7,"AAAAAF79mvE=")</f>
        <v>#VALUE!</v>
      </c>
      <c r="II1" t="e">
        <f>AND(Sheet1!H7,"AAAAAF79mvI=")</f>
        <v>#VALUE!</v>
      </c>
      <c r="IJ1" t="e">
        <f>AND(Sheet1!I7,"AAAAAF79mvM=")</f>
        <v>#VALUE!</v>
      </c>
      <c r="IK1" t="e">
        <f>AND(Sheet1!J7,"AAAAAF79mvQ=")</f>
        <v>#VALUE!</v>
      </c>
      <c r="IL1" t="e">
        <f>AND(Sheet1!K7,"AAAAAF79mvU=")</f>
        <v>#VALUE!</v>
      </c>
      <c r="IM1" t="e">
        <f>AND(Sheet1!L7,"AAAAAF79mvY=")</f>
        <v>#VALUE!</v>
      </c>
      <c r="IN1" t="e">
        <f>AND(Sheet1!M7,"AAAAAF79mvc=")</f>
        <v>#VALUE!</v>
      </c>
      <c r="IO1" t="e">
        <f>AND(Sheet1!N7,"AAAAAF79mvg=")</f>
        <v>#VALUE!</v>
      </c>
      <c r="IP1" t="e">
        <f>AND(Sheet1!O7,"AAAAAF79mvk=")</f>
        <v>#VALUE!</v>
      </c>
      <c r="IQ1" t="e">
        <f>AND(Sheet1!P7,"AAAAAF79mvo=")</f>
        <v>#VALUE!</v>
      </c>
      <c r="IR1" t="e">
        <f>AND(Sheet1!Q7,"AAAAAF79mvs=")</f>
        <v>#VALUE!</v>
      </c>
      <c r="IS1" t="e">
        <f>AND(Sheet1!R7,"AAAAAF79mvw=")</f>
        <v>#VALUE!</v>
      </c>
      <c r="IT1" t="e">
        <f>AND(Sheet1!S7,"AAAAAF79mv0=")</f>
        <v>#VALUE!</v>
      </c>
      <c r="IU1" t="e">
        <f>AND(Sheet1!T7,"AAAAAF79mv4=")</f>
        <v>#VALUE!</v>
      </c>
      <c r="IV1" t="e">
        <f>AND(Sheet1!U7,"AAAAAF79mv8=")</f>
        <v>#VALUE!</v>
      </c>
    </row>
    <row r="2" spans="1:256" x14ac:dyDescent="0.25">
      <c r="A2" t="e">
        <f>AND(Sheet1!V7,"AAAAAG/7/QA=")</f>
        <v>#VALUE!</v>
      </c>
      <c r="B2" t="e">
        <f>AND(Sheet1!W7,"AAAAAG/7/QE=")</f>
        <v>#VALUE!</v>
      </c>
      <c r="C2" t="e">
        <f>AND(Sheet1!X7,"AAAAAG/7/QI=")</f>
        <v>#VALUE!</v>
      </c>
      <c r="D2" t="e">
        <f>AND(Sheet1!Y7,"AAAAAG/7/QM=")</f>
        <v>#VALUE!</v>
      </c>
      <c r="E2" t="e">
        <f>AND(Sheet1!Z7,"AAAAAG/7/QQ=")</f>
        <v>#VALUE!</v>
      </c>
      <c r="F2" t="e">
        <f>AND(Sheet1!AA7,"AAAAAG/7/QU=")</f>
        <v>#VALUE!</v>
      </c>
      <c r="G2" t="e">
        <f>AND(Sheet1!AB7,"AAAAAG/7/QY=")</f>
        <v>#VALUE!</v>
      </c>
      <c r="H2" t="e">
        <f>AND(Sheet1!AC7,"AAAAAG/7/Qc=")</f>
        <v>#VALUE!</v>
      </c>
      <c r="I2" t="e">
        <f>AND(Sheet1!AD7,"AAAAAG/7/Qg=")</f>
        <v>#VALUE!</v>
      </c>
      <c r="J2" t="e">
        <f>AND(Sheet1!AE7,"AAAAAG/7/Qk=")</f>
        <v>#VALUE!</v>
      </c>
      <c r="K2" t="e">
        <f>AND(Sheet1!AF7,"AAAAAG/7/Qo=")</f>
        <v>#VALUE!</v>
      </c>
      <c r="L2" t="e">
        <f>AND(Sheet1!AG7,"AAAAAG/7/Qs=")</f>
        <v>#VALUE!</v>
      </c>
      <c r="M2" t="e">
        <f>AND(Sheet1!AH7,"AAAAAG/7/Qw=")</f>
        <v>#VALUE!</v>
      </c>
      <c r="N2" t="e">
        <f>AND(Sheet1!AI7,"AAAAAG/7/Q0=")</f>
        <v>#VALUE!</v>
      </c>
      <c r="O2" t="e">
        <f>AND(Sheet1!AJ7,"AAAAAG/7/Q4=")</f>
        <v>#VALUE!</v>
      </c>
      <c r="P2" t="e">
        <f>AND(Sheet1!AK7,"AAAAAG/7/Q8=")</f>
        <v>#VALUE!</v>
      </c>
      <c r="Q2" t="e">
        <f>AND(Sheet1!AL7,"AAAAAG/7/RA=")</f>
        <v>#VALUE!</v>
      </c>
      <c r="R2">
        <f>IF(Sheet1!8:8,"AAAAAG/7/RE=",0)</f>
        <v>0</v>
      </c>
      <c r="S2">
        <f>IF(Sheet1!9:9,"AAAAAG/7/RI=",0)</f>
        <v>0</v>
      </c>
      <c r="T2" t="e">
        <f>IF(Sheet1!A:A,"AAAAAG/7/RM=",0)</f>
        <v>#VALUE!</v>
      </c>
      <c r="U2" t="str">
        <f>IF(Sheet1!B:B,"AAAAAG/7/RQ=",0)</f>
        <v>AAAAAG/7/RQ=</v>
      </c>
      <c r="V2" t="str">
        <f>IF(Sheet1!C:C,"AAAAAG/7/RU=",0)</f>
        <v>AAAAAG/7/RU=</v>
      </c>
      <c r="W2">
        <f>IF(Sheet1!D:D,"AAAAAG/7/RY=",0)</f>
        <v>0</v>
      </c>
      <c r="X2">
        <f>IF(Sheet1!E:E,"AAAAAG/7/Rc=",0)</f>
        <v>0</v>
      </c>
      <c r="Y2">
        <f>IF(Sheet1!F:F,"AAAAAG/7/Rg=",0)</f>
        <v>0</v>
      </c>
      <c r="Z2">
        <f>IF(Sheet1!G:G,"AAAAAG/7/Rk=",0)</f>
        <v>0</v>
      </c>
      <c r="AA2">
        <f>IF(Sheet1!H:H,"AAAAAG/7/Ro=",0)</f>
        <v>0</v>
      </c>
      <c r="AB2">
        <f>IF(Sheet1!I:I,"AAAAAG/7/Rs=",0)</f>
        <v>0</v>
      </c>
      <c r="AC2">
        <f>IF(Sheet1!J:J,"AAAAAG/7/Rw=",0)</f>
        <v>0</v>
      </c>
      <c r="AD2">
        <f>IF(Sheet1!K:K,"AAAAAG/7/R0=",0)</f>
        <v>0</v>
      </c>
      <c r="AE2">
        <f>IF(Sheet1!L:L,"AAAAAG/7/R4=",0)</f>
        <v>0</v>
      </c>
      <c r="AF2">
        <f>IF(Sheet1!M:M,"AAAAAG/7/R8=",0)</f>
        <v>0</v>
      </c>
      <c r="AG2">
        <f>IF(Sheet1!N:N,"AAAAAG/7/SA=",0)</f>
        <v>0</v>
      </c>
      <c r="AH2">
        <f>IF(Sheet1!O:O,"AAAAAG/7/SE=",0)</f>
        <v>0</v>
      </c>
      <c r="AI2">
        <f>IF(Sheet1!P:P,"AAAAAG/7/SI=",0)</f>
        <v>0</v>
      </c>
      <c r="AJ2">
        <f>IF(Sheet1!Q:Q,"AAAAAG/7/SM=",0)</f>
        <v>0</v>
      </c>
      <c r="AK2">
        <f>IF(Sheet1!R:R,"AAAAAG/7/SQ=",0)</f>
        <v>0</v>
      </c>
      <c r="AL2">
        <f>IF(Sheet1!S:S,"AAAAAG/7/SU=",0)</f>
        <v>0</v>
      </c>
      <c r="AM2">
        <f>IF(Sheet1!T:T,"AAAAAG/7/SY=",0)</f>
        <v>0</v>
      </c>
      <c r="AN2">
        <f>IF(Sheet1!U:U,"AAAAAG/7/Sc=",0)</f>
        <v>0</v>
      </c>
      <c r="AO2">
        <f>IF(Sheet1!V:V,"AAAAAG/7/Sg=",0)</f>
        <v>0</v>
      </c>
      <c r="AP2">
        <f>IF(Sheet1!W:W,"AAAAAG/7/Sk=",0)</f>
        <v>0</v>
      </c>
      <c r="AQ2">
        <f>IF(Sheet1!X:X,"AAAAAG/7/So=",0)</f>
        <v>0</v>
      </c>
      <c r="AR2">
        <f>IF(Sheet1!Y:Y,"AAAAAG/7/Ss=",0)</f>
        <v>0</v>
      </c>
      <c r="AS2">
        <f>IF(Sheet1!Z:Z,"AAAAAG/7/Sw=",0)</f>
        <v>0</v>
      </c>
      <c r="AT2">
        <f>IF(Sheet1!AA:AA,"AAAAAG/7/S0=",0)</f>
        <v>0</v>
      </c>
      <c r="AU2">
        <f>IF(Sheet1!AB:AB,"AAAAAG/7/S4=",0)</f>
        <v>0</v>
      </c>
      <c r="AV2">
        <f>IF(Sheet1!AC:AC,"AAAAAG/7/S8=",0)</f>
        <v>0</v>
      </c>
      <c r="AW2">
        <f>IF(Sheet1!AD:AD,"AAAAAG/7/TA=",0)</f>
        <v>0</v>
      </c>
      <c r="AX2">
        <f>IF(Sheet1!AE:AE,"AAAAAG/7/TE=",0)</f>
        <v>0</v>
      </c>
      <c r="AY2">
        <f>IF(Sheet1!AF:AF,"AAAAAG/7/TI=",0)</f>
        <v>0</v>
      </c>
      <c r="AZ2">
        <f>IF(Sheet1!AG:AG,"AAAAAG/7/TM=",0)</f>
        <v>0</v>
      </c>
      <c r="BA2">
        <f>IF(Sheet1!AH:AH,"AAAAAG/7/TQ=",0)</f>
        <v>0</v>
      </c>
      <c r="BB2">
        <f>IF(Sheet1!AI:AI,"AAAAAG/7/TU=",0)</f>
        <v>0</v>
      </c>
      <c r="BC2">
        <f>IF(Sheet1!AJ:AJ,"AAAAAG/7/TY=",0)</f>
        <v>0</v>
      </c>
      <c r="BD2">
        <f>IF(Sheet1!AK:AK,"AAAAAG/7/Tc=",0)</f>
        <v>0</v>
      </c>
      <c r="BE2">
        <f>IF(Sheet1!AL:AL,"AAAAAG/7/Tg=",0)</f>
        <v>0</v>
      </c>
      <c r="BF2">
        <f>IF(Sheet2!1:1,"AAAAAG/7/Tk=",0)</f>
        <v>0</v>
      </c>
      <c r="BG2" t="e">
        <f>AND(Sheet2!A1,"AAAAAG/7/To=")</f>
        <v>#VALUE!</v>
      </c>
      <c r="BH2">
        <f>IF(Sheet2!A:A,"AAAAAG/7/Ts=",0)</f>
        <v>0</v>
      </c>
      <c r="BI2">
        <f>IF(Sheet3!1:1,"AAAAAG/7/Tw=",0)</f>
        <v>0</v>
      </c>
      <c r="BJ2" t="e">
        <f>AND(Sheet3!A1,"AAAAAG/7/T0=")</f>
        <v>#VALUE!</v>
      </c>
      <c r="BK2">
        <f>IF(Sheet3!A:A,"AAAAAG/7/T4=",0)</f>
        <v>0</v>
      </c>
      <c r="BL2" t="s">
        <v>47</v>
      </c>
    </row>
  </sheetData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2012-12-26T07:41:41Z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false</vt:lpwstr>
  </property>
  <property fmtid="{D5CDD505-2E9C-101B-9397-08002B2CF9AE}" pid="3" name="Google.Documents.DocumentId">
    <vt:lpwstr>1Yduxih-p2SwfvEX-R4ZTXS01p0vpeeOGFduTD0F31yE</vt:lpwstr>
  </property>
  <property fmtid="{D5CDD505-2E9C-101B-9397-08002B2CF9AE}" pid="4" name="Google.Documents.RevisionId">
    <vt:lpwstr>01085447612787923461</vt:lpwstr>
  </property>
  <property fmtid="{D5CDD505-2E9C-101B-9397-08002B2CF9AE}" pid="5" name="Google.Documents.PluginVersion">
    <vt:lpwstr>2.0.2662.553</vt:lpwstr>
  </property>
  <property fmtid="{D5CDD505-2E9C-101B-9397-08002B2CF9AE}" pid="6" name="Google.Documents.MergeIncapabilityFlags">
    <vt:i4>0</vt:i4>
  </property>
</Properties>
</file>