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0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13_ncr:1_{9B4C6FDD-1AD2-4B7B-B3C3-180B662A64A8}" xr6:coauthVersionLast="47" xr6:coauthVersionMax="47" xr10:uidLastSave="{00000000-0000-0000-0000-000000000000}"/>
  <bookViews>
    <workbookView xWindow="-120" yWindow="-120" windowWidth="38640" windowHeight="21120" activeTab="1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1" l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K5" i="1"/>
  <c r="AJ5" i="1"/>
  <c r="AI6" i="1"/>
  <c r="AI7" i="1"/>
  <c r="AI8" i="1"/>
  <c r="AI9" i="1"/>
  <c r="AI10" i="1"/>
  <c r="AI11" i="1"/>
  <c r="AI12" i="1"/>
  <c r="AI13" i="1"/>
  <c r="AI5" i="1"/>
  <c r="AH6" i="1"/>
  <c r="AH7" i="1"/>
  <c r="AH8" i="1"/>
  <c r="AH9" i="1"/>
  <c r="AH10" i="1"/>
  <c r="AH11" i="1"/>
  <c r="AH12" i="1"/>
  <c r="AH13" i="1"/>
  <c r="AH5" i="1" l="1"/>
  <c r="AG6" i="1"/>
  <c r="AG7" i="1"/>
  <c r="AG8" i="1"/>
  <c r="AG9" i="1"/>
  <c r="AG10" i="1"/>
  <c r="AG11" i="1"/>
  <c r="AG12" i="1"/>
  <c r="AG13" i="1"/>
  <c r="AG5" i="1"/>
  <c r="AB6" i="1" l="1"/>
  <c r="AB7" i="1"/>
  <c r="AB8" i="1"/>
  <c r="AB9" i="1"/>
  <c r="AB10" i="1"/>
  <c r="AB11" i="1"/>
  <c r="AB12" i="1"/>
  <c r="AB13" i="1"/>
  <c r="AB5" i="1"/>
  <c r="AD13" i="1" l="1"/>
  <c r="AC13" i="1"/>
  <c r="Z13" i="1"/>
  <c r="Y13" i="1"/>
  <c r="AD12" i="1"/>
  <c r="AC12" i="1"/>
  <c r="Z12" i="1"/>
  <c r="Y12" i="1"/>
  <c r="AD11" i="1"/>
  <c r="AC11" i="1"/>
  <c r="Z11" i="1"/>
  <c r="Y11" i="1"/>
  <c r="AD10" i="1"/>
  <c r="AC10" i="1"/>
  <c r="Z10" i="1"/>
  <c r="Y10" i="1"/>
  <c r="AD9" i="1"/>
  <c r="AC9" i="1"/>
  <c r="Z9" i="1"/>
  <c r="Y9" i="1"/>
  <c r="AD8" i="1"/>
  <c r="AC8" i="1"/>
  <c r="AA8" i="1"/>
  <c r="Z8" i="1"/>
  <c r="Y8" i="1"/>
  <c r="AF7" i="1"/>
  <c r="AD7" i="1"/>
  <c r="AC7" i="1"/>
  <c r="AA7" i="1"/>
  <c r="Z7" i="1"/>
  <c r="Y7" i="1"/>
  <c r="AF6" i="1"/>
  <c r="AD6" i="1"/>
  <c r="AC6" i="1"/>
  <c r="AA6" i="1"/>
  <c r="Z6" i="1"/>
  <c r="Y6" i="1"/>
  <c r="AF5" i="1"/>
  <c r="AD5" i="1"/>
  <c r="AC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<sst xmlns="http://schemas.openxmlformats.org/spreadsheetml/2006/main" count="74" uniqueCount="52">
  <si>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</si>
  <si>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</si>
  <si>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</si>
  <si>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</si>
  <si>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</si>
  <si>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</si>
  <si>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</si>
  <si>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</si>
  <si>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</si>
  <si>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</si>
  <si>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</si>
  <si>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</si>
  <si>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</si>
  <si>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</si>
  <si>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</si>
  <si>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</si>
  <si>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</si>
  <si>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</si>
  <si>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</si>
  <si>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</si>
  <si>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</si>
  <si>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</si>
  <si>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</si>
  <si>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</si>
  <si>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</si>
  <si>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</si>
  <si>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</si>
  <si>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</si>
  <si>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</si>
  <si>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</si>
  <si>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</si>
  <si>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</si>
  <si>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</si>
  <si>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</si>
  <si>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</si>
  <si>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</si>
  <si>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</si>
  <si>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</si>
  <si>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</si>
  <si>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</si>
  <si>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</si>
  <si>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</si>
  <si>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lin</t>
  </si>
  <si>
    <t xml:space="preserve"> lin fit</t>
  </si>
  <si>
    <t>D02</t>
  </si>
  <si>
    <t>E02</t>
  </si>
  <si>
    <t>F01</t>
  </si>
  <si>
    <t>G01</t>
  </si>
  <si>
    <t>H02</t>
  </si>
  <si>
    <t>J01</t>
  </si>
  <si>
    <t>.3 to .8</t>
  </si>
  <si>
    <t>1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</si>
</sst>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3" fillId="2" borderId="1" xfId="2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083770510181394"/>
          <c:y val="3.9014717464228833E-2"/>
          <c:w val="0.7086103926128405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Summary!$AG$5:$AG$7</c:f>
              <c:numCache>
                <c:formatCode>General</c:formatCode>
                <c:ptCount val="3"/>
                <c:pt idx="0">
                  <c:v>1.0943408283362428</c:v>
                </c:pt>
                <c:pt idx="1">
                  <c:v>0.95372462417908399</c:v>
                </c:pt>
                <c:pt idx="2">
                  <c:v>1.0072939784363746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45A0-B317-C4D536D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Summary!$AG$8:$AG$10</c:f>
              <c:numCache>
                <c:formatCode>General</c:formatCode>
                <c:ptCount val="3"/>
                <c:pt idx="0">
                  <c:v>1.0581040731104567</c:v>
                </c:pt>
                <c:pt idx="1">
                  <c:v>1.1610681805036889</c:v>
                </c:pt>
                <c:pt idx="2">
                  <c:v>23.393898672534014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C4-45A0-B317-C4D536D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"/>
      </c:valAx>
      <c:valAx>
        <c:axId val="472613984"/>
        <c:scaling>
          <c:orientation val="minMax"/>
          <c:max val="3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2405616786750484"/>
          <c:y val="6.2690821256038615E-2"/>
          <c:w val="0.2636337777777778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</a:t>
                </a:r>
              </a:p>
            </c:rich>
          </c:tx>
          <c:layout>
            <c:manualLayout>
              <c:xMode val="edge"/>
              <c:yMode val="edge"/>
              <c:x val="1.199056496088096E-2"/>
              <c:y val="0.315550491223734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6589394339665871"/>
          <c:y val="2.1837016447647222E-2"/>
          <c:w val="0.34456444144288623"/>
          <c:h val="0.33090793422574954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0-43A2-9DCB-E9EF1F194A1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0-43A2-9DCB-E9EF1F194A1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80-43A2-9DCB-E9EF1F194A1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80-43A2-9DCB-E9EF1F194A1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80-43A2-9DCB-E9EF1F194A1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80-43A2-9DCB-E9EF1F194A1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80-43A2-9DCB-E9EF1F194A1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80-43A2-9DCB-E9EF1F194A1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80-43A2-9DCB-E9EF1F19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D02 288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0.00E+00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80-43A2-9DCB-E9EF1F194A1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E02 485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80-43A2-9DCB-E9EF1F194A1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F01 783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80-43A2-9DCB-E9EF1F194A1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G01 994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80-43A2-9DCB-E9EF1F194A1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H02 1994 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80-43A2-9DCB-E9EF1F194A1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J01 2953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80-43A2-9DCB-E9EF1F194A1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80-43A2-9DCB-E9EF1F194A1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80-43A2-9DCB-E9EF1F194A1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80-43A2-9DCB-E9EF1F19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6000000000000000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0.00E+00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534419330479511"/>
          <c:y val="1.6973794252769101E-2"/>
          <c:w val="0.37687860048884725"/>
          <c:h val="0.3141146280617876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2903810826017650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D02 288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E02 485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F01 783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G01 994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H02 1994 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J01 2953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2.5079164577565965E-2"/>
          <c:w val="0.3394212612251245"/>
          <c:h val="0.3108724799318689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D02 288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E02 485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F01 783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G01 994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H02 1994 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J01 2953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C</a:t>
                </a:r>
                <a:r>
                  <a:rPr lang="en-NZ" baseline="30000"/>
                  <a:t>-2</a:t>
                </a:r>
                <a:r>
                  <a:rPr lang="en-NZ"/>
                  <a:t> (10</a:t>
                </a:r>
                <a:r>
                  <a:rPr lang="en-NZ" baseline="30000"/>
                  <a:t>21</a:t>
                </a:r>
                <a:r>
                  <a:rPr lang="en-NZ"/>
                  <a:t>F</a:t>
                </a:r>
                <a:r>
                  <a:rPr lang="en-NZ" baseline="30000"/>
                  <a:t>-2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3969850486145179"/>
          <c:y val="1.8594868317728483E-2"/>
          <c:w val="0.37990447760211971"/>
          <c:h val="0.2979038874121939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CV_C!$AC$5:$AC$95</c:f>
              <c:numCache>
                <c:formatCode>General</c:formatCode>
                <c:ptCount val="91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D02 288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E02 485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F01 783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G01 994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H02 1994 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J01 2953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A</a:t>
                </a:r>
                <a:r>
                  <a:rPr lang="en-NZ" baseline="30000"/>
                  <a:t>2</a:t>
                </a:r>
                <a:r>
                  <a:rPr lang="en-NZ"/>
                  <a:t>/C</a:t>
                </a:r>
                <a:r>
                  <a:rPr lang="en-NZ" baseline="30000"/>
                  <a:t>2</a:t>
                </a:r>
                <a:r>
                  <a:rPr lang="en-NZ"/>
                  <a:t> (10</a:t>
                </a:r>
                <a:r>
                  <a:rPr lang="en-NZ" baseline="30000"/>
                  <a:t>15</a:t>
                </a:r>
                <a:r>
                  <a:rPr lang="en-NZ"/>
                  <a:t>cm</a:t>
                </a:r>
                <a:r>
                  <a:rPr lang="en-NZ" baseline="30000"/>
                  <a:t>4</a:t>
                </a:r>
                <a:r>
                  <a:rPr lang="en-NZ"/>
                  <a:t>F</a:t>
                </a:r>
                <a:r>
                  <a:rPr lang="en-NZ" baseline="30000"/>
                  <a:t>-2</a:t>
                </a:r>
                <a:r>
                  <a:rPr lang="en-NZ"/>
                  <a:t>) </a:t>
                </a: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9030545242477621"/>
          <c:y val="2.3458090512606593E-2"/>
          <c:w val="0.41495909431805716"/>
          <c:h val="0.30600925773699084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9331626113085897"/>
          <c:y val="1.6973794252769101E-2"/>
          <c:w val="0.26729214705057214"/>
          <c:h val="0.2944199822524301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D02 288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E02 485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F01 783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G01 994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H02 1994 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J01 2953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|I</a:t>
                </a:r>
                <a:r>
                  <a:rPr lang="en-NZ" baseline="-25000"/>
                  <a:t>a</a:t>
                </a:r>
                <a:r>
                  <a:rPr lang="en-NZ"/>
                  <a:t>| (mA)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8465329179633422"/>
          <c:y val="5.6262757980534862E-3"/>
          <c:w val="0.34846268794395413"/>
          <c:h val="0.2865563689574783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(log)</a:t>
                </a: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0104500298296983"/>
          <c:y val="3.6426683032281582E-2"/>
          <c:w val="0.29691899081699702"/>
          <c:h val="0.28793568599259256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D02 288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E02 485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F01 783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G01 994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H02 1994 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J01 2953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D02 288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E02 485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F01 783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G01 994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H02 1994 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J01 2953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V</a:t>
                </a:r>
                <a:r>
                  <a:rPr lang="en-NZ" baseline="-25000"/>
                  <a:t>a</a:t>
                </a:r>
                <a:r>
                  <a:rPr lang="en-NZ"/>
                  <a:t> (V)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(A) (log)</a:t>
                </a: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crossAx val="463753504"/>
        <c:crossesAt val="-500"/>
        <c:crossBetween val="midCat"/>
      </c:valAx>
      <c:valAx>
        <c:axId val="472613984"/>
        <c:scaling>
          <c:orientation val="minMax"/>
          <c:max val="3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|J</a:t>
                </a:r>
                <a:r>
                  <a:rPr lang="en-NZ" baseline="-25000"/>
                  <a:t>a</a:t>
                </a:r>
                <a:r>
                  <a:rPr lang="en-NZ"/>
                  <a:t>| (A/cm</a:t>
                </a:r>
                <a:r>
                  <a:rPr lang="en-NZ" baseline="30000"/>
                  <a:t>2</a:t>
                </a:r>
                <a:r>
                  <a:rPr lang="en-NZ"/>
                  <a:t>) (lin)</a:t>
                </a: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21436083672963158"/>
          <c:y val="1.8594868317728476E-2"/>
          <c:w val="0.34846268794395413"/>
          <c:h val="0.3076303318019501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3000" b="0"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Summary!$S$5:$S$7</c:f>
              <c:numCache>
                <c:formatCode>General</c:formatCode>
                <c:ptCount val="3"/>
                <c:pt idx="0">
                  <c:v>1.2567697316441306</c:v>
                </c:pt>
                <c:pt idx="1">
                  <c:v>1.2879321513110604</c:v>
                </c:pt>
                <c:pt idx="2">
                  <c:v>1.3198785098925676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3-4927-9C0E-672566DD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Summary!$S$8:$S$10</c:f>
              <c:numCache>
                <c:formatCode>General</c:formatCode>
                <c:ptCount val="3"/>
                <c:pt idx="0">
                  <c:v>1.2812791444535063</c:v>
                </c:pt>
                <c:pt idx="1">
                  <c:v>1.3098174452031037</c:v>
                </c:pt>
                <c:pt idx="2">
                  <c:v>1.3592189878009504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13-4927-9C0E-672566DD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2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orientation val="minMax"/>
          <c:max val="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2988957250779056"/>
          <c:y val="7.6189492753623175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7081869498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Summary!$H$5:$H$7</c:f>
              <c:numCache>
                <c:formatCode>General</c:formatCode>
                <c:ptCount val="3"/>
                <c:pt idx="0">
                  <c:v>1.2587496072163045</c:v>
                </c:pt>
                <c:pt idx="1">
                  <c:v>1.2480005310312126</c:v>
                </c:pt>
                <c:pt idx="2">
                  <c:v>1.2723227804675314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8-402D-AE25-A3FB5FB0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[1]Summary!$AE$6</c:f>
              <c:strCache>
                <c:ptCount val="1"/>
                <c:pt idx="0">
                  <c:v> Ni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[1]Summary!$C$8:$C$10</c:f>
              <c:numCache>
                <c:formatCode>General</c:formatCode>
                <c:ptCount val="3"/>
                <c:pt idx="0">
                  <c:v>256.14676795538344</c:v>
                </c:pt>
                <c:pt idx="1">
                  <c:v>493.57220437982005</c:v>
                </c:pt>
                <c:pt idx="2">
                  <c:v>787.15734928525092</c:v>
                </c:pt>
              </c:numCache>
            </c:numRef>
          </c:xVal>
          <c:yVal>
            <c:numRef>
              <c:f>[1]Summary!$H$8:$H$10</c:f>
              <c:numCache>
                <c:formatCode>General</c:formatCode>
                <c:ptCount val="3"/>
                <c:pt idx="0">
                  <c:v>1.201440103103856</c:v>
                </c:pt>
                <c:pt idx="1">
                  <c:v>1.2028704045979401</c:v>
                </c:pt>
                <c:pt idx="2">
                  <c:v>1.1974349090512031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8-402D-AE25-A3FB5FB0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2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orientation val="minMax"/>
          <c:max val="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796242717784929"/>
          <c:y val="8.0790942028985513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Summary!$I$5:$I$7</c:f>
              <c:numCache>
                <c:formatCode>General</c:formatCode>
                <c:ptCount val="3"/>
                <c:pt idx="0">
                  <c:v>1.069729245380417</c:v>
                </c:pt>
                <c:pt idx="1">
                  <c:v>1.0417394277416383</c:v>
                </c:pt>
                <c:pt idx="2">
                  <c:v>1.0417394277416385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8-47C3-B01F-4B1E4B9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Summary!$I$8:$I$10</c:f>
              <c:numCache>
                <c:formatCode>General</c:formatCode>
                <c:ptCount val="3"/>
                <c:pt idx="0">
                  <c:v>1.0264561454942029</c:v>
                </c:pt>
                <c:pt idx="1">
                  <c:v>1.1096645509014034</c:v>
                </c:pt>
                <c:pt idx="2">
                  <c:v>1.515377496284831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8-47C3-B01F-4B1E4B9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1.1000000000000001"/>
          <c:min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2.0000000000000004E-2"/>
      </c:valAx>
      <c:valAx>
        <c:axId val="472613984"/>
        <c:scaling>
          <c:orientation val="minMax"/>
          <c:max val="1.1000000000000001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2.0000000000000004E-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6924300440188"/>
          <c:y val="7.6189492753623189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Summary!$F$5:$F$7</c:f>
              <c:numCache>
                <c:formatCode>0.00E+00</c:formatCode>
                <c:ptCount val="3"/>
                <c:pt idx="0">
                  <c:v>617277777777.77783</c:v>
                </c:pt>
                <c:pt idx="1">
                  <c:v>1557445238095.2383</c:v>
                </c:pt>
                <c:pt idx="2">
                  <c:v>1548929323308.271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F-45B4-B82A-A0D7B05D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Summary!$F$8:$F$10</c:f>
              <c:numCache>
                <c:formatCode>0.00E+00</c:formatCode>
                <c:ptCount val="3"/>
                <c:pt idx="0">
                  <c:v>1374921835443.0378</c:v>
                </c:pt>
                <c:pt idx="1">
                  <c:v>417435.64632120676</c:v>
                </c:pt>
                <c:pt idx="2">
                  <c:v>677.0170304382018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F-45B4-B82A-A0D7B05D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logBase val="10"/>
          <c:orientation val="minMax"/>
          <c:max val="10000000000000"/>
          <c:min val="1000000000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2"/>
      </c:valAx>
      <c:valAx>
        <c:axId val="472613984"/>
        <c:scaling>
          <c:logBase val="10"/>
          <c:orientation val="minMax"/>
          <c:max val="10000000000000"/>
          <c:min val="10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2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904313101272004"/>
          <c:y val="7.7723309178743941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Summary!$Y$5:$Y$7</c:f>
              <c:numCache>
                <c:formatCode>0.00E+00</c:formatCode>
                <c:ptCount val="3"/>
                <c:pt idx="0">
                  <c:v>0.17246649999999997</c:v>
                </c:pt>
                <c:pt idx="1">
                  <c:v>0.32706350000000001</c:v>
                </c:pt>
                <c:pt idx="2">
                  <c:v>0.41201520000000003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8-45D4-8504-592D4996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Summary!$Y$8:$Y$10</c:f>
              <c:numCache>
                <c:formatCode>0.00E+00</c:formatCode>
                <c:ptCount val="3"/>
                <c:pt idx="0">
                  <c:v>0.43447530000000001</c:v>
                </c:pt>
                <c:pt idx="1">
                  <c:v>0.43476340000000002</c:v>
                </c:pt>
                <c:pt idx="2">
                  <c:v>0.52514179999999999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8-45D4-8504-592D4996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0.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0.5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0.1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3309363520839"/>
          <c:y val="7.9257125603864734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Summary!$J$5:$J$7</c:f>
              <c:numCache>
                <c:formatCode>0.00E+00</c:formatCode>
                <c:ptCount val="3"/>
                <c:pt idx="0">
                  <c:v>264.59660001628748</c:v>
                </c:pt>
                <c:pt idx="1">
                  <c:v>176.79262945862015</c:v>
                </c:pt>
                <c:pt idx="2">
                  <c:v>85.662165689600215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C-4B7D-BBBE-CA562D9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Summary!$J$8:$J$10</c:f>
              <c:numCache>
                <c:formatCode>0.00E+00</c:formatCode>
                <c:ptCount val="3"/>
                <c:pt idx="0">
                  <c:v>55.986401140976497</c:v>
                </c:pt>
                <c:pt idx="1">
                  <c:v>13.925849401222367</c:v>
                </c:pt>
                <c:pt idx="2">
                  <c:v>7.6690986563513333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C-4B7D-BBBE-CA562D9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4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0"/>
      </c:valAx>
      <c:valAx>
        <c:axId val="472613984"/>
        <c:scaling>
          <c:orientation val="minMax"/>
          <c:max val="4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1872620745845"/>
          <c:y val="7.9257125603864734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Summary!$G$5:$G$7</c:f>
              <c:numCache>
                <c:formatCode>General</c:formatCode>
                <c:ptCount val="3"/>
                <c:pt idx="0">
                  <c:v>7.2600276290869976</c:v>
                </c:pt>
                <c:pt idx="1">
                  <c:v>12.559995670650551</c:v>
                </c:pt>
                <c:pt idx="2">
                  <c:v>32.654704137605698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F-4E51-867D-E1EA00DE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Summary!$G$8:$G$10</c:f>
              <c:numCache>
                <c:formatCode>General</c:formatCode>
                <c:ptCount val="3"/>
                <c:pt idx="0">
                  <c:v>48.475795963376399</c:v>
                </c:pt>
                <c:pt idx="1">
                  <c:v>168.23332102123155</c:v>
                </c:pt>
                <c:pt idx="2">
                  <c:v>326.5057881051834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F-4E51-867D-E1EA00DE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6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"/>
      </c:valAx>
      <c:valAx>
        <c:axId val="472613984"/>
        <c:scaling>
          <c:orientation val="minMax"/>
          <c:max val="6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454569975446237"/>
          <c:y val="7.7723309178743955E-2"/>
          <c:w val="0.29412811111111109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840783807659056"/>
          <c:y val="3.4269323671497584E-2"/>
          <c:w val="0.70942412943680455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.3 to 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0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Summary!$G$5:$G$7</c:f>
              <c:numCache>
                <c:formatCode>General</c:formatCode>
                <c:ptCount val="3"/>
                <c:pt idx="0">
                  <c:v>7.2600276290869976</c:v>
                </c:pt>
                <c:pt idx="1">
                  <c:v>12.559995670650551</c:v>
                </c:pt>
                <c:pt idx="2">
                  <c:v>32.654704137605698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1-4F8A-B92C-CD5D9E7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1"/>
          <c:order val="1"/>
          <c:tx>
            <c:strRef>
              <c:f>Summary!$AF$5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0"/>
            <c:spPr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Summary!$C$5:$C$7</c:f>
              <c:numCache>
                <c:formatCode>General</c:formatCode>
                <c:ptCount val="3"/>
                <c:pt idx="0">
                  <c:v>288.08145685261121</c:v>
                </c:pt>
                <c:pt idx="1">
                  <c:v>485.33210567425317</c:v>
                </c:pt>
                <c:pt idx="2">
                  <c:v>782.55911346684809</c:v>
                </c:pt>
              </c:numCache>
            </c:numRef>
          </c:xVal>
          <c:yVal>
            <c:numRef>
              <c:f>Summary!$AK$5:$AK$7</c:f>
              <c:numCache>
                <c:formatCode>General</c:formatCode>
                <c:ptCount val="3"/>
                <c:pt idx="0">
                  <c:v>8.2707620130145543</c:v>
                </c:pt>
                <c:pt idx="1">
                  <c:v>13.58417625426287</c:v>
                </c:pt>
                <c:pt idx="2">
                  <c:v>34.293822877384159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1-4F8A-B92C-CD5D9E7BF2E3}"/>
            </c:ext>
          </c:extLst>
        </c:ser>
        <c:ser>
          <c:idx val="0"/>
          <c:order val="2"/>
          <c:tx>
            <c:strRef>
              <c:f>Summary!$AE$6</c:f>
              <c:strCache>
                <c:ptCount val="1"/>
                <c:pt idx="0">
                  <c:v>1 to 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0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Summary!$G$8:$G$10</c:f>
              <c:numCache>
                <c:formatCode>General</c:formatCode>
                <c:ptCount val="3"/>
                <c:pt idx="0">
                  <c:v>48.475795963376399</c:v>
                </c:pt>
                <c:pt idx="1">
                  <c:v>168.23332102123155</c:v>
                </c:pt>
                <c:pt idx="2">
                  <c:v>326.5057881051834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1-4F8A-B92C-CD5D9E7BF2E3}"/>
            </c:ext>
          </c:extLst>
        </c:ser>
        <c:ser>
          <c:idx val="2"/>
          <c:order val="3"/>
          <c:tx>
            <c:strRef>
              <c:f>Summary!$AF$6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0"/>
            <c:spPr>
              <a:ln w="38100">
                <a:solidFill>
                  <a:srgbClr val="FF0000"/>
                </a:solidFill>
              </a:ln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994.02276215954976</c:v>
                </c:pt>
                <c:pt idx="1">
                  <c:v>1993.75</c:v>
                </c:pt>
                <c:pt idx="2">
                  <c:v>2952.7126946206258</c:v>
                </c:pt>
              </c:numCache>
            </c:numRef>
          </c:xVal>
          <c:yVal>
            <c:numRef>
              <c:f>Summary!$AK$8:$AK$10</c:f>
              <c:numCache>
                <c:formatCode>General</c:formatCode>
                <c:ptCount val="3"/>
                <c:pt idx="0">
                  <c:v>50.386431225275729</c:v>
                </c:pt>
                <c:pt idx="1">
                  <c:v>171.52320703693644</c:v>
                </c:pt>
                <c:pt idx="2">
                  <c:v>330.81031858997085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1-4F8A-B92C-CD5D9E7B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1000"/>
          <c:min val="0"/>
        </c:scaling>
        <c:delete val="0"/>
        <c:axPos val="b"/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4064"/>
        <c:crossesAt val="1.0000000000000002E-3"/>
        <c:crossBetween val="midCat"/>
        <c:majorUnit val="200"/>
      </c:valAx>
      <c:valAx>
        <c:axId val="463754064"/>
        <c:scaling>
          <c:orientation val="minMax"/>
          <c:max val="6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63753504"/>
        <c:crossesAt val="1.0000000000000002E-3"/>
        <c:crossBetween val="midCat"/>
        <c:majorUnit val="10"/>
      </c:valAx>
      <c:valAx>
        <c:axId val="472613984"/>
        <c:scaling>
          <c:orientation val="minMax"/>
          <c:max val="6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6064"/>
        <c:crosses val="max"/>
        <c:crossBetween val="midCat"/>
        <c:majorUnit val="10"/>
      </c:valAx>
      <c:valAx>
        <c:axId val="472616064"/>
        <c:scaling>
          <c:orientation val="minMax"/>
          <c:max val="10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40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72613984"/>
        <c:crosses val="max"/>
        <c:crossBetween val="midCat"/>
        <c:majorUnit val="2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302149258143871"/>
          <c:y val="5.1648429951690819E-2"/>
          <c:w val="0.39301135457680914"/>
          <c:h val="0.35095797101449278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5400" b="0" i="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70633</xdr:colOff>
      <xdr:row>18</xdr:row>
      <xdr:rowOff>155864</xdr:rowOff>
    </xdr:from>
    <xdr:to>
      <xdr:col>21</xdr:col>
      <xdr:colOff>599320</xdr:colOff>
      <xdr:row>62</xdr:row>
      <xdr:rowOff>53864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B27E6-E49F-4A5E-9EFE-B04A157E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73153</xdr:colOff>
      <xdr:row>18</xdr:row>
      <xdr:rowOff>60361</xdr:rowOff>
    </xdr:from>
    <xdr:to>
      <xdr:col>12</xdr:col>
      <xdr:colOff>539619</xdr:colOff>
      <xdr:row>61</xdr:row>
      <xdr:rowOff>148861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1FE35-7F91-4156-B108-265DF42DB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662981</xdr:colOff>
      <xdr:row>18</xdr:row>
      <xdr:rowOff>83378</xdr:rowOff>
    </xdr:from>
    <xdr:to>
      <xdr:col>33</xdr:col>
      <xdr:colOff>228902</xdr:colOff>
      <xdr:row>61</xdr:row>
      <xdr:rowOff>171878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946BA9-B213-4714-8801-8F2A82593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501980</xdr:colOff>
      <xdr:row>18</xdr:row>
      <xdr:rowOff>63463</xdr:rowOff>
    </xdr:from>
    <xdr:to>
      <xdr:col>45</xdr:col>
      <xdr:colOff>359589</xdr:colOff>
      <xdr:row>61</xdr:row>
      <xdr:rowOff>151963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D5BCE3-F648-403E-A39A-DF45BEA7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106136</xdr:colOff>
      <xdr:row>56</xdr:row>
      <xdr:rowOff>8537</xdr:rowOff>
    </xdr:from>
    <xdr:to>
      <xdr:col>12</xdr:col>
      <xdr:colOff>582993</xdr:colOff>
      <xdr:row>99</xdr:row>
      <xdr:rowOff>97037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62FF75-6A7D-4C22-B1D6-A7758F80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38101</xdr:colOff>
      <xdr:row>56</xdr:row>
      <xdr:rowOff>122837</xdr:rowOff>
    </xdr:from>
    <xdr:to>
      <xdr:col>21</xdr:col>
      <xdr:colOff>578046</xdr:colOff>
      <xdr:row>100</xdr:row>
      <xdr:rowOff>20837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418167-93FC-44D1-AF84-AA6DE4D9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636814</xdr:colOff>
      <xdr:row>56</xdr:row>
      <xdr:rowOff>147329</xdr:rowOff>
    </xdr:from>
    <xdr:to>
      <xdr:col>33</xdr:col>
      <xdr:colOff>196550</xdr:colOff>
      <xdr:row>100</xdr:row>
      <xdr:rowOff>45329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84E7C91-2228-4FC7-B930-F1B77048F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495300</xdr:colOff>
      <xdr:row>57</xdr:row>
      <xdr:rowOff>22144</xdr:rowOff>
    </xdr:from>
    <xdr:to>
      <xdr:col>45</xdr:col>
      <xdr:colOff>349445</xdr:colOff>
      <xdr:row>100</xdr:row>
      <xdr:rowOff>110644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663C11-5F4D-4BA8-B93E-762B771C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305601</xdr:colOff>
      <xdr:row>57</xdr:row>
      <xdr:rowOff>123478</xdr:rowOff>
    </xdr:from>
    <xdr:to>
      <xdr:col>58</xdr:col>
      <xdr:colOff>129592</xdr:colOff>
      <xdr:row>101</xdr:row>
      <xdr:rowOff>21478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82F21B-222F-4907-B67B-99A311C28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80963</xdr:colOff>
      <xdr:row>10</xdr:row>
      <xdr:rowOff>0</xdr:rowOff>
    </xdr:from>
    <xdr:to>
      <xdr:col>39</xdr:col>
      <xdr:colOff>116339</xdr:colOff>
      <xdr:row>51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D224-5FC3-4A0C-851E-0D56EE865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liveac-my.sharepoint.com/personal/giang_dang_canterbury_ac_nz/Documents/NZ2208/NghienCuu/SemSem/Reports/240810IrOxSBDs/Fab231209_3DPrintedSM_Test_Fab231209_3DPrintedSM_Test_/D_0300umm_Mod2.xlsx" TargetMode="External"/><Relationship Id="rId1" Type="http://schemas.openxmlformats.org/officeDocument/2006/relationships/externalLinkPath" Target="https://ucliveac-my.sharepoint.com/personal/giang_dang_canterbury_ac_nz/Documents/NZ2208/NghienCuu/SemSem/Reports/240810IrOxSBDs/Fab231209_3DPrintedSM_Test_Fab231209_3DPrintedSM_Test_/D_0300umm_M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ev100I"/>
      <sheetName val="ForNRevI"/>
      <sheetName val="ForNRevI (2)"/>
      <sheetName val="ForNRevI (3)"/>
      <sheetName val="ForNRevI (4)"/>
      <sheetName val="ForNRevI (5)"/>
      <sheetName val="Rev100J"/>
      <sheetName val="ForNRevJ"/>
      <sheetName val="CV_C"/>
      <sheetName val="Rev500I"/>
      <sheetName val="ForNRevARev500I"/>
      <sheetName val="Rev500J"/>
      <sheetName val="ForNRevARev500J"/>
    </sheetNames>
    <sheetDataSet>
      <sheetData sheetId="0">
        <row r="6">
          <cell r="AE6" t="str">
            <v xml:space="preserve"> Ni</v>
          </cell>
        </row>
        <row r="8">
          <cell r="C8">
            <v>256.14676795538344</v>
          </cell>
          <cell r="H8">
            <v>1.201440103103856</v>
          </cell>
        </row>
        <row r="9">
          <cell r="C9">
            <v>493.57220437982005</v>
          </cell>
          <cell r="H9">
            <v>1.2028704045979401</v>
          </cell>
        </row>
        <row r="10">
          <cell r="C10">
            <v>787.15734928525092</v>
          </cell>
          <cell r="H10">
            <v>1.1974349090512031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K13"/>
  <sheetViews>
    <sheetView topLeftCell="V1" zoomScale="40" zoomScaleNormal="40" workbookViewId="0">
      <selection activeCell="AZ108" sqref="AZ10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  <col min="28" max="28" width="15.42578125" customWidth="1"/>
    <col min="34" max="34" width="14.42578125" customWidth="1"/>
  </cols>
  <sheetData>
    <row r="1" spans="1:37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7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7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42</v>
      </c>
      <c r="AD4" t="s">
        <v>43</v>
      </c>
      <c r="AF4">
        <f t="shared" si="0"/>
        <v>0</v>
      </c>
    </row>
    <row r="5" spans="1:37" x14ac:dyDescent="0.25">
      <c r="A5" s="7"/>
      <c r="B5" t="s">
        <v>44</v>
      </c>
      <c r="C5" s="6">
        <v>288.08145685261121</v>
      </c>
      <c r="D5">
        <v>6.5180920688090341E-4</v>
      </c>
      <c r="E5">
        <v>340</v>
      </c>
      <c r="F5" s="2">
        <v>617277777777.77783</v>
      </c>
      <c r="G5">
        <v>7.2600276290869976</v>
      </c>
      <c r="H5">
        <v>1.2587496072163045</v>
      </c>
      <c r="I5">
        <v>1.069729245380417</v>
      </c>
      <c r="J5" s="2">
        <v>264.59660001628748</v>
      </c>
      <c r="K5" s="2">
        <v>30875632.950475488</v>
      </c>
      <c r="L5">
        <v>7.1082138027276676</v>
      </c>
      <c r="M5">
        <v>0.72466814234198829</v>
      </c>
      <c r="N5">
        <v>3.7865952739343682</v>
      </c>
      <c r="O5" s="2">
        <v>238.07457513921534</v>
      </c>
      <c r="P5">
        <v>1.2180590568313912</v>
      </c>
      <c r="Q5">
        <v>1.095418237876569E+16</v>
      </c>
      <c r="R5" s="2">
        <v>-2.7540599999999999E-9</v>
      </c>
      <c r="S5">
        <v>1.2567697316441306</v>
      </c>
      <c r="T5">
        <v>1.0943408283362428E+16</v>
      </c>
      <c r="U5" s="2">
        <v>-6.4376399999999997E-9</v>
      </c>
      <c r="V5" s="2">
        <v>-9.8765711377505375E-6</v>
      </c>
      <c r="W5" s="2">
        <v>0.17246649999999997</v>
      </c>
      <c r="X5" s="2">
        <v>15.922804417004341</v>
      </c>
      <c r="Y5" s="2">
        <f>J5*D5</f>
        <v>0.17246649999999997</v>
      </c>
      <c r="Z5" s="2">
        <f>O5*D5</f>
        <v>0.15517919999999999</v>
      </c>
      <c r="AA5">
        <f>1/C5</f>
        <v>3.4712404294443078E-3</v>
      </c>
      <c r="AB5" t="str">
        <f>B5&amp;" "&amp;TEXT(ROUND(C5, 0), "0")&amp;" um"</f>
        <v>D02 288 um</v>
      </c>
      <c r="AC5" t="str">
        <f>AB5&amp;$AC$4</f>
        <v>D02 288 um lin</v>
      </c>
      <c r="AD5" t="str">
        <f>AB5&amp;$AD$4</f>
        <v>D02 288 um lin fit</v>
      </c>
      <c r="AE5" t="s">
        <v>50</v>
      </c>
      <c r="AF5">
        <f t="shared" si="0"/>
        <v>0</v>
      </c>
      <c r="AG5">
        <f>T5/10000000000000000</f>
        <v>1.0943408283362428</v>
      </c>
      <c r="AH5" s="2">
        <f>F5/100000000000</f>
        <v>6.1727777777777781</v>
      </c>
      <c r="AI5">
        <f>C5+2*9.7</f>
        <v>307.48145685261119</v>
      </c>
      <c r="AJ5">
        <f>W5/(PI()*AI5^2/4)*100000000</f>
        <v>232.26138337168325</v>
      </c>
      <c r="AK5">
        <f>G5*AI5^2/C5^2</f>
        <v>8.2707620130145543</v>
      </c>
    </row>
    <row r="6" spans="1:37" x14ac:dyDescent="0.25">
      <c r="A6" s="7"/>
      <c r="B6" t="s">
        <v>45</v>
      </c>
      <c r="C6" s="6">
        <v>485.33210567425317</v>
      </c>
      <c r="D6">
        <v>1.8499837974102424E-3</v>
      </c>
      <c r="E6">
        <v>315</v>
      </c>
      <c r="F6" s="2">
        <v>1557445238095.2383</v>
      </c>
      <c r="G6">
        <v>12.559995670650551</v>
      </c>
      <c r="H6">
        <v>1.2480005310312126</v>
      </c>
      <c r="I6">
        <v>1.0417394277416383</v>
      </c>
      <c r="J6" s="2">
        <v>176.79262945862015</v>
      </c>
      <c r="K6">
        <v>14979.735502635884</v>
      </c>
      <c r="L6">
        <v>12.806202815736677</v>
      </c>
      <c r="M6">
        <v>0.58053150148777566</v>
      </c>
      <c r="N6">
        <v>16.10812711792072</v>
      </c>
      <c r="O6">
        <v>178.17134423632282</v>
      </c>
      <c r="P6">
        <v>1.2326614958612394</v>
      </c>
      <c r="Q6">
        <v>9825278060743198</v>
      </c>
      <c r="R6" s="2">
        <v>-3.1326400000000001E-9</v>
      </c>
      <c r="S6">
        <v>1.2879321513110604</v>
      </c>
      <c r="T6">
        <v>9537246241790840</v>
      </c>
      <c r="U6" s="2">
        <v>-2.20885E-8</v>
      </c>
      <c r="V6" s="2">
        <v>-1.1939834300668621E-5</v>
      </c>
      <c r="W6" s="2">
        <v>0.32706350000000001</v>
      </c>
      <c r="X6">
        <v>7.9000823409408545</v>
      </c>
      <c r="Y6" s="2">
        <f t="shared" ref="Y6:Y13" si="1">J6*D6</f>
        <v>0.32706350000000001</v>
      </c>
      <c r="Z6" s="2">
        <f t="shared" ref="Z6:Z12" si="2">O6*D6</f>
        <v>0.32961410000000002</v>
      </c>
      <c r="AA6">
        <f>1/C6</f>
        <v>2.0604447723703311E-3</v>
      </c>
      <c r="AB6" t="str">
        <f t="shared" ref="AB6:AB13" si="3">B6&amp;" "&amp;TEXT(ROUND(C6, 0), "0")&amp;" um"</f>
        <v>E02 485 um</v>
      </c>
      <c r="AC6" t="str">
        <f t="shared" ref="AC6:AC13" si="4">AB6&amp;$AC$4</f>
        <v>E02 485 um lin</v>
      </c>
      <c r="AD6" t="str">
        <f t="shared" ref="AD6:AD13" si="5">AB6&amp;$AD$4</f>
        <v>E02 485 um lin fit</v>
      </c>
      <c r="AE6" t="s">
        <v>51</v>
      </c>
      <c r="AF6">
        <f t="shared" si="0"/>
        <v>0</v>
      </c>
      <c r="AG6">
        <f t="shared" ref="AG6:AG13" si="6">T6/10000000000000000</f>
        <v>0.95372462417908399</v>
      </c>
      <c r="AH6" s="2">
        <f t="shared" ref="AH6:AH13" si="7">F6/100000000000</f>
        <v>15.574452380952383</v>
      </c>
      <c r="AI6">
        <f t="shared" ref="AI6:AI13" si="8">C6+2*9.7</f>
        <v>504.73210567425315</v>
      </c>
      <c r="AJ6">
        <f t="shared" ref="AJ6:AJ13" si="9">W6/(PI()*AI6^2/4)*100000000</f>
        <v>163.46332814302033</v>
      </c>
      <c r="AK6">
        <f t="shared" ref="AK6:AK13" si="10">G6*AI6^2/C6^2</f>
        <v>13.58417625426287</v>
      </c>
    </row>
    <row r="7" spans="1:37" x14ac:dyDescent="0.25">
      <c r="A7" s="7"/>
      <c r="B7" t="s">
        <v>46</v>
      </c>
      <c r="C7" s="6">
        <v>782.55911346684809</v>
      </c>
      <c r="D7">
        <v>4.8097686613825666E-3</v>
      </c>
      <c r="E7">
        <v>338</v>
      </c>
      <c r="F7" s="2">
        <v>1548929323308.271</v>
      </c>
      <c r="G7">
        <v>32.654704137605698</v>
      </c>
      <c r="H7">
        <v>1.2723227804675314</v>
      </c>
      <c r="I7">
        <v>1.0417394277416385</v>
      </c>
      <c r="J7" s="2">
        <v>85.662165689600215</v>
      </c>
      <c r="K7">
        <v>240670.92079485027</v>
      </c>
      <c r="L7">
        <v>28.683071570285279</v>
      </c>
      <c r="M7">
        <v>0.731327442875079</v>
      </c>
      <c r="N7">
        <v>4.9562237634897608</v>
      </c>
      <c r="O7">
        <v>89.392781705307328</v>
      </c>
      <c r="P7">
        <v>1.3145692504231967</v>
      </c>
      <c r="Q7">
        <v>1.0081977138028442E+16</v>
      </c>
      <c r="R7" s="2">
        <v>-3.7126999999999999E-8</v>
      </c>
      <c r="S7">
        <v>1.3198785098925676</v>
      </c>
      <c r="T7">
        <v>1.0072939784363746E+16</v>
      </c>
      <c r="U7" s="2">
        <v>-3.5315999999999997E-8</v>
      </c>
      <c r="V7" s="2">
        <v>-7.3425568850224955E-6</v>
      </c>
      <c r="W7" s="2">
        <v>0.41201520000000003</v>
      </c>
      <c r="X7">
        <v>3.4985464733834388</v>
      </c>
      <c r="Y7" s="2">
        <f t="shared" si="1"/>
        <v>0.41201520000000003</v>
      </c>
      <c r="Z7" s="2">
        <f t="shared" si="2"/>
        <v>0.42995860000000002</v>
      </c>
      <c r="AA7">
        <f>1/C7</f>
        <v>1.2778587365366661E-3</v>
      </c>
      <c r="AB7" t="str">
        <f t="shared" si="3"/>
        <v>F01 783 um</v>
      </c>
      <c r="AC7" t="str">
        <f t="shared" si="4"/>
        <v>F01 783 um lin</v>
      </c>
      <c r="AD7" t="str">
        <f t="shared" si="5"/>
        <v>F01 783 um lin fit</v>
      </c>
      <c r="AF7">
        <f t="shared" si="0"/>
        <v>0</v>
      </c>
      <c r="AG7">
        <f t="shared" si="6"/>
        <v>1.0072939784363746</v>
      </c>
      <c r="AH7" s="2">
        <f t="shared" si="7"/>
        <v>15.48929323308271</v>
      </c>
      <c r="AI7">
        <f t="shared" si="8"/>
        <v>801.95911346684807</v>
      </c>
      <c r="AJ7">
        <f t="shared" si="9"/>
        <v>81.567828888075894</v>
      </c>
      <c r="AK7">
        <f t="shared" si="10"/>
        <v>34.293822877384159</v>
      </c>
    </row>
    <row r="8" spans="1:37" x14ac:dyDescent="0.25">
      <c r="A8" s="7"/>
      <c r="B8" t="s">
        <v>47</v>
      </c>
      <c r="C8" s="6">
        <v>994.02276215954976</v>
      </c>
      <c r="D8">
        <v>7.7603720036579947E-3</v>
      </c>
      <c r="E8">
        <v>0</v>
      </c>
      <c r="F8" s="2">
        <v>1374921835443.0378</v>
      </c>
      <c r="G8">
        <v>48.475795963376399</v>
      </c>
      <c r="H8">
        <v>1.294207156020784</v>
      </c>
      <c r="I8">
        <v>1.0264561454942029</v>
      </c>
      <c r="J8" s="2">
        <v>55.986401140976497</v>
      </c>
      <c r="K8" t="e">
        <v>#DIV/0!</v>
      </c>
      <c r="L8" t="e">
        <v>#N/A</v>
      </c>
      <c r="M8" t="e">
        <v>#N/A</v>
      </c>
      <c r="N8" t="e">
        <v>#N/A</v>
      </c>
      <c r="O8">
        <v>0</v>
      </c>
      <c r="P8">
        <v>1.1760977775137111</v>
      </c>
      <c r="Q8">
        <v>1.0612781697541084E+16</v>
      </c>
      <c r="R8" s="2">
        <v>-3.3455800000000001E-8</v>
      </c>
      <c r="S8">
        <v>1.2812791444535063</v>
      </c>
      <c r="T8">
        <v>1.0581040731104568E+16</v>
      </c>
      <c r="U8" s="2">
        <v>-3.0349000000000003E-8</v>
      </c>
      <c r="V8" s="2">
        <v>-3.9107661315326693E-6</v>
      </c>
      <c r="W8" s="2">
        <v>0.43447530000000001</v>
      </c>
      <c r="X8">
        <v>0</v>
      </c>
      <c r="Y8" s="2">
        <f t="shared" si="1"/>
        <v>0.43447530000000001</v>
      </c>
      <c r="Z8" s="2">
        <f t="shared" si="2"/>
        <v>0</v>
      </c>
      <c r="AA8">
        <f>1/C8</f>
        <v>1.0060131800477732E-3</v>
      </c>
      <c r="AB8" t="str">
        <f t="shared" si="3"/>
        <v>G01 994 um</v>
      </c>
      <c r="AC8" t="str">
        <f t="shared" si="4"/>
        <v>G01 994 um lin</v>
      </c>
      <c r="AD8" t="str">
        <f t="shared" si="5"/>
        <v>G01 994 um lin fit</v>
      </c>
      <c r="AG8">
        <f t="shared" si="6"/>
        <v>1.0581040731104567</v>
      </c>
      <c r="AH8" s="2">
        <f t="shared" si="7"/>
        <v>13.749218354430379</v>
      </c>
      <c r="AI8">
        <f t="shared" si="8"/>
        <v>1013.4227621595497</v>
      </c>
      <c r="AJ8">
        <f t="shared" si="9"/>
        <v>53.863417043759256</v>
      </c>
      <c r="AK8">
        <f t="shared" si="10"/>
        <v>50.386431225275729</v>
      </c>
    </row>
    <row r="9" spans="1:37" x14ac:dyDescent="0.25">
      <c r="A9" s="7"/>
      <c r="B9" t="s">
        <v>48</v>
      </c>
      <c r="C9" s="6">
        <v>1993.75</v>
      </c>
      <c r="D9">
        <v>3.121988379120615E-2</v>
      </c>
      <c r="E9">
        <v>0</v>
      </c>
      <c r="F9" s="2">
        <v>417435.64632120676</v>
      </c>
      <c r="G9">
        <v>168.23332102123155</v>
      </c>
      <c r="H9">
        <v>1.2382372408862306</v>
      </c>
      <c r="I9">
        <v>1.1096645509014034</v>
      </c>
      <c r="J9" s="2">
        <v>13.925849401222367</v>
      </c>
      <c r="K9" t="e">
        <v>#DIV/0!</v>
      </c>
      <c r="L9" t="e">
        <v>#N/A</v>
      </c>
      <c r="M9" t="e">
        <v>#N/A</v>
      </c>
      <c r="N9" t="e">
        <v>#N/A</v>
      </c>
      <c r="O9">
        <v>0</v>
      </c>
      <c r="P9">
        <v>1.1789632795294218</v>
      </c>
      <c r="Q9">
        <v>1.1660265069055016E+16</v>
      </c>
      <c r="R9" s="2">
        <v>-3.9101699999999999E-8</v>
      </c>
      <c r="S9">
        <v>1.3098174452031037</v>
      </c>
      <c r="T9">
        <v>1.1610681805036888E+16</v>
      </c>
      <c r="U9" s="2">
        <v>-3.7952299999999998E-8</v>
      </c>
      <c r="V9" s="2">
        <v>-1.2156451399313087E-6</v>
      </c>
      <c r="W9" s="2">
        <v>0.43476340000000002</v>
      </c>
      <c r="X9">
        <v>0</v>
      </c>
      <c r="Y9" s="2">
        <f t="shared" si="1"/>
        <v>0.43476340000000002</v>
      </c>
      <c r="Z9" s="2">
        <f t="shared" si="2"/>
        <v>0</v>
      </c>
      <c r="AB9" t="str">
        <f t="shared" si="3"/>
        <v>H02 1994 um</v>
      </c>
      <c r="AC9" t="str">
        <f t="shared" si="4"/>
        <v>H02 1994 um lin</v>
      </c>
      <c r="AD9" t="str">
        <f t="shared" si="5"/>
        <v>H02 1994 um lin fit</v>
      </c>
      <c r="AG9">
        <f t="shared" si="6"/>
        <v>1.1610681805036889</v>
      </c>
      <c r="AH9" s="2">
        <f t="shared" si="7"/>
        <v>4.1743564632120678E-6</v>
      </c>
      <c r="AI9">
        <f t="shared" si="8"/>
        <v>2013.15</v>
      </c>
      <c r="AJ9">
        <f t="shared" si="9"/>
        <v>13.658745853000882</v>
      </c>
      <c r="AK9">
        <f t="shared" si="10"/>
        <v>171.52320703693644</v>
      </c>
    </row>
    <row r="10" spans="1:37" x14ac:dyDescent="0.25">
      <c r="A10" s="7"/>
      <c r="B10" t="s">
        <v>49</v>
      </c>
      <c r="C10" s="6">
        <v>2952.7126946206258</v>
      </c>
      <c r="D10">
        <v>6.847503514185363E-2</v>
      </c>
      <c r="E10">
        <v>0</v>
      </c>
      <c r="F10" s="2">
        <v>677.0170304382018</v>
      </c>
      <c r="G10">
        <v>326.5057881051834</v>
      </c>
      <c r="H10">
        <v>0.95006560456239064</v>
      </c>
      <c r="I10">
        <v>1.515377496284831</v>
      </c>
      <c r="J10" s="2">
        <v>7.6690986563513333</v>
      </c>
      <c r="K10" s="2" t="e">
        <v>#DIV/0!</v>
      </c>
      <c r="L10" t="e">
        <v>#N/A</v>
      </c>
      <c r="M10" t="e">
        <v>#N/A</v>
      </c>
      <c r="N10" t="e">
        <v>#N/A</v>
      </c>
      <c r="O10" s="2">
        <v>0</v>
      </c>
      <c r="P10">
        <v>1.3205923336363492</v>
      </c>
      <c r="Q10">
        <v>2.3447890025726902E+17</v>
      </c>
      <c r="R10" s="2">
        <v>-3.5214300000000003E-8</v>
      </c>
      <c r="S10">
        <v>1.3592189878009504</v>
      </c>
      <c r="T10">
        <v>2.3393898672534016E+17</v>
      </c>
      <c r="U10" s="2">
        <v>-3.41876E-8</v>
      </c>
      <c r="V10" s="2">
        <v>-4.9927101065631576E-7</v>
      </c>
      <c r="W10" s="2">
        <v>0.52514179999999999</v>
      </c>
      <c r="X10" s="2">
        <v>0</v>
      </c>
      <c r="Y10" s="2">
        <f t="shared" si="1"/>
        <v>0.52514179999999999</v>
      </c>
      <c r="Z10" s="2">
        <f t="shared" si="2"/>
        <v>0</v>
      </c>
      <c r="AB10" t="str">
        <f t="shared" si="3"/>
        <v>J01 2953 um</v>
      </c>
      <c r="AC10" t="str">
        <f t="shared" si="4"/>
        <v>J01 2953 um lin</v>
      </c>
      <c r="AD10" t="str">
        <f t="shared" si="5"/>
        <v>J01 2953 um lin fit</v>
      </c>
      <c r="AG10">
        <f t="shared" si="6"/>
        <v>23.393898672534014</v>
      </c>
      <c r="AH10" s="2">
        <f t="shared" si="7"/>
        <v>6.7701703043820183E-9</v>
      </c>
      <c r="AI10">
        <f t="shared" si="8"/>
        <v>2972.1126946206259</v>
      </c>
      <c r="AJ10">
        <f t="shared" si="9"/>
        <v>7.569307727525973</v>
      </c>
      <c r="AK10">
        <f t="shared" si="10"/>
        <v>330.81031858997085</v>
      </c>
    </row>
    <row r="11" spans="1:37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t="str">
        <f t="shared" si="3"/>
        <v xml:space="preserve"> 0 um</v>
      </c>
      <c r="AC11" t="str">
        <f t="shared" si="4"/>
        <v xml:space="preserve"> 0 um lin</v>
      </c>
      <c r="AD11" t="str">
        <f t="shared" si="5"/>
        <v xml:space="preserve"> 0 um lin fit</v>
      </c>
      <c r="AG11">
        <f t="shared" si="6"/>
        <v>0</v>
      </c>
      <c r="AH11" s="2">
        <f t="shared" si="7"/>
        <v>0</v>
      </c>
      <c r="AI11">
        <f t="shared" si="8"/>
        <v>19.399999999999999</v>
      </c>
      <c r="AJ11">
        <f t="shared" si="9"/>
        <v>0</v>
      </c>
      <c r="AK11" t="e">
        <f t="shared" si="10"/>
        <v>#DIV/0!</v>
      </c>
    </row>
    <row r="12" spans="1:37" x14ac:dyDescent="0.25">
      <c r="A12" s="8"/>
      <c r="C12" s="6"/>
      <c r="Y12" s="2">
        <f t="shared" si="1"/>
        <v>0</v>
      </c>
      <c r="Z12" s="2">
        <f t="shared" si="2"/>
        <v>0</v>
      </c>
      <c r="AB12" t="str">
        <f t="shared" si="3"/>
        <v xml:space="preserve"> 0 um</v>
      </c>
      <c r="AC12" t="str">
        <f>AB12&amp;$AC$4</f>
        <v xml:space="preserve"> 0 um lin</v>
      </c>
      <c r="AD12" t="str">
        <f t="shared" si="5"/>
        <v xml:space="preserve"> 0 um lin fit</v>
      </c>
      <c r="AG12">
        <f t="shared" si="6"/>
        <v>0</v>
      </c>
      <c r="AH12" s="2">
        <f t="shared" si="7"/>
        <v>0</v>
      </c>
      <c r="AI12">
        <f t="shared" si="8"/>
        <v>19.399999999999999</v>
      </c>
      <c r="AJ12">
        <f t="shared" si="9"/>
        <v>0</v>
      </c>
      <c r="AK12" t="e">
        <f t="shared" si="10"/>
        <v>#DIV/0!</v>
      </c>
    </row>
    <row r="13" spans="1:37" x14ac:dyDescent="0.25">
      <c r="C13" s="6"/>
      <c r="Y13" s="2">
        <f t="shared" si="1"/>
        <v>0</v>
      </c>
      <c r="Z13" s="2">
        <f>O13*D13</f>
        <v>0</v>
      </c>
      <c r="AB13" t="str">
        <f t="shared" si="3"/>
        <v xml:space="preserve"> 0 um</v>
      </c>
      <c r="AC13" t="str">
        <f t="shared" si="4"/>
        <v xml:space="preserve"> 0 um lin</v>
      </c>
      <c r="AD13" t="str">
        <f t="shared" si="5"/>
        <v xml:space="preserve"> 0 um lin fit</v>
      </c>
      <c r="AG13">
        <f t="shared" si="6"/>
        <v>0</v>
      </c>
      <c r="AH13" s="2">
        <f t="shared" si="7"/>
        <v>0</v>
      </c>
      <c r="AI13">
        <f t="shared" si="8"/>
        <v>19.399999999999999</v>
      </c>
      <c r="AJ13">
        <f t="shared" si="9"/>
        <v>0</v>
      </c>
      <c r="AK13" t="e">
        <f t="shared" si="10"/>
        <v>#DIV/0!</v>
      </c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sheetPr codeName="Sheet10"/>
  <dimension ref="A1"/>
  <sheetViews>
    <sheetView zoomScale="70" zoomScaleNormal="70" workbookViewId="0">
      <selection activeCell="W63" sqref="W6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sheetPr codeName="Sheet2"/>
  <dimension ref="A1"/>
  <sheetViews>
    <sheetView tabSelected="1" zoomScale="70" zoomScaleNormal="70" workbookViewId="0">
      <selection sqref="A1:U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sheetPr codeName="Sheet3"/>
  <dimension ref="A3:B1206"/>
  <sheetViews>
    <sheetView zoomScale="40" zoomScaleNormal="40" workbookViewId="0">
      <selection sqref="A1:X1208"/>
    </sheetView>
  </sheetViews>
  <sheetFormatPr defaultRowHeight="15" x14ac:dyDescent="0.25"/>
  <cols>
    <col min="4" max="4" width="16.28515625" customWidth="1"/>
    <col min="5" max="5" width="13.28515625" customWidth="1"/>
    <col min="6" max="6" width="19" customWidth="1"/>
  </cols>
  <sheetData>
    <row r="3" spans="2:2" x14ac:dyDescent="0.25">
      <c r="B3" s="2"/>
    </row>
    <row r="4" spans="2:2" x14ac:dyDescent="0.25">
      <c r="B4" s="2"/>
    </row>
    <row r="5" spans="2:2" x14ac:dyDescent="0.25">
      <c r="B5" s="2"/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1:2" x14ac:dyDescent="0.25">
      <c r="B593" s="2"/>
    </row>
    <row r="594" spans="1:2" x14ac:dyDescent="0.25">
      <c r="B594" s="2"/>
    </row>
    <row r="595" spans="1:2" x14ac:dyDescent="0.25">
      <c r="B595" s="2"/>
    </row>
    <row r="596" spans="1:2" x14ac:dyDescent="0.25">
      <c r="B596" s="2"/>
    </row>
    <row r="597" spans="1:2" x14ac:dyDescent="0.25">
      <c r="B597" s="2"/>
    </row>
    <row r="598" spans="1:2" x14ac:dyDescent="0.25">
      <c r="B598" s="2"/>
    </row>
    <row r="599" spans="1:2" x14ac:dyDescent="0.25">
      <c r="B599" s="2"/>
    </row>
    <row r="600" spans="1:2" x14ac:dyDescent="0.25">
      <c r="B600" s="2"/>
    </row>
    <row r="601" spans="1:2" x14ac:dyDescent="0.25">
      <c r="B601" s="2"/>
    </row>
    <row r="602" spans="1:2" x14ac:dyDescent="0.25">
      <c r="B602" s="2"/>
    </row>
    <row r="603" spans="1:2" x14ac:dyDescent="0.25">
      <c r="B603" s="2"/>
    </row>
    <row r="604" spans="1:2" x14ac:dyDescent="0.25"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sheetPr codeName="Sheet4"/>
  <dimension ref="A1"/>
  <sheetViews>
    <sheetView zoomScale="70" zoomScaleNormal="70" workbookViewId="0">
      <selection sqref="A1:Q508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sheetPr codeName="Sheet5"/>
  <dimension ref="A1"/>
  <sheetViews>
    <sheetView zoomScale="70" zoomScaleNormal="70" workbookViewId="0">
      <selection sqref="A1:X1224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sheetPr codeName="Sheet6"/>
  <dimension ref="A1"/>
  <sheetViews>
    <sheetView zoomScale="85" zoomScaleNormal="85" workbookViewId="0">
      <selection activeCell="K20" sqref="K20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sheetPr codeName="Sheet7"/>
  <dimension ref="A1"/>
  <sheetViews>
    <sheetView zoomScale="55" zoomScaleNormal="55" workbookViewId="0">
      <selection sqref="A1:X3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sheetPr codeName="Sheet8"/>
  <dimension ref="A1"/>
  <sheetViews>
    <sheetView zoomScale="70" zoomScaleNormal="70" workbookViewId="0">
      <selection sqref="A1:W1206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sheetPr codeName="Sheet9"/>
  <dimension ref="A1"/>
  <sheetViews>
    <sheetView zoomScale="55" zoomScaleNormal="55" workbookViewId="0">
      <selection sqref="A1:S509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df5e4946-004d-43b7-ae1e-4c186e04e97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2024-08-21T23:12:59Z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