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I\Desktop\DataAnalysis\"/>
    </mc:Choice>
  </mc:AlternateContent>
  <xr:revisionPtr revIDLastSave="0" documentId="8_{C2FD8AF3-EBE0-4D1E-8DC6-4B1BA4D93A17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INDEX MATCH" sheetId="1" r:id="rId1"/>
    <sheet name="With Table Data" sheetId="3" r:id="rId2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H5" i="1" a="1"/>
  <c r="H5" i="1" s="1"/>
  <c r="L17" i="1"/>
  <c r="L14" i="1"/>
  <c r="L5" i="1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9" i="1"/>
  <c r="L10" i="1" s="1" a="1"/>
  <c r="L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<sst xmlns="http://schemas.openxmlformats.org/spreadsheetml/2006/main" count="208" uniqueCount="53">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</sst>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5" applyNumberFormat="0" applyAlignment="0" applyProtection="0"/>
    <xf numFmtId="0" fontId="2" fillId="7" borderId="6" applyNumberFormat="0" applyFont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0" fillId="0" borderId="3" xfId="0" applyFill="1" applyBorder="1"/>
    <xf numFmtId="166" fontId="0" fillId="0" borderId="3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15" fontId="0" fillId="3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0" fillId="7" borderId="6" xfId="5" applyFont="1"/>
    <xf numFmtId="166" fontId="0" fillId="7" borderId="6" xfId="5" applyNumberFormat="1" applyFont="1"/>
    <xf numFmtId="167" fontId="0" fillId="7" borderId="6" xfId="5" applyNumberFormat="1" applyFont="1"/>
    <xf numFmtId="9" fontId="0" fillId="7" borderId="6" xfId="5" applyNumberFormat="1" applyFont="1"/>
    <xf numFmtId="0" fontId="0" fillId="7" borderId="6" xfId="5" applyFont="1" applyAlignment="1">
      <alignment horizontal="left"/>
    </xf>
    <xf numFmtId="164" fontId="5" fillId="5" borderId="3" xfId="3" applyNumberFormat="1" applyBorder="1" applyAlignment="1">
      <alignment horizontal="left"/>
    </xf>
    <xf numFmtId="0" fontId="5" fillId="5" borderId="3" xfId="3" applyBorder="1" applyAlignment="1">
      <alignment horizontal="left"/>
    </xf>
    <xf numFmtId="0" fontId="5" fillId="5" borderId="3" xfId="3" applyBorder="1"/>
    <xf numFmtId="166" fontId="5" fillId="5" borderId="3" xfId="3" applyNumberFormat="1" applyBorder="1"/>
    <xf numFmtId="167" fontId="5" fillId="5" borderId="3" xfId="3" applyNumberFormat="1" applyBorder="1"/>
    <xf numFmtId="9" fontId="5" fillId="5" borderId="3" xfId="3" applyNumberFormat="1" applyBorder="1"/>
    <xf numFmtId="0" fontId="6" fillId="6" borderId="5" xfId="4"/>
  </cellXfs>
  <cellStyles count="6">
    <cellStyle name="Bad" xfId="3" builtinId="27"/>
    <cellStyle name="Check Cell" xfId="4" builtinId="23"/>
    <cellStyle name="Currency" xfId="1" builtinId="4"/>
    <cellStyle name="Normal" xfId="0" builtinId="0"/>
    <cellStyle name="Note" xfId="5" builtinId="1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72"/>
  <sheetViews>
    <sheetView showGridLines="0" zoomScale="130" zoomScaleNormal="130" workbookViewId="0">
      <selection activeCell="I5" sqref="I5"/>
    </sheetView>
  </sheetViews>
  <sheetFormatPr defaultRowHeight="15" x14ac:dyDescent="0.2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style="32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 x14ac:dyDescent="0.25">
      <c r="A1" s="1"/>
      <c r="C1" s="3" t="s">
        <v>0</v>
      </c>
    </row>
    <row r="3" spans="1:25" x14ac:dyDescent="0.25">
      <c r="X3" s="38"/>
      <c r="Y3" s="38"/>
    </row>
    <row r="4" spans="1:25" x14ac:dyDescent="0.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4" t="s">
        <v>28</v>
      </c>
      <c r="I4" s="14" t="s">
        <v>47</v>
      </c>
      <c r="K4" s="9" t="s">
        <v>30</v>
      </c>
      <c r="L4" s="22">
        <v>43424</v>
      </c>
      <c r="N4" s="26" t="s">
        <v>35</v>
      </c>
      <c r="Q4" s="4" t="s">
        <v>3</v>
      </c>
      <c r="R4" s="16" t="s">
        <v>7</v>
      </c>
      <c r="T4" s="30" t="s">
        <v>3</v>
      </c>
      <c r="U4" s="31" t="s">
        <v>2</v>
      </c>
      <c r="V4" s="31" t="s">
        <v>28</v>
      </c>
    </row>
    <row r="5" spans="1:25" x14ac:dyDescent="0.2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28" cm="1">
        <f t="array" ref="H5">INDEX($V$5:$V$12,MATCH(1,($T$5:$T$12=E5)*($U$5:$U$12=D5),0))</f>
        <v>0.05</v>
      </c>
      <c r="I5" s="6" t="str" cm="1">
        <f t="array" ref="I5">IFERROR(INDEX($N$5:$N$26,MATCH(C5,$N$5:$N$26,0)+1),"No email ID")</f>
        <v>b.faughny@awesome.ch</v>
      </c>
      <c r="K5" s="9" t="s">
        <v>31</v>
      </c>
      <c r="L5" s="44" t="str">
        <f>INDEX(C5:C20,MATCH(L4,F5:F20,0))</f>
        <v>Kaine Padly</v>
      </c>
      <c r="N5" s="25" t="s">
        <v>22</v>
      </c>
      <c r="Q5" s="6" t="s">
        <v>16</v>
      </c>
      <c r="R5" s="17">
        <v>0.04</v>
      </c>
      <c r="T5" s="9" t="s">
        <v>16</v>
      </c>
      <c r="U5" s="15" t="s">
        <v>7</v>
      </c>
      <c r="V5" s="18">
        <v>0.04</v>
      </c>
    </row>
    <row r="6" spans="1:25" x14ac:dyDescent="0.25">
      <c r="C6" s="47" t="s">
        <v>9</v>
      </c>
      <c r="D6" s="47" t="s">
        <v>10</v>
      </c>
      <c r="E6" s="47" t="s">
        <v>11</v>
      </c>
      <c r="F6" s="48">
        <v>43601</v>
      </c>
      <c r="G6" s="49">
        <v>90700</v>
      </c>
      <c r="H6" s="50">
        <f t="array" ref="H6">INDEX($V$5:$V$12,MATCH(1,($T$5:$T$12=E6)*($U$5:$U$12=D6),0))</f>
        <v>0.05</v>
      </c>
      <c r="I6" s="47" t="str" cm="1">
        <f t="array" ref="I6">IFERROR(INDEX($N$5:$N$26,MATCH(C6,$N$5:$N$26,0)+1),"No email ID")</f>
        <v>d.crosswaite@awesome.ch</v>
      </c>
      <c r="K6" s="9" t="s">
        <v>48</v>
      </c>
      <c r="L6" s="23" t="str">
        <f>_xlfn.XLOOKUP(L4,F5:F20,C5:C20)</f>
        <v>Kaine Padly</v>
      </c>
      <c r="N6" s="27" t="s">
        <v>41</v>
      </c>
      <c r="Q6" s="9" t="s">
        <v>8</v>
      </c>
      <c r="R6" s="18">
        <v>0.05</v>
      </c>
      <c r="T6" s="9" t="s">
        <v>8</v>
      </c>
      <c r="U6" s="15" t="s">
        <v>7</v>
      </c>
      <c r="V6" s="18">
        <v>0.05</v>
      </c>
    </row>
    <row r="7" spans="1:25" x14ac:dyDescent="0.2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29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s="25" t="s">
        <v>9</v>
      </c>
      <c r="Q7" s="9" t="s">
        <v>14</v>
      </c>
      <c r="R7" s="18">
        <v>0.03</v>
      </c>
      <c r="T7" s="9" t="s">
        <v>14</v>
      </c>
      <c r="U7" s="15" t="s">
        <v>7</v>
      </c>
      <c r="V7" s="18">
        <v>0.03</v>
      </c>
    </row>
    <row r="8" spans="1:25" x14ac:dyDescent="0.2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29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7" t="s">
        <v>37</v>
      </c>
      <c r="Q8" s="9" t="s">
        <v>11</v>
      </c>
      <c r="R8" s="18">
        <v>0.06</v>
      </c>
      <c r="T8" s="9" t="s">
        <v>11</v>
      </c>
      <c r="U8" s="15" t="s">
        <v>7</v>
      </c>
      <c r="V8" s="18">
        <v>0.06</v>
      </c>
    </row>
    <row r="9" spans="1:25" x14ac:dyDescent="0.2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29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5">
        <f>MATCH(L4,F5:F20,0)</f>
        <v>6</v>
      </c>
      <c r="N9" s="25" t="s">
        <v>6</v>
      </c>
      <c r="T9" s="9" t="s">
        <v>16</v>
      </c>
      <c r="U9" s="15" t="s">
        <v>10</v>
      </c>
      <c r="V9" s="18">
        <v>0.03</v>
      </c>
    </row>
    <row r="10" spans="1:25" x14ac:dyDescent="0.25">
      <c r="C10" s="40" t="s">
        <v>17</v>
      </c>
      <c r="D10" s="40" t="s">
        <v>10</v>
      </c>
      <c r="E10" s="40" t="s">
        <v>11</v>
      </c>
      <c r="F10" s="41">
        <v>43424</v>
      </c>
      <c r="G10" s="42">
        <v>107700</v>
      </c>
      <c r="H10" s="43">
        <f t="array" ref="H10">INDEX($V$5:$V$12,MATCH(1,($T$5:$T$12=E10)*($U$5:$U$12=D10),0))</f>
        <v>0.05</v>
      </c>
      <c r="I10" s="40" t="str" cm="1">
        <f t="array" ref="I10">IFERROR(INDEX($N$5:$N$26,MATCH(C10,$N$5:$N$26,0)+1),"No email ID")</f>
        <v>No email ID</v>
      </c>
      <c r="K10" s="9" t="s">
        <v>33</v>
      </c>
      <c r="L10" s="34" t="str" cm="1">
        <f t="array" ref="L10">INDEX(C5:C20,L9)</f>
        <v>Kaine Padly</v>
      </c>
      <c r="N10" s="27" t="s">
        <v>36</v>
      </c>
      <c r="T10" s="9" t="s">
        <v>8</v>
      </c>
      <c r="U10" s="15" t="s">
        <v>10</v>
      </c>
      <c r="V10" s="18">
        <v>0.04</v>
      </c>
    </row>
    <row r="11" spans="1:25" x14ac:dyDescent="0.2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29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s="25" t="s">
        <v>25</v>
      </c>
      <c r="Q11" s="16" t="s">
        <v>28</v>
      </c>
      <c r="R11" s="4" t="s">
        <v>3</v>
      </c>
      <c r="T11" s="9" t="s">
        <v>14</v>
      </c>
      <c r="U11" s="15" t="s">
        <v>10</v>
      </c>
      <c r="V11" s="18">
        <v>0.04</v>
      </c>
    </row>
    <row r="12" spans="1:25" x14ac:dyDescent="0.2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29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7" t="s">
        <v>43</v>
      </c>
      <c r="Q12" s="17">
        <v>0.03</v>
      </c>
      <c r="R12" s="6" t="s">
        <v>16</v>
      </c>
      <c r="T12" s="9" t="s">
        <v>11</v>
      </c>
      <c r="U12" s="15" t="s">
        <v>10</v>
      </c>
      <c r="V12" s="18">
        <v>0.05</v>
      </c>
    </row>
    <row r="13" spans="1:25" x14ac:dyDescent="0.2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29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45">
        <v>90700</v>
      </c>
      <c r="N13" s="25" t="s">
        <v>15</v>
      </c>
      <c r="Q13" s="18">
        <v>0.04</v>
      </c>
      <c r="R13" s="9" t="s">
        <v>8</v>
      </c>
    </row>
    <row r="14" spans="1:25" x14ac:dyDescent="0.2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29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46" t="str">
        <f>INDEX(C5:C20,MATCH(L13,G5:G20,0))</f>
        <v>Dennison Crosswaite</v>
      </c>
      <c r="N14" s="27" t="s">
        <v>39</v>
      </c>
      <c r="Q14" s="18">
        <v>0.04</v>
      </c>
      <c r="R14" s="9" t="s">
        <v>14</v>
      </c>
    </row>
    <row r="15" spans="1:25" ht="15.75" thickBot="1" x14ac:dyDescent="0.3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29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s="25" t="s">
        <v>23</v>
      </c>
      <c r="Q15" s="18">
        <v>0.05</v>
      </c>
      <c r="R15" s="9" t="s">
        <v>11</v>
      </c>
    </row>
    <row r="16" spans="1:25" ht="16.5" thickTop="1" thickBot="1" x14ac:dyDescent="0.3">
      <c r="C16" s="12" t="s">
        <v>23</v>
      </c>
      <c r="D16" s="12" t="s">
        <v>7</v>
      </c>
      <c r="E16" s="12" t="s">
        <v>11</v>
      </c>
      <c r="F16" s="13">
        <v>43110</v>
      </c>
      <c r="G16" s="11">
        <v>41980</v>
      </c>
      <c r="H16" s="29">
        <f t="array" ref="H16">INDEX($V$5:$V$12,MATCH(1,($T$5:$T$12=E16)*($U$5:$U$12=D16),0))</f>
        <v>0.06</v>
      </c>
      <c r="I16" s="12" t="str" cm="1">
        <f t="array" ref="I16">IFERROR(INDEX($N$5:$N$26,MATCH(C16,$N$5:$N$26,0)+1),"No email ID")</f>
        <v>d.strutley@awesome.ch</v>
      </c>
      <c r="K16" s="9" t="s">
        <v>34</v>
      </c>
      <c r="L16" s="51">
        <v>88000</v>
      </c>
      <c r="N16" s="27" t="s">
        <v>42</v>
      </c>
    </row>
    <row r="17" spans="3:19" ht="16.5" thickTop="1" thickBot="1" x14ac:dyDescent="0.3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29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K17" s="9" t="s">
        <v>31</v>
      </c>
      <c r="L17" s="51" t="str">
        <f>IFERROR(INDEX(C8:C23,MATCH(L16,G8:G23,0)),"NOT FOUND")</f>
        <v>NOT FOUND</v>
      </c>
      <c r="N17" s="25" t="s">
        <v>21</v>
      </c>
    </row>
    <row r="18" spans="3:19" ht="15.75" thickTop="1" x14ac:dyDescent="0.25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29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7" t="s">
        <v>40</v>
      </c>
      <c r="Q18" s="4" t="s">
        <v>3</v>
      </c>
      <c r="R18" s="16" t="s">
        <v>2</v>
      </c>
      <c r="S18" s="16" t="s">
        <v>28</v>
      </c>
    </row>
    <row r="19" spans="3:19" x14ac:dyDescent="0.25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29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s="25" t="s">
        <v>12</v>
      </c>
      <c r="Q19" s="9" t="s">
        <v>16</v>
      </c>
      <c r="R19" s="15" t="s">
        <v>7</v>
      </c>
      <c r="S19" s="18">
        <v>0.04</v>
      </c>
    </row>
    <row r="20" spans="3:19" x14ac:dyDescent="0.25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29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7" t="s">
        <v>38</v>
      </c>
      <c r="Q20" s="9" t="s">
        <v>8</v>
      </c>
      <c r="R20" s="15" t="s">
        <v>7</v>
      </c>
      <c r="S20" s="18">
        <v>0.05</v>
      </c>
    </row>
    <row r="21" spans="3:19" x14ac:dyDescent="0.25">
      <c r="N21" s="25" t="s">
        <v>27</v>
      </c>
      <c r="Q21" s="9" t="s">
        <v>14</v>
      </c>
      <c r="R21" s="15" t="s">
        <v>7</v>
      </c>
      <c r="S21" s="18">
        <v>0.03</v>
      </c>
    </row>
    <row r="22" spans="3:19" x14ac:dyDescent="0.25">
      <c r="N22" s="27" t="s">
        <v>45</v>
      </c>
      <c r="Q22" s="9" t="s">
        <v>11</v>
      </c>
      <c r="R22" s="15" t="s">
        <v>7</v>
      </c>
      <c r="S22" s="18">
        <v>0.06</v>
      </c>
    </row>
    <row r="23" spans="3:19" x14ac:dyDescent="0.25">
      <c r="N23" s="25" t="s">
        <v>24</v>
      </c>
      <c r="Q23" s="9" t="s">
        <v>16</v>
      </c>
      <c r="R23" s="15" t="s">
        <v>10</v>
      </c>
      <c r="S23" s="18">
        <v>0.03</v>
      </c>
    </row>
    <row r="24" spans="3:19" x14ac:dyDescent="0.25">
      <c r="N24" s="27" t="s">
        <v>46</v>
      </c>
      <c r="Q24" s="9" t="s">
        <v>8</v>
      </c>
      <c r="R24" s="15" t="s">
        <v>10</v>
      </c>
      <c r="S24" s="18">
        <v>0.04</v>
      </c>
    </row>
    <row r="25" spans="3:19" x14ac:dyDescent="0.25">
      <c r="N25" s="25" t="s">
        <v>26</v>
      </c>
      <c r="Q25" s="9" t="s">
        <v>14</v>
      </c>
      <c r="R25" s="15" t="s">
        <v>10</v>
      </c>
      <c r="S25" s="18">
        <v>0.04</v>
      </c>
    </row>
    <row r="26" spans="3:19" x14ac:dyDescent="0.25">
      <c r="N26" s="27" t="s">
        <v>44</v>
      </c>
      <c r="Q26" s="9" t="s">
        <v>11</v>
      </c>
      <c r="R26" s="15" t="s">
        <v>10</v>
      </c>
      <c r="S26" s="18">
        <v>0.05</v>
      </c>
    </row>
    <row r="55" spans="9:9" x14ac:dyDescent="0.25">
      <c r="I55"/>
    </row>
    <row r="56" spans="9:9" x14ac:dyDescent="0.25">
      <c r="I56"/>
    </row>
    <row r="57" spans="9:9" x14ac:dyDescent="0.25">
      <c r="I57" s="25"/>
    </row>
    <row r="58" spans="9:9" x14ac:dyDescent="0.25">
      <c r="I58" s="25"/>
    </row>
    <row r="59" spans="9:9" x14ac:dyDescent="0.25">
      <c r="I59" s="25"/>
    </row>
    <row r="60" spans="9:9" x14ac:dyDescent="0.25">
      <c r="I60" s="25"/>
    </row>
    <row r="61" spans="9:9" x14ac:dyDescent="0.25">
      <c r="I61" s="25"/>
    </row>
    <row r="62" spans="9:9" x14ac:dyDescent="0.25">
      <c r="I62" s="25"/>
    </row>
    <row r="63" spans="9:9" x14ac:dyDescent="0.25">
      <c r="I63" s="25"/>
    </row>
    <row r="64" spans="9:9" x14ac:dyDescent="0.25">
      <c r="I64" s="25"/>
    </row>
    <row r="65" spans="9:9" x14ac:dyDescent="0.25">
      <c r="I65" s="25"/>
    </row>
    <row r="66" spans="9:9" x14ac:dyDescent="0.25">
      <c r="I66" s="25"/>
    </row>
    <row r="67" spans="9:9" x14ac:dyDescent="0.25">
      <c r="I67" s="25"/>
    </row>
    <row r="68" spans="9:9" x14ac:dyDescent="0.25">
      <c r="I68" s="33"/>
    </row>
    <row r="69" spans="9:9" x14ac:dyDescent="0.25">
      <c r="I69" s="25"/>
    </row>
    <row r="70" spans="9:9" x14ac:dyDescent="0.25">
      <c r="I70" s="25"/>
    </row>
    <row r="71" spans="9:9" x14ac:dyDescent="0.25">
      <c r="I71" s="25"/>
    </row>
    <row r="72" spans="9:9" x14ac:dyDescent="0.25">
      <c r="I72" s="25"/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tabSelected="1" topLeftCell="D6" zoomScale="145" zoomScaleNormal="145" workbookViewId="0">
      <selection activeCell="N7" sqref="N7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 x14ac:dyDescent="0.25">
      <c r="A1" s="1"/>
      <c r="C1" s="3" t="s">
        <v>29</v>
      </c>
    </row>
    <row r="4" spans="1:13" x14ac:dyDescent="0.25">
      <c r="C4" t="s">
        <v>1</v>
      </c>
      <c r="D4" t="s">
        <v>2</v>
      </c>
      <c r="E4" t="s">
        <v>3</v>
      </c>
      <c r="F4" s="19" t="s">
        <v>4</v>
      </c>
      <c r="G4" s="21" t="s">
        <v>5</v>
      </c>
      <c r="H4" s="21" t="s">
        <v>49</v>
      </c>
      <c r="I4" s="21" t="s">
        <v>50</v>
      </c>
      <c r="K4" s="16" t="s">
        <v>51</v>
      </c>
      <c r="L4" s="4" t="s">
        <v>3</v>
      </c>
    </row>
    <row r="5" spans="1:13" x14ac:dyDescent="0.25">
      <c r="C5" t="s">
        <v>6</v>
      </c>
      <c r="D5" t="s">
        <v>7</v>
      </c>
      <c r="E5" t="s">
        <v>8</v>
      </c>
      <c r="F5" s="19">
        <v>43744</v>
      </c>
      <c r="G5" s="20">
        <v>75000</v>
      </c>
      <c r="H5" s="24">
        <f>INDEX($K$5:$K$8,MATCH(staff[[#This Row],[Department]],$L$5:$L$8,0))</f>
        <v>0.04</v>
      </c>
      <c r="I5" s="24">
        <f>INDEX($L$14:$M$17,MATCH(staff[[#This Row],[Department]],$K$14:$K$17,0),
MATCH(staff[[#This Row],[Gender]],$L$13:$M$13,0))</f>
        <v>0.05</v>
      </c>
      <c r="K5" s="17">
        <v>0.03</v>
      </c>
      <c r="L5" s="6" t="s">
        <v>16</v>
      </c>
    </row>
    <row r="6" spans="1:13" x14ac:dyDescent="0.25">
      <c r="C6" t="s">
        <v>9</v>
      </c>
      <c r="D6" t="s">
        <v>10</v>
      </c>
      <c r="E6" t="s">
        <v>11</v>
      </c>
      <c r="F6" s="19">
        <v>43601</v>
      </c>
      <c r="G6" s="20">
        <v>90700</v>
      </c>
      <c r="H6" s="24">
        <f>INDEX($K$5:$K$8,MATCH(staff[[#This Row],[Department]],$L$5:$L$8,0))</f>
        <v>0.05</v>
      </c>
      <c r="I6" s="24">
        <f>INDEX($L$14:$M$17,MATCH(staff[[#This Row],[Department]],$K$14:$K$17,0),
MATCH(staff[[#This Row],[Gender]],$L$13:$M$13,0))</f>
        <v>0.05</v>
      </c>
      <c r="K6" s="18">
        <v>0.04</v>
      </c>
      <c r="L6" s="9" t="s">
        <v>8</v>
      </c>
    </row>
    <row r="7" spans="1:13" x14ac:dyDescent="0.25">
      <c r="C7" t="s">
        <v>12</v>
      </c>
      <c r="D7" t="s">
        <v>10</v>
      </c>
      <c r="E7" t="s">
        <v>11</v>
      </c>
      <c r="F7" s="19">
        <v>43476</v>
      </c>
      <c r="G7" s="20">
        <v>48950</v>
      </c>
      <c r="H7" s="24">
        <f>INDEX($K$5:$K$8,MATCH(staff[[#This Row],[Department]],$L$5:$L$8,0))</f>
        <v>0.05</v>
      </c>
      <c r="I7" s="24">
        <f>INDEX($L$14:$M$17,MATCH(staff[[#This Row],[Department]],$K$14:$K$17,0),
MATCH(staff[[#This Row],[Gender]],$L$13:$M$13,0))</f>
        <v>0.05</v>
      </c>
      <c r="K7" s="18">
        <v>0.04</v>
      </c>
      <c r="L7" s="9" t="s">
        <v>14</v>
      </c>
    </row>
    <row r="8" spans="1:13" x14ac:dyDescent="0.25">
      <c r="C8" t="s">
        <v>13</v>
      </c>
      <c r="D8" t="s">
        <v>10</v>
      </c>
      <c r="E8" t="s">
        <v>14</v>
      </c>
      <c r="F8" s="19">
        <v>43351</v>
      </c>
      <c r="G8" s="20">
        <v>74550</v>
      </c>
      <c r="H8" s="24">
        <f>INDEX($K$5:$K$8,MATCH(staff[[#This Row],[Department]],$L$5:$L$8,0))</f>
        <v>0.04</v>
      </c>
      <c r="I8" s="24">
        <f>INDEX($L$14:$M$17,MATCH(staff[[#This Row],[Department]],$K$14:$K$17,0),
MATCH(staff[[#This Row],[Gender]],$L$13:$M$13,0))</f>
        <v>0.03</v>
      </c>
      <c r="K8" s="18">
        <v>0.05</v>
      </c>
      <c r="L8" s="9" t="s">
        <v>11</v>
      </c>
    </row>
    <row r="9" spans="1:13" x14ac:dyDescent="0.25">
      <c r="C9" t="s">
        <v>15</v>
      </c>
      <c r="D9" t="s">
        <v>10</v>
      </c>
      <c r="E9" t="s">
        <v>16</v>
      </c>
      <c r="F9" s="19">
        <v>43560</v>
      </c>
      <c r="G9" s="20">
        <v>59810</v>
      </c>
      <c r="H9" s="24">
        <f>INDEX($K$5:$K$8,MATCH(staff[[#This Row],[Department]],$L$5:$L$8,0))</f>
        <v>0.03</v>
      </c>
      <c r="I9" s="24">
        <f>INDEX($L$14:$M$17,MATCH(staff[[#This Row],[Department]],$K$14:$K$17,0),
MATCH(staff[[#This Row],[Gender]],$L$13:$M$13,0))</f>
        <v>0.03</v>
      </c>
    </row>
    <row r="10" spans="1:13" x14ac:dyDescent="0.25">
      <c r="C10" t="s">
        <v>17</v>
      </c>
      <c r="D10" t="s">
        <v>10</v>
      </c>
      <c r="E10" t="s">
        <v>11</v>
      </c>
      <c r="F10" s="19">
        <v>43424</v>
      </c>
      <c r="G10" s="20">
        <v>107700</v>
      </c>
      <c r="H10" s="24">
        <f>INDEX($K$5:$K$8,MATCH(staff[[#This Row],[Department]],$L$5:$L$8,0))</f>
        <v>0.05</v>
      </c>
      <c r="I10" s="24">
        <f>INDEX($L$14:$M$17,MATCH(staff[[#This Row],[Department]],$K$14:$K$17,0),
MATCH(staff[[#This Row],[Gender]],$L$13:$M$13,0))</f>
        <v>0.05</v>
      </c>
    </row>
    <row r="11" spans="1:13" x14ac:dyDescent="0.25">
      <c r="C11" t="s">
        <v>18</v>
      </c>
      <c r="D11" t="s">
        <v>10</v>
      </c>
      <c r="E11" t="s">
        <v>11</v>
      </c>
      <c r="F11" s="19">
        <v>43303</v>
      </c>
      <c r="G11" s="20">
        <v>88050</v>
      </c>
      <c r="H11" s="24">
        <f>INDEX($K$5:$K$8,MATCH(staff[[#This Row],[Department]],$L$5:$L$8,0))</f>
        <v>0.05</v>
      </c>
      <c r="I11" s="24">
        <f>INDEX($L$14:$M$17,MATCH(staff[[#This Row],[Department]],$K$14:$K$17,0),
MATCH(staff[[#This Row],[Gender]],$L$13:$M$13,0))</f>
        <v>0.05</v>
      </c>
    </row>
    <row r="12" spans="1:13" x14ac:dyDescent="0.25">
      <c r="C12" t="s">
        <v>19</v>
      </c>
      <c r="D12" t="s">
        <v>10</v>
      </c>
      <c r="E12" t="s">
        <v>11</v>
      </c>
      <c r="F12" s="19">
        <v>43238</v>
      </c>
      <c r="G12" s="20">
        <v>69120</v>
      </c>
      <c r="H12" s="24">
        <f>INDEX($K$5:$K$8,MATCH(staff[[#This Row],[Department]],$L$5:$L$8,0))</f>
        <v>0.05</v>
      </c>
      <c r="I12" s="24">
        <f>INDEX($L$14:$M$17,MATCH(staff[[#This Row],[Department]],$K$14:$K$17,0),
MATCH(staff[[#This Row],[Gender]],$L$13:$M$13,0))</f>
        <v>0.05</v>
      </c>
      <c r="L12" s="39" t="s">
        <v>52</v>
      </c>
      <c r="M12" s="39"/>
    </row>
    <row r="13" spans="1:13" x14ac:dyDescent="0.25">
      <c r="C13" t="s">
        <v>20</v>
      </c>
      <c r="D13" t="s">
        <v>7</v>
      </c>
      <c r="E13" t="s">
        <v>11</v>
      </c>
      <c r="F13" s="19">
        <v>43628</v>
      </c>
      <c r="G13" s="20">
        <v>58100</v>
      </c>
      <c r="H13" s="24">
        <f>INDEX($K$5:$K$8,MATCH(staff[[#This Row],[Department]],$L$5:$L$8,0))</f>
        <v>0.05</v>
      </c>
      <c r="I13" s="24">
        <f>INDEX($L$14:$M$17,MATCH(staff[[#This Row],[Department]],$K$14:$K$17,0),
MATCH(staff[[#This Row],[Gender]],$L$13:$M$13,0))</f>
        <v>0.06</v>
      </c>
      <c r="K13" s="4" t="s">
        <v>3</v>
      </c>
      <c r="L13" s="16" t="s">
        <v>7</v>
      </c>
      <c r="M13" s="16" t="s">
        <v>10</v>
      </c>
    </row>
    <row r="14" spans="1:13" x14ac:dyDescent="0.25">
      <c r="C14" t="s">
        <v>21</v>
      </c>
      <c r="D14" t="s">
        <v>7</v>
      </c>
      <c r="E14" t="s">
        <v>16</v>
      </c>
      <c r="F14" s="19">
        <v>43355</v>
      </c>
      <c r="G14" s="20">
        <v>67910</v>
      </c>
      <c r="H14" s="24">
        <f>INDEX($K$5:$K$8,MATCH(staff[[#This Row],[Department]],$L$5:$L$8,0))</f>
        <v>0.03</v>
      </c>
      <c r="I14" s="24">
        <f>INDEX($L$14:$M$17,MATCH(staff[[#This Row],[Department]],$K$14:$K$17,0),
MATCH(staff[[#This Row],[Gender]],$L$13:$M$13,0))</f>
        <v>0.04</v>
      </c>
      <c r="K14" s="6" t="s">
        <v>16</v>
      </c>
      <c r="L14" s="17">
        <v>0.04</v>
      </c>
      <c r="M14" s="17">
        <v>0.03</v>
      </c>
    </row>
    <row r="15" spans="1:13" x14ac:dyDescent="0.25">
      <c r="C15" t="s">
        <v>22</v>
      </c>
      <c r="D15" t="s">
        <v>10</v>
      </c>
      <c r="E15" t="s">
        <v>16</v>
      </c>
      <c r="F15" s="19">
        <v>43007</v>
      </c>
      <c r="G15" s="20">
        <v>48170</v>
      </c>
      <c r="H15" s="24">
        <f>INDEX($K$5:$K$8,MATCH(staff[[#This Row],[Department]],$L$5:$L$8,0))</f>
        <v>0.03</v>
      </c>
      <c r="I15" s="24">
        <f>INDEX($L$14:$M$17,MATCH(staff[[#This Row],[Department]],$K$14:$K$17,0),
MATCH(staff[[#This Row],[Gender]],$L$13:$M$13,0))</f>
        <v>0.03</v>
      </c>
      <c r="K15" s="9" t="s">
        <v>8</v>
      </c>
      <c r="L15" s="18">
        <v>0.05</v>
      </c>
      <c r="M15" s="18">
        <v>0.04</v>
      </c>
    </row>
    <row r="16" spans="1:13" x14ac:dyDescent="0.25">
      <c r="C16" t="s">
        <v>23</v>
      </c>
      <c r="D16" t="s">
        <v>7</v>
      </c>
      <c r="E16" t="s">
        <v>11</v>
      </c>
      <c r="F16" s="19">
        <v>43110</v>
      </c>
      <c r="G16" s="20">
        <v>41980</v>
      </c>
      <c r="H16" s="24">
        <f>INDEX($K$5:$K$8,MATCH(staff[[#This Row],[Department]],$L$5:$L$8,0))</f>
        <v>0.05</v>
      </c>
      <c r="I16" s="24">
        <f>INDEX($L$14:$M$17,MATCH(staff[[#This Row],[Department]],$K$14:$K$17,0),
MATCH(staff[[#This Row],[Gender]],$L$13:$M$13,0))</f>
        <v>0.06</v>
      </c>
      <c r="K16" s="9" t="s">
        <v>14</v>
      </c>
      <c r="L16" s="18">
        <v>0.03</v>
      </c>
      <c r="M16" s="18">
        <v>0.03</v>
      </c>
    </row>
    <row r="17" spans="3:13" x14ac:dyDescent="0.25">
      <c r="C17" t="s">
        <v>24</v>
      </c>
      <c r="D17" t="s">
        <v>7</v>
      </c>
      <c r="E17" t="s">
        <v>16</v>
      </c>
      <c r="F17" s="19">
        <v>43282</v>
      </c>
      <c r="G17" s="20">
        <v>65920</v>
      </c>
      <c r="H17" s="24">
        <f>INDEX($K$5:$K$8,MATCH(staff[[#This Row],[Department]],$L$5:$L$8,0))</f>
        <v>0.03</v>
      </c>
      <c r="I17" s="24">
        <f>INDEX($L$14:$M$17,MATCH(staff[[#This Row],[Department]],$K$14:$K$17,0),
MATCH(staff[[#This Row],[Gender]],$L$13:$M$13,0))</f>
        <v>0.04</v>
      </c>
      <c r="K17" s="9" t="s">
        <v>11</v>
      </c>
      <c r="L17" s="18">
        <v>0.06</v>
      </c>
      <c r="M17" s="18">
        <v>0.05</v>
      </c>
    </row>
    <row r="18" spans="3:13" x14ac:dyDescent="0.25">
      <c r="C18" t="s">
        <v>25</v>
      </c>
      <c r="D18" t="s">
        <v>7</v>
      </c>
      <c r="E18" t="s">
        <v>14</v>
      </c>
      <c r="F18" s="19">
        <v>43342</v>
      </c>
      <c r="G18" s="20">
        <v>109160</v>
      </c>
      <c r="H18" s="24">
        <f>INDEX($K$5:$K$8,MATCH(staff[[#This Row],[Department]],$L$5:$L$8,0))</f>
        <v>0.04</v>
      </c>
      <c r="I18" s="24">
        <f>INDEX($L$14:$M$17,MATCH(staff[[#This Row],[Department]],$K$14:$K$17,0),
MATCH(staff[[#This Row],[Gender]],$L$13:$M$13,0))</f>
        <v>0.03</v>
      </c>
    </row>
    <row r="19" spans="3:13" x14ac:dyDescent="0.25">
      <c r="C19" t="s">
        <v>26</v>
      </c>
      <c r="D19" t="s">
        <v>7</v>
      </c>
      <c r="E19" t="s">
        <v>16</v>
      </c>
      <c r="F19" s="19">
        <v>43151</v>
      </c>
      <c r="G19" s="20">
        <v>75970</v>
      </c>
      <c r="H19" s="24">
        <f>INDEX($K$5:$K$8,MATCH(staff[[#This Row],[Department]],$L$5:$L$8,0))</f>
        <v>0.03</v>
      </c>
      <c r="I19" s="24">
        <f>INDEX($L$14:$M$17,MATCH(staff[[#This Row],[Department]],$K$14:$K$17,0),
MATCH(staff[[#This Row],[Gender]],$L$13:$M$13,0))</f>
        <v>0.04</v>
      </c>
      <c r="K19" s="36" t="str">
        <f>INDEX(K14:K17,3)</f>
        <v>Sales</v>
      </c>
    </row>
    <row r="20" spans="3:13" x14ac:dyDescent="0.25">
      <c r="C20" t="s">
        <v>27</v>
      </c>
      <c r="D20" t="s">
        <v>7</v>
      </c>
      <c r="E20" t="s">
        <v>16</v>
      </c>
      <c r="F20" s="19">
        <v>43618</v>
      </c>
      <c r="G20" s="20">
        <v>58940</v>
      </c>
      <c r="H20" s="24">
        <f>INDEX($K$5:$K$8,MATCH(staff[[#This Row],[Department]],$L$5:$L$8,0))</f>
        <v>0.03</v>
      </c>
      <c r="I20" s="24">
        <f>INDEX($L$14:$M$17,MATCH(staff[[#This Row],[Department]],$K$14:$K$17,0),
MATCH(staff[[#This Row],[Gender]],$L$13:$M$13,0))</f>
        <v>0.04</v>
      </c>
      <c r="K20" s="37">
        <f>INDEX(L14:M17,2,2)</f>
        <v>0.04</v>
      </c>
    </row>
  </sheetData>
  <mergeCells count="1">
    <mergeCell ref="L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Utilisateur Windows</cp:lastModifiedBy>
  <dcterms:created xsi:type="dcterms:W3CDTF">2021-03-14T20:21:32Z</dcterms:created>
  <dcterms:modified xsi:type="dcterms:W3CDTF">2023-02-24T15:32:59Z</dcterms:modified>
</cp:coreProperties>
</file>