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autoCompressPictures="0"/>
  <mc:AlternateContent xmlns:mc="http://schemas.openxmlformats.org/markup-compatibility/2006">
    <mc:Choice Requires="x15">
      <x15ac:absPath xmlns:x15ac="http://schemas.microsoft.com/office/spreadsheetml/2010/11/ac" url="C:\Users\MK\PlanEnergi\PlanEnergi - SharePoint - Fildeling\983 Hotmaps\Hotmaps eLearning Concept\3 training run (English)\"/>
    </mc:Choice>
  </mc:AlternateContent>
  <xr:revisionPtr revIDLastSave="29" documentId="11_80F29D9AD67290265DB2066E603EBC5A095EBA78" xr6:coauthVersionLast="44" xr6:coauthVersionMax="44" xr10:uidLastSave="{00269D54-47AA-4742-A53D-412189A32206}"/>
  <bookViews>
    <workbookView minimized="1" xWindow="34620" yWindow="1380" windowWidth="21600" windowHeight="12735" firstSheet="1" activeTab="1" xr2:uid="{00000000-000D-0000-FFFF-FFFF00000000}"/>
  </bookViews>
  <sheets>
    <sheet name="Content" sheetId="6" r:id="rId1"/>
    <sheet name="Final table" sheetId="1" r:id="rId2"/>
    <sheet name="Ref. 2.2.3 Dec. heating supply" sheetId="2" r:id="rId3"/>
    <sheet name="Ref. 4.2 DH economic assessment" sheetId="3" r:id="rId4"/>
    <sheet name="Ref. 3.2 DH supply dispatch"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34" i="1" l="1"/>
  <c r="G39" i="5"/>
  <c r="H39" i="5"/>
  <c r="I39" i="5"/>
  <c r="J39" i="5"/>
  <c r="K39" i="5"/>
  <c r="L39" i="5"/>
  <c r="G40" i="5"/>
  <c r="H40" i="5"/>
  <c r="I40" i="5"/>
  <c r="J40" i="5"/>
  <c r="K40" i="5"/>
  <c r="L40" i="5"/>
  <c r="G41" i="5"/>
  <c r="H41" i="5"/>
  <c r="I41" i="5"/>
  <c r="J41" i="5"/>
  <c r="K41" i="5"/>
  <c r="L41" i="5"/>
  <c r="G42" i="5"/>
  <c r="H42" i="5"/>
  <c r="I42" i="5"/>
  <c r="J42" i="5"/>
  <c r="K42" i="5"/>
  <c r="L42" i="5"/>
  <c r="G43" i="5"/>
  <c r="H43" i="5"/>
  <c r="I43" i="5"/>
  <c r="J43" i="5"/>
  <c r="K43" i="5"/>
  <c r="L43" i="5"/>
  <c r="G44" i="5"/>
  <c r="H44" i="5"/>
  <c r="I44" i="5"/>
  <c r="J44" i="5"/>
  <c r="K44" i="5"/>
  <c r="L44" i="5"/>
  <c r="G45" i="5"/>
  <c r="H45" i="5"/>
  <c r="I45" i="5"/>
  <c r="J45" i="5"/>
  <c r="K45" i="5"/>
  <c r="L45" i="5"/>
  <c r="G46" i="5"/>
  <c r="H46" i="5"/>
  <c r="I46" i="5"/>
  <c r="J46" i="5"/>
  <c r="K46" i="5"/>
  <c r="L46" i="5"/>
  <c r="G47" i="5"/>
  <c r="H47" i="5"/>
  <c r="I47" i="5"/>
  <c r="J47" i="5"/>
  <c r="K47" i="5"/>
  <c r="L47" i="5"/>
  <c r="G48" i="5"/>
  <c r="H48" i="5"/>
  <c r="I48" i="5"/>
  <c r="J48" i="5"/>
  <c r="K48" i="5"/>
  <c r="L48" i="5"/>
  <c r="G49" i="5"/>
  <c r="H49" i="5"/>
  <c r="I49" i="5"/>
  <c r="J49" i="5"/>
  <c r="K49" i="5"/>
  <c r="L49" i="5"/>
  <c r="G50" i="5"/>
  <c r="H50" i="5"/>
  <c r="I50" i="5"/>
  <c r="J50" i="5"/>
  <c r="K50" i="5"/>
  <c r="L50" i="5"/>
  <c r="G51" i="5"/>
  <c r="H51" i="5"/>
  <c r="I51" i="5"/>
  <c r="J51" i="5"/>
  <c r="K51" i="5"/>
  <c r="L51" i="5"/>
  <c r="G52" i="5"/>
  <c r="H52" i="5"/>
  <c r="I52" i="5"/>
  <c r="J52" i="5"/>
  <c r="K52" i="5"/>
  <c r="L52" i="5"/>
  <c r="G53" i="5"/>
  <c r="H53" i="5"/>
  <c r="I53" i="5"/>
  <c r="J53" i="5"/>
  <c r="K53" i="5"/>
  <c r="L53" i="5"/>
  <c r="G54" i="5"/>
  <c r="H54" i="5"/>
  <c r="I54" i="5"/>
  <c r="J54" i="5"/>
  <c r="K54" i="5"/>
  <c r="L54" i="5"/>
  <c r="G55" i="5"/>
  <c r="H55" i="5"/>
  <c r="I55" i="5"/>
  <c r="J55" i="5"/>
  <c r="K55" i="5"/>
  <c r="L55" i="5"/>
  <c r="G56" i="5"/>
  <c r="H56" i="5"/>
  <c r="I56" i="5"/>
  <c r="J56" i="5"/>
  <c r="K56" i="5"/>
  <c r="L56" i="5"/>
  <c r="G57" i="5"/>
  <c r="H57" i="5"/>
  <c r="I57" i="5"/>
  <c r="J57" i="5"/>
  <c r="K57" i="5"/>
  <c r="L57" i="5"/>
  <c r="G58" i="5"/>
  <c r="H58" i="5"/>
  <c r="I58" i="5"/>
  <c r="J58" i="5"/>
  <c r="K58" i="5"/>
  <c r="L58" i="5"/>
  <c r="G59" i="5"/>
  <c r="H59" i="5"/>
  <c r="I59" i="5"/>
  <c r="J59" i="5"/>
  <c r="K59" i="5"/>
  <c r="L59" i="5"/>
  <c r="G60" i="5"/>
  <c r="H60" i="5"/>
  <c r="I60" i="5"/>
  <c r="J60" i="5"/>
  <c r="K60" i="5"/>
  <c r="L60" i="5"/>
  <c r="G61" i="5"/>
  <c r="H61" i="5"/>
  <c r="I61" i="5"/>
  <c r="J61" i="5"/>
  <c r="K61" i="5"/>
  <c r="L61" i="5"/>
  <c r="G62" i="5"/>
  <c r="H62" i="5"/>
  <c r="I62" i="5"/>
  <c r="J62" i="5"/>
  <c r="K62" i="5"/>
  <c r="L62" i="5"/>
  <c r="G63" i="5"/>
  <c r="H63" i="5"/>
  <c r="I63" i="5"/>
  <c r="J63" i="5"/>
  <c r="K63" i="5"/>
  <c r="L63" i="5"/>
  <c r="G64" i="5"/>
  <c r="H64" i="5"/>
  <c r="I64" i="5"/>
  <c r="J64" i="5"/>
  <c r="K64" i="5"/>
  <c r="L64" i="5"/>
  <c r="G65" i="5"/>
  <c r="H65" i="5"/>
  <c r="I65" i="5"/>
  <c r="J65" i="5"/>
  <c r="K65" i="5"/>
  <c r="L65" i="5"/>
  <c r="G66" i="5"/>
  <c r="H66" i="5"/>
  <c r="I66" i="5"/>
  <c r="J66" i="5"/>
  <c r="K66" i="5"/>
  <c r="L66" i="5"/>
  <c r="G67" i="5"/>
  <c r="H67" i="5"/>
  <c r="I67" i="5"/>
  <c r="J67" i="5"/>
  <c r="K67" i="5"/>
  <c r="L67" i="5"/>
  <c r="G68" i="5"/>
  <c r="H68" i="5"/>
  <c r="I68" i="5"/>
  <c r="J68" i="5"/>
  <c r="K68" i="5"/>
  <c r="L68" i="5"/>
  <c r="G69" i="5"/>
  <c r="H69" i="5"/>
  <c r="I69" i="5"/>
  <c r="J69" i="5"/>
  <c r="K69" i="5"/>
  <c r="L69" i="5"/>
  <c r="G70" i="5"/>
  <c r="H70" i="5"/>
  <c r="I70" i="5"/>
  <c r="J70" i="5"/>
  <c r="K70" i="5"/>
  <c r="L70" i="5"/>
  <c r="G71" i="5"/>
  <c r="H71" i="5"/>
  <c r="I71" i="5"/>
  <c r="J71" i="5"/>
  <c r="K71" i="5"/>
  <c r="L71" i="5"/>
  <c r="G72" i="5"/>
  <c r="H72" i="5"/>
  <c r="I72" i="5"/>
  <c r="J72" i="5"/>
  <c r="K72" i="5"/>
  <c r="L72" i="5"/>
  <c r="G73" i="5"/>
  <c r="H73" i="5"/>
  <c r="I73" i="5"/>
  <c r="J73" i="5"/>
  <c r="K73" i="5"/>
  <c r="L73" i="5"/>
  <c r="G74" i="5"/>
  <c r="H74" i="5"/>
  <c r="I74" i="5"/>
  <c r="J74" i="5"/>
  <c r="K74" i="5"/>
  <c r="L74" i="5"/>
  <c r="G75" i="5"/>
  <c r="H75" i="5"/>
  <c r="I75" i="5"/>
  <c r="J75" i="5"/>
  <c r="K75" i="5"/>
  <c r="L75" i="5"/>
  <c r="G76" i="5"/>
  <c r="H76" i="5"/>
  <c r="I76" i="5"/>
  <c r="J76" i="5"/>
  <c r="K76" i="5"/>
  <c r="L76" i="5"/>
  <c r="G77" i="5"/>
  <c r="H77" i="5"/>
  <c r="I77" i="5"/>
  <c r="J77" i="5"/>
  <c r="K77" i="5"/>
  <c r="L77" i="5"/>
  <c r="G78" i="5"/>
  <c r="H78" i="5"/>
  <c r="I78" i="5"/>
  <c r="J78" i="5"/>
  <c r="K78" i="5"/>
  <c r="L78" i="5"/>
  <c r="G79" i="5"/>
  <c r="H79" i="5"/>
  <c r="I79" i="5"/>
  <c r="J79" i="5"/>
  <c r="K79" i="5"/>
  <c r="L79" i="5"/>
  <c r="G80" i="5"/>
  <c r="H80" i="5"/>
  <c r="I80" i="5"/>
  <c r="J80" i="5"/>
  <c r="K80" i="5"/>
  <c r="L80" i="5"/>
  <c r="G81" i="5"/>
  <c r="H81" i="5"/>
  <c r="I81" i="5"/>
  <c r="J81" i="5"/>
  <c r="K81" i="5"/>
  <c r="L81" i="5"/>
  <c r="G82" i="5"/>
  <c r="H82" i="5"/>
  <c r="I82" i="5"/>
  <c r="J82" i="5"/>
  <c r="K82" i="5"/>
  <c r="L82" i="5"/>
  <c r="G83" i="5"/>
  <c r="H83" i="5"/>
  <c r="I83" i="5"/>
  <c r="J83" i="5"/>
  <c r="K83" i="5"/>
  <c r="L83" i="5"/>
  <c r="G84" i="5"/>
  <c r="H84" i="5"/>
  <c r="I84" i="5"/>
  <c r="J84" i="5"/>
  <c r="K84" i="5"/>
  <c r="L84" i="5"/>
  <c r="G85" i="5"/>
  <c r="H85" i="5"/>
  <c r="I85" i="5"/>
  <c r="J85" i="5"/>
  <c r="K85" i="5"/>
  <c r="L85" i="5"/>
  <c r="G86" i="5"/>
  <c r="H86" i="5"/>
  <c r="I86" i="5"/>
  <c r="J86" i="5"/>
  <c r="K86" i="5"/>
  <c r="L86" i="5"/>
  <c r="G87" i="5"/>
  <c r="H87" i="5"/>
  <c r="I87" i="5"/>
  <c r="J87" i="5"/>
  <c r="K87" i="5"/>
  <c r="L87" i="5"/>
  <c r="G88" i="5"/>
  <c r="H88" i="5"/>
  <c r="I88" i="5"/>
  <c r="J88" i="5"/>
  <c r="K88" i="5"/>
  <c r="L88" i="5"/>
  <c r="G89" i="5"/>
  <c r="H89" i="5"/>
  <c r="I89" i="5"/>
  <c r="J89" i="5"/>
  <c r="K89" i="5"/>
  <c r="L89" i="5"/>
  <c r="G90" i="5"/>
  <c r="H90" i="5"/>
  <c r="I90" i="5"/>
  <c r="J90" i="5"/>
  <c r="K90" i="5"/>
  <c r="L90" i="5"/>
  <c r="G91" i="5"/>
  <c r="H91" i="5"/>
  <c r="I91" i="5"/>
  <c r="J91" i="5"/>
  <c r="K91" i="5"/>
  <c r="L91" i="5"/>
  <c r="G92" i="5"/>
  <c r="H92" i="5"/>
  <c r="I92" i="5"/>
  <c r="J92" i="5"/>
  <c r="K92" i="5"/>
  <c r="L92" i="5"/>
  <c r="G93" i="5"/>
  <c r="H93" i="5"/>
  <c r="I93" i="5"/>
  <c r="J93" i="5"/>
  <c r="K93" i="5"/>
  <c r="L93" i="5"/>
  <c r="G94" i="5"/>
  <c r="H94" i="5"/>
  <c r="I94" i="5"/>
  <c r="J94" i="5"/>
  <c r="K94" i="5"/>
  <c r="L94" i="5"/>
  <c r="G95" i="5"/>
  <c r="H95" i="5"/>
  <c r="I95" i="5"/>
  <c r="J95" i="5"/>
  <c r="K95" i="5"/>
  <c r="L95" i="5"/>
  <c r="G96" i="5"/>
  <c r="H96" i="5"/>
  <c r="I96" i="5"/>
  <c r="J96" i="5"/>
  <c r="K96" i="5"/>
  <c r="L96" i="5"/>
  <c r="G97" i="5"/>
  <c r="H97" i="5"/>
  <c r="I97" i="5"/>
  <c r="J97" i="5"/>
  <c r="K97" i="5"/>
  <c r="L97" i="5"/>
  <c r="G98" i="5"/>
  <c r="H98" i="5"/>
  <c r="I98" i="5"/>
  <c r="J98" i="5"/>
  <c r="K98" i="5"/>
  <c r="L98" i="5"/>
  <c r="G99" i="5"/>
  <c r="H99" i="5"/>
  <c r="I99" i="5"/>
  <c r="J99" i="5"/>
  <c r="K99" i="5"/>
  <c r="L99" i="5"/>
  <c r="G100" i="5"/>
  <c r="H100" i="5"/>
  <c r="I100" i="5"/>
  <c r="J100" i="5"/>
  <c r="K100" i="5"/>
  <c r="L100" i="5"/>
  <c r="G101" i="5"/>
  <c r="H101" i="5"/>
  <c r="I101" i="5"/>
  <c r="J101" i="5"/>
  <c r="K101" i="5"/>
  <c r="L101" i="5"/>
  <c r="G102" i="5"/>
  <c r="H102" i="5"/>
  <c r="I102" i="5"/>
  <c r="J102" i="5"/>
  <c r="K102" i="5"/>
  <c r="L102" i="5"/>
  <c r="G103" i="5"/>
  <c r="H103" i="5"/>
  <c r="I103" i="5"/>
  <c r="J103" i="5"/>
  <c r="K103" i="5"/>
  <c r="L103" i="5"/>
  <c r="G104" i="5"/>
  <c r="H104" i="5"/>
  <c r="I104" i="5"/>
  <c r="J104" i="5"/>
  <c r="K104" i="5"/>
  <c r="L104" i="5"/>
  <c r="G105" i="5"/>
  <c r="H105" i="5"/>
  <c r="I105" i="5"/>
  <c r="J105" i="5"/>
  <c r="K105" i="5"/>
  <c r="L105" i="5"/>
  <c r="G106" i="5"/>
  <c r="H106" i="5"/>
  <c r="I106" i="5"/>
  <c r="J106" i="5"/>
  <c r="K106" i="5"/>
  <c r="L106" i="5"/>
  <c r="G107" i="5"/>
  <c r="H107" i="5"/>
  <c r="I107" i="5"/>
  <c r="J107" i="5"/>
  <c r="K107" i="5"/>
  <c r="L107" i="5"/>
  <c r="G108" i="5"/>
  <c r="H108" i="5"/>
  <c r="I108" i="5"/>
  <c r="J108" i="5"/>
  <c r="K108" i="5"/>
  <c r="L108" i="5"/>
  <c r="G109" i="5"/>
  <c r="H109" i="5"/>
  <c r="I109" i="5"/>
  <c r="J109" i="5"/>
  <c r="K109" i="5"/>
  <c r="L109" i="5"/>
  <c r="G110" i="5"/>
  <c r="H110" i="5"/>
  <c r="I110" i="5"/>
  <c r="J110" i="5"/>
  <c r="K110" i="5"/>
  <c r="L110" i="5"/>
  <c r="G111" i="5"/>
  <c r="H111" i="5"/>
  <c r="I111" i="5"/>
  <c r="J111" i="5"/>
  <c r="K111" i="5"/>
  <c r="L111" i="5"/>
  <c r="G112" i="5"/>
  <c r="H112" i="5"/>
  <c r="I112" i="5"/>
  <c r="J112" i="5"/>
  <c r="K112" i="5"/>
  <c r="L112" i="5"/>
  <c r="G113" i="5"/>
  <c r="H113" i="5"/>
  <c r="I113" i="5"/>
  <c r="J113" i="5"/>
  <c r="K113" i="5"/>
  <c r="L113" i="5"/>
  <c r="G114" i="5"/>
  <c r="H114" i="5"/>
  <c r="I114" i="5"/>
  <c r="J114" i="5"/>
  <c r="K114" i="5"/>
  <c r="L114" i="5"/>
  <c r="G115" i="5"/>
  <c r="H115" i="5"/>
  <c r="I115" i="5"/>
  <c r="J115" i="5"/>
  <c r="K115" i="5"/>
  <c r="L115" i="5"/>
  <c r="G116" i="5"/>
  <c r="H116" i="5"/>
  <c r="I116" i="5"/>
  <c r="J116" i="5"/>
  <c r="K116" i="5"/>
  <c r="L116" i="5"/>
  <c r="G117" i="5"/>
  <c r="H117" i="5"/>
  <c r="I117" i="5"/>
  <c r="J117" i="5"/>
  <c r="K117" i="5"/>
  <c r="L117" i="5"/>
  <c r="G118" i="5"/>
  <c r="H118" i="5"/>
  <c r="I118" i="5"/>
  <c r="J118" i="5"/>
  <c r="K118" i="5"/>
  <c r="L118" i="5"/>
  <c r="G119" i="5"/>
  <c r="H119" i="5"/>
  <c r="I119" i="5"/>
  <c r="J119" i="5"/>
  <c r="K119" i="5"/>
  <c r="L119" i="5"/>
  <c r="G120" i="5"/>
  <c r="H120" i="5"/>
  <c r="I120" i="5"/>
  <c r="J120" i="5"/>
  <c r="K120" i="5"/>
  <c r="L120" i="5"/>
  <c r="G121" i="5"/>
  <c r="H121" i="5"/>
  <c r="I121" i="5"/>
  <c r="J121" i="5"/>
  <c r="K121" i="5"/>
  <c r="L121" i="5"/>
  <c r="G122" i="5"/>
  <c r="H122" i="5"/>
  <c r="I122" i="5"/>
  <c r="J122" i="5"/>
  <c r="K122" i="5"/>
  <c r="L122" i="5"/>
  <c r="G123" i="5"/>
  <c r="H123" i="5"/>
  <c r="I123" i="5"/>
  <c r="J123" i="5"/>
  <c r="K123" i="5"/>
  <c r="L123" i="5"/>
  <c r="G124" i="5"/>
  <c r="H124" i="5"/>
  <c r="I124" i="5"/>
  <c r="J124" i="5"/>
  <c r="K124" i="5"/>
  <c r="L124" i="5"/>
  <c r="G125" i="5"/>
  <c r="H125" i="5"/>
  <c r="I125" i="5"/>
  <c r="J125" i="5"/>
  <c r="K125" i="5"/>
  <c r="L125" i="5"/>
  <c r="G126" i="5"/>
  <c r="H126" i="5"/>
  <c r="I126" i="5"/>
  <c r="J126" i="5"/>
  <c r="K126" i="5"/>
  <c r="L126" i="5"/>
  <c r="G127" i="5"/>
  <c r="H127" i="5"/>
  <c r="I127" i="5"/>
  <c r="J127" i="5"/>
  <c r="K127" i="5"/>
  <c r="L127" i="5"/>
  <c r="G128" i="5"/>
  <c r="H128" i="5"/>
  <c r="I128" i="5"/>
  <c r="J128" i="5"/>
  <c r="K128" i="5"/>
  <c r="L128" i="5"/>
  <c r="G129" i="5"/>
  <c r="H129" i="5"/>
  <c r="I129" i="5"/>
  <c r="J129" i="5"/>
  <c r="K129" i="5"/>
  <c r="L129" i="5"/>
  <c r="G130" i="5"/>
  <c r="H130" i="5"/>
  <c r="I130" i="5"/>
  <c r="J130" i="5"/>
  <c r="K130" i="5"/>
  <c r="L130" i="5"/>
  <c r="G131" i="5"/>
  <c r="H131" i="5"/>
  <c r="I131" i="5"/>
  <c r="J131" i="5"/>
  <c r="K131" i="5"/>
  <c r="L131" i="5"/>
  <c r="G35" i="5"/>
  <c r="H35" i="5"/>
  <c r="I35" i="5"/>
  <c r="J35" i="5"/>
  <c r="K35" i="5"/>
  <c r="L35" i="5"/>
  <c r="G36" i="5"/>
  <c r="H36" i="5"/>
  <c r="I36" i="5"/>
  <c r="J36" i="5"/>
  <c r="K36" i="5"/>
  <c r="L36" i="5"/>
  <c r="G37" i="5"/>
  <c r="H37" i="5"/>
  <c r="I37" i="5"/>
  <c r="J37" i="5"/>
  <c r="K37" i="5"/>
  <c r="L37" i="5"/>
  <c r="G38" i="5"/>
  <c r="H38" i="5"/>
  <c r="I38" i="5"/>
  <c r="J38" i="5"/>
  <c r="K38" i="5"/>
  <c r="L38" i="5"/>
  <c r="H34" i="5"/>
  <c r="I34" i="5"/>
  <c r="J34" i="5"/>
  <c r="K34" i="5"/>
  <c r="L34" i="5"/>
  <c r="G34" i="5"/>
  <c r="G15" i="5"/>
  <c r="H15" i="5"/>
  <c r="I15" i="5"/>
  <c r="J15" i="5"/>
  <c r="K15" i="5"/>
  <c r="L15" i="5"/>
  <c r="G16" i="5"/>
  <c r="H16" i="5"/>
  <c r="I16" i="5"/>
  <c r="J16" i="5"/>
  <c r="K16" i="5"/>
  <c r="L16" i="5"/>
  <c r="G17" i="5"/>
  <c r="H17" i="5"/>
  <c r="I17" i="5"/>
  <c r="J17" i="5"/>
  <c r="K17" i="5"/>
  <c r="L17" i="5"/>
  <c r="G18" i="5"/>
  <c r="H18" i="5"/>
  <c r="I18" i="5"/>
  <c r="J18" i="5"/>
  <c r="K18" i="5"/>
  <c r="L18" i="5"/>
  <c r="G19" i="5"/>
  <c r="H19" i="5"/>
  <c r="I19" i="5"/>
  <c r="J19" i="5"/>
  <c r="K19" i="5"/>
  <c r="L19" i="5"/>
  <c r="G20" i="5"/>
  <c r="H20" i="5"/>
  <c r="I20" i="5"/>
  <c r="J20" i="5"/>
  <c r="K20" i="5"/>
  <c r="L20" i="5"/>
  <c r="G21" i="5"/>
  <c r="H21" i="5"/>
  <c r="I21" i="5"/>
  <c r="J21" i="5"/>
  <c r="K21" i="5"/>
  <c r="L21" i="5"/>
  <c r="G22" i="5"/>
  <c r="H22" i="5"/>
  <c r="I22" i="5"/>
  <c r="J22" i="5"/>
  <c r="K22" i="5"/>
  <c r="L22" i="5"/>
  <c r="G23" i="5"/>
  <c r="H23" i="5"/>
  <c r="I23" i="5"/>
  <c r="J23" i="5"/>
  <c r="K23" i="5"/>
  <c r="L23" i="5"/>
  <c r="G24" i="5"/>
  <c r="H24" i="5"/>
  <c r="I24" i="5"/>
  <c r="J24" i="5"/>
  <c r="K24" i="5"/>
  <c r="L24" i="5"/>
  <c r="G25" i="5"/>
  <c r="H25" i="5"/>
  <c r="I25" i="5"/>
  <c r="J25" i="5"/>
  <c r="K25" i="5"/>
  <c r="L25" i="5"/>
  <c r="G26" i="5"/>
  <c r="H26" i="5"/>
  <c r="I26" i="5"/>
  <c r="J26" i="5"/>
  <c r="K26" i="5"/>
  <c r="L26" i="5"/>
  <c r="G27" i="5"/>
  <c r="H27" i="5"/>
  <c r="I27" i="5"/>
  <c r="J27" i="5"/>
  <c r="K27" i="5"/>
  <c r="L27" i="5"/>
  <c r="G28" i="5"/>
  <c r="H28" i="5"/>
  <c r="I28" i="5"/>
  <c r="J28" i="5"/>
  <c r="K28" i="5"/>
  <c r="L28" i="5"/>
  <c r="K14" i="5"/>
  <c r="L14" i="5"/>
  <c r="J14" i="5"/>
  <c r="H14" i="5"/>
  <c r="I14" i="5"/>
  <c r="G14" i="5"/>
  <c r="D15" i="3"/>
  <c r="D16" i="3"/>
  <c r="G147" i="1"/>
  <c r="G75" i="1"/>
  <c r="E15" i="3"/>
  <c r="E16" i="3"/>
  <c r="H147" i="1"/>
  <c r="H75" i="1"/>
  <c r="I147" i="1"/>
  <c r="I75" i="1"/>
  <c r="G15" i="3"/>
  <c r="G16" i="3"/>
  <c r="J147" i="1"/>
  <c r="J75" i="1"/>
  <c r="H15" i="3"/>
  <c r="H16" i="3"/>
  <c r="K147" i="1"/>
  <c r="K75" i="1"/>
  <c r="L147" i="1"/>
  <c r="L75" i="1"/>
  <c r="J15" i="3"/>
  <c r="J16" i="3"/>
  <c r="M147" i="1"/>
  <c r="M75" i="1"/>
  <c r="K15" i="3"/>
  <c r="K16" i="3"/>
  <c r="N147" i="1"/>
  <c r="N75" i="1"/>
  <c r="G76" i="1"/>
  <c r="H76" i="1"/>
  <c r="I76" i="1"/>
  <c r="J76" i="1"/>
  <c r="K76" i="1"/>
  <c r="L76" i="1"/>
  <c r="M76" i="1"/>
  <c r="N76" i="1"/>
  <c r="G77" i="1"/>
  <c r="H77" i="1"/>
  <c r="I77" i="1"/>
  <c r="J77" i="1"/>
  <c r="K77" i="1"/>
  <c r="L77" i="1"/>
  <c r="M77" i="1"/>
  <c r="N77" i="1"/>
  <c r="G78" i="1"/>
  <c r="H78" i="1"/>
  <c r="I78" i="1"/>
  <c r="J78" i="1"/>
  <c r="K78" i="1"/>
  <c r="L78" i="1"/>
  <c r="M78" i="1"/>
  <c r="N78" i="1"/>
  <c r="G79" i="1"/>
  <c r="H79" i="1"/>
  <c r="I79" i="1"/>
  <c r="J79" i="1"/>
  <c r="K79" i="1"/>
  <c r="L79" i="1"/>
  <c r="M79" i="1"/>
  <c r="N79" i="1"/>
  <c r="G13" i="1"/>
  <c r="H13" i="1"/>
  <c r="I13" i="1"/>
  <c r="J13" i="1"/>
  <c r="K13" i="1"/>
  <c r="L13" i="1"/>
  <c r="M13" i="1"/>
  <c r="N13" i="1"/>
  <c r="G14" i="1"/>
  <c r="H14" i="1"/>
  <c r="I14" i="1"/>
  <c r="J14" i="1"/>
  <c r="K14" i="1"/>
  <c r="L14" i="1"/>
  <c r="M14" i="1"/>
  <c r="N14" i="1"/>
  <c r="G15" i="1"/>
  <c r="H15" i="1"/>
  <c r="I15" i="1"/>
  <c r="J15" i="1"/>
  <c r="K15" i="1"/>
  <c r="L15" i="1"/>
  <c r="M15" i="1"/>
  <c r="N15" i="1"/>
  <c r="G16" i="1"/>
  <c r="H16" i="1"/>
  <c r="I16" i="1"/>
  <c r="J16" i="1"/>
  <c r="K16" i="1"/>
  <c r="L16" i="1"/>
  <c r="M16" i="1"/>
  <c r="N16" i="1"/>
  <c r="F147" i="1"/>
  <c r="F16" i="1"/>
  <c r="F15" i="1"/>
  <c r="F14" i="1"/>
  <c r="F13" i="1"/>
  <c r="F79" i="1"/>
  <c r="F78" i="1"/>
  <c r="F77" i="1"/>
  <c r="F76" i="1"/>
  <c r="F75" i="1"/>
  <c r="G56" i="1"/>
  <c r="H56" i="1"/>
  <c r="I56" i="1"/>
  <c r="J56" i="1"/>
  <c r="K56" i="1"/>
  <c r="L56" i="1"/>
  <c r="M56" i="1"/>
  <c r="N56" i="1"/>
  <c r="G57" i="1"/>
  <c r="H57" i="1"/>
  <c r="I57" i="1"/>
  <c r="J57" i="1"/>
  <c r="K57" i="1"/>
  <c r="L57" i="1"/>
  <c r="M57" i="1"/>
  <c r="N57" i="1"/>
  <c r="G58" i="1"/>
  <c r="H58" i="1"/>
  <c r="I58" i="1"/>
  <c r="J58" i="1"/>
  <c r="K58" i="1"/>
  <c r="L58" i="1"/>
  <c r="M58" i="1"/>
  <c r="N58" i="1"/>
  <c r="G59" i="1"/>
  <c r="H59" i="1"/>
  <c r="I59" i="1"/>
  <c r="J59" i="1"/>
  <c r="K59" i="1"/>
  <c r="L59" i="1"/>
  <c r="M59" i="1"/>
  <c r="N59" i="1"/>
  <c r="G60" i="1"/>
  <c r="H60" i="1"/>
  <c r="I60" i="1"/>
  <c r="J60" i="1"/>
  <c r="K60" i="1"/>
  <c r="L60" i="1"/>
  <c r="M60" i="1"/>
  <c r="N60" i="1"/>
  <c r="F60" i="1"/>
  <c r="F59" i="1"/>
  <c r="F58" i="1"/>
  <c r="F57" i="1"/>
  <c r="F56" i="1"/>
  <c r="F144" i="1"/>
  <c r="F37" i="2"/>
  <c r="F38" i="2"/>
  <c r="F39" i="2"/>
  <c r="F40" i="2"/>
  <c r="F41" i="2"/>
  <c r="F42" i="2"/>
  <c r="F43" i="2"/>
  <c r="F44" i="2"/>
  <c r="F45" i="2"/>
  <c r="H144" i="1"/>
  <c r="F27" i="2"/>
  <c r="H46" i="1"/>
  <c r="H124" i="1"/>
  <c r="G37" i="2"/>
  <c r="G38" i="2"/>
  <c r="G39" i="2"/>
  <c r="G40" i="2"/>
  <c r="G41" i="2"/>
  <c r="G42" i="2"/>
  <c r="G43" i="2"/>
  <c r="G44" i="2"/>
  <c r="G45" i="2"/>
  <c r="I144" i="1"/>
  <c r="G27" i="2"/>
  <c r="I46" i="1"/>
  <c r="I124" i="1"/>
  <c r="H37" i="2"/>
  <c r="H38" i="2"/>
  <c r="H39" i="2"/>
  <c r="H40" i="2"/>
  <c r="H41" i="2"/>
  <c r="H42" i="2"/>
  <c r="H43" i="2"/>
  <c r="H44" i="2"/>
  <c r="H45" i="2"/>
  <c r="J144" i="1"/>
  <c r="H27" i="2"/>
  <c r="J46" i="1"/>
  <c r="J124" i="1"/>
  <c r="F28" i="2"/>
  <c r="H47" i="1"/>
  <c r="H125" i="1"/>
  <c r="G28" i="2"/>
  <c r="I47" i="1"/>
  <c r="I125" i="1"/>
  <c r="H28" i="2"/>
  <c r="J47" i="1"/>
  <c r="J125" i="1"/>
  <c r="F29" i="2"/>
  <c r="H48" i="1"/>
  <c r="H126" i="1"/>
  <c r="G29" i="2"/>
  <c r="I48" i="1"/>
  <c r="I126" i="1"/>
  <c r="H29" i="2"/>
  <c r="J48" i="1"/>
  <c r="J126" i="1"/>
  <c r="F30" i="2"/>
  <c r="H49" i="1"/>
  <c r="H127" i="1"/>
  <c r="G30" i="2"/>
  <c r="I49" i="1"/>
  <c r="I127" i="1"/>
  <c r="H30" i="2"/>
  <c r="J49" i="1"/>
  <c r="J127" i="1"/>
  <c r="F31" i="2"/>
  <c r="H50" i="1"/>
  <c r="H128" i="1"/>
  <c r="G31" i="2"/>
  <c r="I50" i="1"/>
  <c r="I128" i="1"/>
  <c r="H31" i="2"/>
  <c r="J50" i="1"/>
  <c r="J128" i="1"/>
  <c r="F32" i="2"/>
  <c r="H51" i="1"/>
  <c r="H129" i="1"/>
  <c r="G32" i="2"/>
  <c r="I51" i="1"/>
  <c r="I129" i="1"/>
  <c r="H32" i="2"/>
  <c r="J51" i="1"/>
  <c r="J129" i="1"/>
  <c r="F33" i="2"/>
  <c r="H52" i="1"/>
  <c r="H130" i="1"/>
  <c r="G33" i="2"/>
  <c r="I52" i="1"/>
  <c r="I130" i="1"/>
  <c r="H33" i="2"/>
  <c r="J52" i="1"/>
  <c r="J130" i="1"/>
  <c r="F34" i="2"/>
  <c r="H53" i="1"/>
  <c r="H131" i="1"/>
  <c r="G34" i="2"/>
  <c r="I53" i="1"/>
  <c r="I131" i="1"/>
  <c r="H34" i="2"/>
  <c r="J53" i="1"/>
  <c r="J131" i="1"/>
  <c r="F35" i="2"/>
  <c r="H54" i="1"/>
  <c r="H132" i="1"/>
  <c r="G35" i="2"/>
  <c r="I54" i="1"/>
  <c r="I132" i="1"/>
  <c r="H35" i="2"/>
  <c r="J54" i="1"/>
  <c r="J132" i="1"/>
  <c r="H134" i="1"/>
  <c r="I134" i="1"/>
  <c r="J134" i="1"/>
  <c r="H135" i="1"/>
  <c r="I135" i="1"/>
  <c r="J135" i="1"/>
  <c r="H136" i="1"/>
  <c r="I136" i="1"/>
  <c r="J136" i="1"/>
  <c r="H137" i="1"/>
  <c r="I137" i="1"/>
  <c r="J137" i="1"/>
  <c r="H138" i="1"/>
  <c r="I138" i="1"/>
  <c r="J138" i="1"/>
  <c r="A4" i="5"/>
  <c r="A4" i="3"/>
  <c r="I13" i="3"/>
  <c r="F13" i="3"/>
  <c r="C13" i="3"/>
  <c r="F33" i="5"/>
  <c r="E33" i="5"/>
  <c r="D33" i="5"/>
  <c r="E13" i="5"/>
  <c r="F13" i="5"/>
  <c r="D13" i="5"/>
  <c r="E11" i="5"/>
  <c r="E31" i="5"/>
  <c r="F11" i="5"/>
  <c r="F31" i="5"/>
  <c r="G11" i="5"/>
  <c r="G31" i="5"/>
  <c r="H11" i="5"/>
  <c r="H31" i="5"/>
  <c r="I11" i="5"/>
  <c r="I31" i="5"/>
  <c r="J11" i="5"/>
  <c r="J31" i="5"/>
  <c r="K11" i="5"/>
  <c r="K31" i="5"/>
  <c r="L11" i="5"/>
  <c r="L31" i="5"/>
  <c r="D11" i="5"/>
  <c r="D31" i="5"/>
  <c r="D11" i="3"/>
  <c r="E11" i="3"/>
  <c r="F11" i="3"/>
  <c r="G11" i="3"/>
  <c r="H11" i="3"/>
  <c r="I11" i="3"/>
  <c r="J11" i="3"/>
  <c r="K11" i="3"/>
  <c r="C11" i="3"/>
  <c r="E9" i="2"/>
  <c r="F9" i="2"/>
  <c r="G9" i="2"/>
  <c r="H9" i="2"/>
  <c r="I9" i="2"/>
  <c r="J9" i="2"/>
  <c r="K9" i="2"/>
  <c r="L9" i="2"/>
  <c r="D9" i="2"/>
  <c r="K14" i="3"/>
  <c r="K17" i="3"/>
  <c r="K18" i="3"/>
  <c r="K19" i="3"/>
  <c r="K20" i="3"/>
  <c r="K21" i="3"/>
  <c r="K22" i="3"/>
  <c r="K23" i="3"/>
  <c r="K24" i="3"/>
  <c r="K25" i="3"/>
  <c r="K26" i="3"/>
  <c r="K27" i="3"/>
  <c r="K28" i="3"/>
  <c r="K29" i="3"/>
  <c r="J17" i="3"/>
  <c r="J18" i="3"/>
  <c r="J19" i="3"/>
  <c r="J20" i="3"/>
  <c r="J21" i="3"/>
  <c r="J22" i="3"/>
  <c r="J23" i="3"/>
  <c r="J24" i="3"/>
  <c r="J25" i="3"/>
  <c r="J26" i="3"/>
  <c r="J27" i="3"/>
  <c r="J28" i="3"/>
  <c r="J29" i="3"/>
  <c r="J14" i="3"/>
  <c r="H14" i="3"/>
  <c r="H17" i="3"/>
  <c r="H18" i="3"/>
  <c r="H19" i="3"/>
  <c r="H20" i="3"/>
  <c r="H21" i="3"/>
  <c r="H22" i="3"/>
  <c r="H23" i="3"/>
  <c r="H24" i="3"/>
  <c r="H25" i="3"/>
  <c r="H26" i="3"/>
  <c r="H27" i="3"/>
  <c r="H28" i="3"/>
  <c r="H29" i="3"/>
  <c r="G17" i="3"/>
  <c r="G18" i="3"/>
  <c r="G19" i="3"/>
  <c r="G20" i="3"/>
  <c r="G21" i="3"/>
  <c r="G22" i="3"/>
  <c r="G23" i="3"/>
  <c r="G24" i="3"/>
  <c r="G25" i="3"/>
  <c r="G26" i="3"/>
  <c r="G27" i="3"/>
  <c r="G28" i="3"/>
  <c r="G29" i="3"/>
  <c r="G14" i="3"/>
  <c r="F12" i="2"/>
  <c r="G12" i="2"/>
  <c r="H12" i="2"/>
  <c r="I12" i="2"/>
  <c r="J12" i="2"/>
  <c r="K12" i="2"/>
  <c r="L12" i="2"/>
  <c r="F13" i="2"/>
  <c r="G13" i="2"/>
  <c r="H13" i="2"/>
  <c r="I13" i="2"/>
  <c r="J13" i="2"/>
  <c r="K13" i="2"/>
  <c r="L13" i="2"/>
  <c r="F14" i="2"/>
  <c r="G14" i="2"/>
  <c r="H14" i="2"/>
  <c r="I14" i="2"/>
  <c r="J14" i="2"/>
  <c r="K14" i="2"/>
  <c r="L14" i="2"/>
  <c r="F15" i="2"/>
  <c r="G15" i="2"/>
  <c r="H15" i="2"/>
  <c r="I15" i="2"/>
  <c r="J15" i="2"/>
  <c r="K15" i="2"/>
  <c r="L15" i="2"/>
  <c r="F16" i="2"/>
  <c r="G16" i="2"/>
  <c r="H16" i="2"/>
  <c r="I16" i="2"/>
  <c r="J16" i="2"/>
  <c r="K16" i="2"/>
  <c r="L16" i="2"/>
  <c r="F17" i="2"/>
  <c r="G17" i="2"/>
  <c r="H17" i="2"/>
  <c r="I17" i="2"/>
  <c r="J17" i="2"/>
  <c r="K17" i="2"/>
  <c r="L17" i="2"/>
  <c r="F18" i="2"/>
  <c r="G18" i="2"/>
  <c r="H18" i="2"/>
  <c r="I18" i="2"/>
  <c r="J18" i="2"/>
  <c r="K18" i="2"/>
  <c r="L18" i="2"/>
  <c r="F19" i="2"/>
  <c r="G19" i="2"/>
  <c r="H19" i="2"/>
  <c r="I19" i="2"/>
  <c r="J19" i="2"/>
  <c r="K19" i="2"/>
  <c r="L19" i="2"/>
  <c r="F20" i="2"/>
  <c r="G20" i="2"/>
  <c r="H20" i="2"/>
  <c r="I20" i="2"/>
  <c r="J20" i="2"/>
  <c r="K20" i="2"/>
  <c r="L20" i="2"/>
  <c r="F21" i="2"/>
  <c r="G21" i="2"/>
  <c r="H21" i="2"/>
  <c r="I21" i="2"/>
  <c r="J21" i="2"/>
  <c r="K21" i="2"/>
  <c r="L21" i="2"/>
  <c r="F22" i="2"/>
  <c r="G22" i="2"/>
  <c r="H22" i="2"/>
  <c r="I22" i="2"/>
  <c r="J22" i="2"/>
  <c r="K22" i="2"/>
  <c r="L22" i="2"/>
  <c r="F23" i="2"/>
  <c r="G23" i="2"/>
  <c r="H23" i="2"/>
  <c r="I23" i="2"/>
  <c r="J23" i="2"/>
  <c r="K23" i="2"/>
  <c r="L23" i="2"/>
  <c r="F24" i="2"/>
  <c r="G24" i="2"/>
  <c r="H24" i="2"/>
  <c r="I24" i="2"/>
  <c r="J24" i="2"/>
  <c r="K24" i="2"/>
  <c r="L24" i="2"/>
  <c r="F25" i="2"/>
  <c r="G25" i="2"/>
  <c r="H25" i="2"/>
  <c r="I25" i="2"/>
  <c r="J25" i="2"/>
  <c r="K25" i="2"/>
  <c r="L25" i="2"/>
  <c r="F26" i="2"/>
  <c r="G26" i="2"/>
  <c r="H26" i="2"/>
  <c r="I26" i="2"/>
  <c r="J26" i="2"/>
  <c r="K26" i="2"/>
  <c r="L26" i="2"/>
  <c r="I27" i="2"/>
  <c r="J27" i="2"/>
  <c r="K27" i="2"/>
  <c r="L27" i="2"/>
  <c r="I28" i="2"/>
  <c r="J28" i="2"/>
  <c r="K28" i="2"/>
  <c r="L28" i="2"/>
  <c r="I29" i="2"/>
  <c r="J29" i="2"/>
  <c r="K29" i="2"/>
  <c r="L29" i="2"/>
  <c r="I30" i="2"/>
  <c r="J30" i="2"/>
  <c r="K30" i="2"/>
  <c r="L30" i="2"/>
  <c r="I31" i="2"/>
  <c r="J31" i="2"/>
  <c r="K31" i="2"/>
  <c r="L31" i="2"/>
  <c r="I32" i="2"/>
  <c r="J32" i="2"/>
  <c r="K32" i="2"/>
  <c r="L32" i="2"/>
  <c r="I33" i="2"/>
  <c r="J33" i="2"/>
  <c r="K33" i="2"/>
  <c r="L33" i="2"/>
  <c r="I34" i="2"/>
  <c r="J34" i="2"/>
  <c r="K34" i="2"/>
  <c r="L34" i="2"/>
  <c r="I35" i="2"/>
  <c r="J35" i="2"/>
  <c r="K35" i="2"/>
  <c r="L35" i="2"/>
  <c r="F36" i="2"/>
  <c r="G36" i="2"/>
  <c r="H36" i="2"/>
  <c r="I36" i="2"/>
  <c r="J36" i="2"/>
  <c r="K36" i="2"/>
  <c r="L36" i="2"/>
  <c r="I37" i="2"/>
  <c r="J37" i="2"/>
  <c r="K37" i="2"/>
  <c r="L37" i="2"/>
  <c r="I38" i="2"/>
  <c r="J38" i="2"/>
  <c r="K38" i="2"/>
  <c r="L38" i="2"/>
  <c r="I39" i="2"/>
  <c r="J39" i="2"/>
  <c r="K39" i="2"/>
  <c r="L39" i="2"/>
  <c r="I40" i="2"/>
  <c r="J40" i="2"/>
  <c r="K40" i="2"/>
  <c r="L40" i="2"/>
  <c r="I41" i="2"/>
  <c r="J41" i="2"/>
  <c r="K41" i="2"/>
  <c r="L41" i="2"/>
  <c r="I42" i="2"/>
  <c r="J42" i="2"/>
  <c r="K42" i="2"/>
  <c r="L42" i="2"/>
  <c r="I43" i="2"/>
  <c r="J43" i="2"/>
  <c r="K43" i="2"/>
  <c r="L43" i="2"/>
  <c r="I44" i="2"/>
  <c r="J44" i="2"/>
  <c r="K44" i="2"/>
  <c r="L44" i="2"/>
  <c r="I45" i="2"/>
  <c r="J45" i="2"/>
  <c r="K45" i="2"/>
  <c r="L45"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12" i="2"/>
  <c r="E14" i="3"/>
  <c r="E17" i="3"/>
  <c r="E18" i="3"/>
  <c r="E19" i="3"/>
  <c r="E20" i="3"/>
  <c r="E21" i="3"/>
  <c r="E22" i="3"/>
  <c r="E23" i="3"/>
  <c r="E24" i="3"/>
  <c r="E25" i="3"/>
  <c r="E26" i="3"/>
  <c r="E27" i="3"/>
  <c r="E28" i="3"/>
  <c r="E29" i="3"/>
  <c r="D17" i="3"/>
  <c r="D18" i="3"/>
  <c r="D19" i="3"/>
  <c r="D20" i="3"/>
  <c r="D21" i="3"/>
  <c r="D22" i="3"/>
  <c r="D23" i="3"/>
  <c r="D24" i="3"/>
  <c r="D25" i="3"/>
  <c r="D26" i="3"/>
  <c r="D27" i="3"/>
  <c r="D28" i="3"/>
  <c r="D29" i="3"/>
  <c r="D14" i="3"/>
  <c r="M40" i="1"/>
  <c r="M41" i="1"/>
  <c r="M39" i="1"/>
  <c r="M37" i="1"/>
  <c r="M38" i="1"/>
  <c r="F38" i="1"/>
  <c r="F40" i="1"/>
  <c r="F41" i="1"/>
  <c r="F37" i="1"/>
  <c r="F39" i="1"/>
  <c r="J37" i="1"/>
  <c r="J39" i="1"/>
  <c r="J40" i="1"/>
  <c r="J41" i="1"/>
  <c r="J38" i="1"/>
  <c r="G38" i="1"/>
  <c r="G39" i="1"/>
  <c r="G37" i="1"/>
  <c r="G40" i="1"/>
  <c r="G41" i="1"/>
  <c r="L39" i="1"/>
  <c r="L40" i="1"/>
  <c r="L41" i="1"/>
  <c r="L38" i="1"/>
  <c r="L37" i="1"/>
  <c r="I38" i="1"/>
  <c r="I39" i="1"/>
  <c r="I40" i="1"/>
  <c r="I37" i="1"/>
  <c r="I41" i="1"/>
  <c r="N41" i="1"/>
  <c r="N37" i="1"/>
  <c r="N38" i="1"/>
  <c r="N39" i="1"/>
  <c r="N40" i="1"/>
  <c r="K38" i="1"/>
  <c r="K39" i="1"/>
  <c r="K40" i="1"/>
  <c r="K41" i="1"/>
  <c r="K37" i="1"/>
  <c r="H37" i="1"/>
  <c r="H38" i="1"/>
  <c r="H39" i="1"/>
  <c r="H40" i="1"/>
  <c r="H41" i="1"/>
  <c r="G144" i="1"/>
  <c r="K144" i="1"/>
  <c r="L144" i="1"/>
  <c r="M144" i="1"/>
  <c r="N144" i="1"/>
  <c r="I30" i="1"/>
  <c r="I34" i="1"/>
  <c r="I35" i="1"/>
  <c r="I28" i="1"/>
  <c r="I29" i="1"/>
  <c r="I27" i="1"/>
  <c r="I31" i="1"/>
  <c r="I32" i="1"/>
  <c r="I33" i="1"/>
  <c r="F28" i="1"/>
  <c r="F32" i="1"/>
  <c r="F27" i="1"/>
  <c r="F33" i="1"/>
  <c r="F34" i="1"/>
  <c r="F31" i="1"/>
  <c r="F35" i="1"/>
  <c r="F29" i="1"/>
  <c r="F30" i="1"/>
  <c r="L27" i="1"/>
  <c r="L31" i="1"/>
  <c r="L35" i="1"/>
  <c r="L29" i="1"/>
  <c r="L33" i="1"/>
  <c r="L34" i="1"/>
  <c r="L28" i="1"/>
  <c r="L32" i="1"/>
  <c r="L30" i="1"/>
  <c r="H27" i="1"/>
  <c r="H31" i="1"/>
  <c r="H35" i="1"/>
  <c r="H29" i="1"/>
  <c r="H30" i="1"/>
  <c r="H28" i="1"/>
  <c r="H32" i="1"/>
  <c r="H33" i="1"/>
  <c r="H34" i="1"/>
  <c r="M30" i="1"/>
  <c r="M34" i="1"/>
  <c r="M35" i="1"/>
  <c r="M28" i="1"/>
  <c r="M32" i="1"/>
  <c r="M33" i="1"/>
  <c r="M27" i="1"/>
  <c r="M31" i="1"/>
  <c r="M29" i="1"/>
  <c r="K28" i="1"/>
  <c r="K32" i="1"/>
  <c r="K30" i="1"/>
  <c r="K34" i="1"/>
  <c r="K27" i="1"/>
  <c r="K29" i="1"/>
  <c r="K33" i="1"/>
  <c r="K31" i="1"/>
  <c r="K35" i="1"/>
  <c r="G27" i="1"/>
  <c r="G28" i="1"/>
  <c r="G32" i="1"/>
  <c r="G34" i="1"/>
  <c r="G31" i="1"/>
  <c r="G35" i="1"/>
  <c r="G29" i="1"/>
  <c r="G33" i="1"/>
  <c r="G30" i="1"/>
  <c r="N29" i="1"/>
  <c r="N33" i="1"/>
  <c r="N31" i="1"/>
  <c r="N35" i="1"/>
  <c r="N28" i="1"/>
  <c r="N32" i="1"/>
  <c r="N30" i="1"/>
  <c r="N34" i="1"/>
  <c r="N27" i="1"/>
  <c r="J29" i="1"/>
  <c r="J33" i="1"/>
  <c r="J34" i="1"/>
  <c r="J27" i="1"/>
  <c r="J31" i="1"/>
  <c r="J35" i="1"/>
  <c r="J28" i="1"/>
  <c r="J30" i="1"/>
  <c r="J32" i="1"/>
  <c r="G10" i="1"/>
  <c r="I9" i="1"/>
  <c r="J11" i="1"/>
  <c r="K11" i="1"/>
  <c r="L8" i="1"/>
  <c r="M9" i="1"/>
  <c r="N11" i="1"/>
  <c r="G11" i="1"/>
  <c r="K9" i="1"/>
  <c r="N8" i="1"/>
  <c r="N9" i="1"/>
  <c r="J8" i="1"/>
  <c r="I10" i="1"/>
  <c r="J9" i="1"/>
  <c r="M8" i="1"/>
  <c r="M10" i="1"/>
  <c r="I8" i="1"/>
  <c r="G9" i="1"/>
  <c r="F66" i="1"/>
  <c r="F68" i="1"/>
  <c r="F70" i="1"/>
  <c r="F72" i="1"/>
  <c r="F47" i="1"/>
  <c r="F125" i="1"/>
  <c r="F65" i="1"/>
  <c r="F71" i="1"/>
  <c r="F52" i="1"/>
  <c r="F130" i="1"/>
  <c r="F73" i="1"/>
  <c r="F48" i="1"/>
  <c r="F126" i="1"/>
  <c r="F49" i="1"/>
  <c r="F127" i="1"/>
  <c r="F53" i="1"/>
  <c r="F131" i="1"/>
  <c r="F54" i="1"/>
  <c r="F132" i="1"/>
  <c r="F69" i="1"/>
  <c r="F67" i="1"/>
  <c r="F50" i="1"/>
  <c r="F128" i="1"/>
  <c r="F51" i="1"/>
  <c r="F129" i="1"/>
  <c r="F46" i="1"/>
  <c r="F124" i="1"/>
  <c r="H67" i="1"/>
  <c r="H69" i="1"/>
  <c r="H71" i="1"/>
  <c r="H73" i="1"/>
  <c r="H65" i="1"/>
  <c r="H66" i="1"/>
  <c r="H68" i="1"/>
  <c r="H72" i="1"/>
  <c r="H70" i="1"/>
  <c r="N136" i="1"/>
  <c r="N134" i="1"/>
  <c r="N137" i="1"/>
  <c r="K67" i="1"/>
  <c r="K69" i="1"/>
  <c r="K71" i="1"/>
  <c r="K73" i="1"/>
  <c r="K48" i="1"/>
  <c r="K126" i="1"/>
  <c r="K50" i="1"/>
  <c r="K128" i="1"/>
  <c r="K52" i="1"/>
  <c r="K130" i="1"/>
  <c r="K54" i="1"/>
  <c r="K132" i="1"/>
  <c r="K65" i="1"/>
  <c r="K66" i="1"/>
  <c r="K68" i="1"/>
  <c r="K70" i="1"/>
  <c r="K72" i="1"/>
  <c r="K47" i="1"/>
  <c r="K125" i="1"/>
  <c r="K49" i="1"/>
  <c r="K127" i="1"/>
  <c r="K51" i="1"/>
  <c r="K129" i="1"/>
  <c r="K53" i="1"/>
  <c r="K131" i="1"/>
  <c r="K46" i="1"/>
  <c r="K124" i="1"/>
  <c r="F11" i="1"/>
  <c r="H10" i="1"/>
  <c r="M136" i="1"/>
  <c r="M135" i="1"/>
  <c r="N65" i="1"/>
  <c r="N46" i="1"/>
  <c r="N66" i="1"/>
  <c r="N68" i="1"/>
  <c r="N70" i="1"/>
  <c r="N72" i="1"/>
  <c r="N47" i="1"/>
  <c r="N125" i="1"/>
  <c r="N67" i="1"/>
  <c r="N48" i="1"/>
  <c r="N126" i="1"/>
  <c r="N52" i="1"/>
  <c r="N130" i="1"/>
  <c r="N69" i="1"/>
  <c r="N49" i="1"/>
  <c r="N127" i="1"/>
  <c r="N51" i="1"/>
  <c r="N129" i="1"/>
  <c r="N71" i="1"/>
  <c r="N50" i="1"/>
  <c r="N128" i="1"/>
  <c r="N73" i="1"/>
  <c r="N53" i="1"/>
  <c r="N131" i="1"/>
  <c r="N54" i="1"/>
  <c r="N132" i="1"/>
  <c r="J65" i="1"/>
  <c r="J66" i="1"/>
  <c r="J68" i="1"/>
  <c r="J70" i="1"/>
  <c r="J72" i="1"/>
  <c r="J69" i="1"/>
  <c r="J71" i="1"/>
  <c r="J73" i="1"/>
  <c r="J67" i="1"/>
  <c r="F8" i="1"/>
  <c r="H8" i="1"/>
  <c r="M11" i="1"/>
  <c r="I11" i="1"/>
  <c r="K10" i="1"/>
  <c r="F136" i="1"/>
  <c r="F138" i="1"/>
  <c r="F135" i="1"/>
  <c r="F137" i="1"/>
  <c r="L135" i="1"/>
  <c r="L137" i="1"/>
  <c r="L138" i="1"/>
  <c r="L136" i="1"/>
  <c r="L67" i="1"/>
  <c r="L69" i="1"/>
  <c r="L71" i="1"/>
  <c r="L73" i="1"/>
  <c r="L65" i="1"/>
  <c r="L72" i="1"/>
  <c r="L47" i="1"/>
  <c r="L125" i="1"/>
  <c r="L49" i="1"/>
  <c r="L127" i="1"/>
  <c r="L46" i="1"/>
  <c r="L66" i="1"/>
  <c r="L50" i="1"/>
  <c r="L128" i="1"/>
  <c r="L54" i="1"/>
  <c r="L132" i="1"/>
  <c r="L48" i="1"/>
  <c r="L126" i="1"/>
  <c r="L68" i="1"/>
  <c r="L51" i="1"/>
  <c r="L129" i="1"/>
  <c r="L53" i="1"/>
  <c r="L131" i="1"/>
  <c r="L70" i="1"/>
  <c r="L52" i="1"/>
  <c r="L130" i="1"/>
  <c r="G67" i="1"/>
  <c r="G69" i="1"/>
  <c r="G71" i="1"/>
  <c r="G73" i="1"/>
  <c r="G48" i="1"/>
  <c r="G126" i="1"/>
  <c r="G50" i="1"/>
  <c r="G128" i="1"/>
  <c r="G52" i="1"/>
  <c r="G130" i="1"/>
  <c r="G54" i="1"/>
  <c r="G132" i="1"/>
  <c r="G65" i="1"/>
  <c r="G66" i="1"/>
  <c r="G68" i="1"/>
  <c r="G70" i="1"/>
  <c r="G72" i="1"/>
  <c r="G47" i="1"/>
  <c r="G125" i="1"/>
  <c r="G49" i="1"/>
  <c r="G127" i="1"/>
  <c r="G51" i="1"/>
  <c r="G129" i="1"/>
  <c r="G46" i="1"/>
  <c r="G124" i="1"/>
  <c r="G53" i="1"/>
  <c r="G131" i="1"/>
  <c r="L10" i="1"/>
  <c r="F9" i="1"/>
  <c r="M66" i="1"/>
  <c r="M68" i="1"/>
  <c r="M70" i="1"/>
  <c r="M72" i="1"/>
  <c r="M47" i="1"/>
  <c r="M125" i="1"/>
  <c r="M49" i="1"/>
  <c r="M127" i="1"/>
  <c r="M51" i="1"/>
  <c r="M129" i="1"/>
  <c r="M53" i="1"/>
  <c r="M131" i="1"/>
  <c r="M67" i="1"/>
  <c r="M69" i="1"/>
  <c r="M71" i="1"/>
  <c r="M73" i="1"/>
  <c r="M48" i="1"/>
  <c r="M126" i="1"/>
  <c r="M50" i="1"/>
  <c r="M128" i="1"/>
  <c r="M52" i="1"/>
  <c r="M130" i="1"/>
  <c r="M65" i="1"/>
  <c r="M46" i="1"/>
  <c r="M54" i="1"/>
  <c r="M132" i="1"/>
  <c r="I66" i="1"/>
  <c r="I68" i="1"/>
  <c r="I70" i="1"/>
  <c r="I72" i="1"/>
  <c r="I67" i="1"/>
  <c r="I69" i="1"/>
  <c r="I71" i="1"/>
  <c r="I73" i="1"/>
  <c r="I65" i="1"/>
  <c r="K8" i="1"/>
  <c r="G8" i="1"/>
  <c r="L11" i="1"/>
  <c r="H11" i="1"/>
  <c r="N10" i="1"/>
  <c r="J10" i="1"/>
  <c r="F10" i="1"/>
  <c r="L9" i="1"/>
  <c r="H9" i="1"/>
  <c r="K135" i="1"/>
  <c r="K137" i="1"/>
  <c r="K136" i="1"/>
  <c r="K138" i="1"/>
  <c r="K134" i="1"/>
  <c r="G135" i="1"/>
  <c r="G137" i="1"/>
  <c r="G138" i="1"/>
  <c r="G134" i="1"/>
  <c r="N135" i="1"/>
  <c r="M137" i="1"/>
  <c r="M138" i="1"/>
  <c r="N138" i="1"/>
  <c r="M134" i="1"/>
  <c r="G18" i="1"/>
  <c r="H18" i="1"/>
  <c r="I18" i="1"/>
  <c r="J18" i="1"/>
  <c r="K18" i="1"/>
  <c r="L18" i="1"/>
  <c r="M18" i="1"/>
  <c r="N18" i="1"/>
  <c r="N23" i="1"/>
  <c r="F18" i="1"/>
  <c r="L22" i="1"/>
  <c r="L25" i="1" s="1"/>
  <c r="J22" i="1"/>
  <c r="N22" i="1"/>
  <c r="G22" i="1"/>
  <c r="G25" i="1" s="1"/>
  <c r="H22" i="1"/>
  <c r="I22" i="1"/>
  <c r="K22" i="1"/>
  <c r="K25" i="1" s="1"/>
  <c r="F22" i="1"/>
  <c r="M22" i="1"/>
  <c r="M23" i="1"/>
  <c r="M25" i="1" s="1"/>
  <c r="J23" i="1"/>
  <c r="J25" i="1" s="1"/>
  <c r="I23" i="1"/>
  <c r="I25" i="1" s="1"/>
  <c r="F23" i="1"/>
  <c r="L23" i="1"/>
  <c r="H23" i="1"/>
  <c r="H25" i="1" s="1"/>
  <c r="K23" i="1"/>
  <c r="G23" i="1"/>
  <c r="L43" i="1"/>
  <c r="F20" i="1"/>
  <c r="F88" i="1"/>
  <c r="M62" i="1"/>
  <c r="H20" i="1"/>
  <c r="M124" i="1"/>
  <c r="M86" i="1"/>
  <c r="L62" i="1"/>
  <c r="L124" i="1"/>
  <c r="L84" i="1"/>
  <c r="F86" i="1"/>
  <c r="M88" i="1"/>
  <c r="I88" i="1"/>
  <c r="I43" i="1"/>
  <c r="N88" i="1"/>
  <c r="J88" i="1"/>
  <c r="H62" i="1"/>
  <c r="L88" i="1"/>
  <c r="H88" i="1"/>
  <c r="K88" i="1"/>
  <c r="G88" i="1"/>
  <c r="F84" i="1"/>
  <c r="K84" i="1"/>
  <c r="H43" i="1"/>
  <c r="L134" i="1"/>
  <c r="L86" i="1"/>
  <c r="G84" i="1"/>
  <c r="K43" i="1"/>
  <c r="G43" i="1"/>
  <c r="F43" i="1"/>
  <c r="F62" i="1"/>
  <c r="N43" i="1"/>
  <c r="J43" i="1"/>
  <c r="G62" i="1"/>
  <c r="I62" i="1"/>
  <c r="G81" i="1"/>
  <c r="L20" i="1"/>
  <c r="I84" i="1"/>
  <c r="M43" i="1"/>
  <c r="L81" i="1"/>
  <c r="H81" i="1"/>
  <c r="H84" i="1"/>
  <c r="K20" i="1"/>
  <c r="G20" i="1"/>
  <c r="M20" i="1"/>
  <c r="I20" i="1"/>
  <c r="K81" i="1"/>
  <c r="M81" i="1"/>
  <c r="I81" i="1"/>
  <c r="N81" i="1"/>
  <c r="J81" i="1"/>
  <c r="F81" i="1"/>
  <c r="G136" i="1"/>
  <c r="G86" i="1"/>
  <c r="K62" i="1"/>
  <c r="N62" i="1"/>
  <c r="J62" i="1"/>
  <c r="N124" i="1"/>
  <c r="N84" i="1"/>
  <c r="J84" i="1"/>
  <c r="M85" i="1"/>
  <c r="H86" i="1"/>
  <c r="K86" i="1"/>
  <c r="N85" i="1"/>
  <c r="J85" i="1"/>
  <c r="H85" i="1"/>
  <c r="K85" i="1"/>
  <c r="N20" i="1"/>
  <c r="J20" i="1"/>
  <c r="F85" i="1"/>
  <c r="M84" i="1"/>
  <c r="I85" i="1"/>
  <c r="L85" i="1"/>
  <c r="F25" i="1"/>
  <c r="N86" i="1"/>
  <c r="I86" i="1"/>
  <c r="G85" i="1"/>
  <c r="J86" i="1"/>
  <c r="N25" i="1" l="1"/>
</calcChain>
</file>

<file path=xl/sharedStrings.xml><?xml version="1.0" encoding="utf-8"?>
<sst xmlns="http://schemas.openxmlformats.org/spreadsheetml/2006/main" count="589" uniqueCount="213">
  <si>
    <t>Exercise 5: Comparison of scenarios</t>
  </si>
  <si>
    <t>Authors:</t>
  </si>
  <si>
    <t xml:space="preserve">Schmidinger David, Marcus Hummel, Max Gunnar, Anders Michael Odgaard, Magda Kowalska </t>
  </si>
  <si>
    <t>Contact:</t>
  </si>
  <si>
    <t>schmidinger@e-think.ac.at</t>
  </si>
  <si>
    <t>Date:</t>
  </si>
  <si>
    <t>Revisions:</t>
  </si>
  <si>
    <t xml:space="preserve">Aim: </t>
  </si>
  <si>
    <t>Comparison of several parameter of ten hotmaps scenarios</t>
  </si>
  <si>
    <t>Target group:</t>
  </si>
  <si>
    <t>public authority, planners and consultants in the field of heating and cooling</t>
  </si>
  <si>
    <t>Colour coding:</t>
  </si>
  <si>
    <t>Field to be filled out (please only edit these fields)</t>
  </si>
  <si>
    <t>Input parameter to be changed since the previous scenario</t>
  </si>
  <si>
    <t>Value to be copied to another spread sheet as the basis of input data</t>
  </si>
  <si>
    <t>Instructions</t>
  </si>
  <si>
    <t>Instructions on where insert results or which figures to copy for later application</t>
  </si>
  <si>
    <t>Intermediate calculations or default data. DO NOT ADJUST!</t>
  </si>
  <si>
    <t>Hints:</t>
  </si>
  <si>
    <t>Please use point as decimal separator (f. ex. 40.50)</t>
  </si>
  <si>
    <t>This project has received funding from the European Union's Horizon 2020 research and innovation programme under grant agreement No. 723677</t>
  </si>
  <si>
    <t xml:space="preserve">Final table summarising the findings for the decentralised and centralised heat supply. </t>
  </si>
  <si>
    <t>Final table</t>
  </si>
  <si>
    <t>OUTPUT DATA</t>
  </si>
  <si>
    <t>Parameter</t>
  </si>
  <si>
    <t>Subparameter</t>
  </si>
  <si>
    <t>Unit</t>
  </si>
  <si>
    <t>Scenario 1</t>
  </si>
  <si>
    <t>Scenario 2</t>
  </si>
  <si>
    <t>Scenario 3</t>
  </si>
  <si>
    <t>Scenario 4</t>
  </si>
  <si>
    <t>Scenario 5</t>
  </si>
  <si>
    <t>Scenario 6</t>
  </si>
  <si>
    <t>Scenario 7</t>
  </si>
  <si>
    <t>Scenario 8</t>
  </si>
  <si>
    <t>Scenario 9</t>
  </si>
  <si>
    <t>CAPEX / OPEX:</t>
  </si>
  <si>
    <t>decentral</t>
  </si>
  <si>
    <t>capex dec</t>
  </si>
  <si>
    <t>M EUR/yr</t>
  </si>
  <si>
    <t>opex dec</t>
  </si>
  <si>
    <t>You can insert a description for the scenarios in the following table:</t>
  </si>
  <si>
    <t>energy dec</t>
  </si>
  <si>
    <t>CO2 dec</t>
  </si>
  <si>
    <t>scenario1</t>
  </si>
  <si>
    <t>scenario2</t>
  </si>
  <si>
    <t>scenario3</t>
  </si>
  <si>
    <t>scenario4</t>
  </si>
  <si>
    <t>scenario5</t>
  </si>
  <si>
    <t>scenario6</t>
  </si>
  <si>
    <t>scenario7</t>
  </si>
  <si>
    <t>scenario8</t>
  </si>
  <si>
    <t>scenario9</t>
  </si>
  <si>
    <t>scenario10</t>
  </si>
  <si>
    <t>central</t>
  </si>
  <si>
    <t>capex cen</t>
  </si>
  <si>
    <t>opex cen</t>
  </si>
  <si>
    <t>energy cen</t>
  </si>
  <si>
    <t>CO2 cen</t>
  </si>
  <si>
    <t>Grid</t>
  </si>
  <si>
    <t>grid costs</t>
  </si>
  <si>
    <t>Total</t>
  </si>
  <si>
    <t>LCOH:</t>
  </si>
  <si>
    <t>LCOH dec</t>
  </si>
  <si>
    <t>EUR/MWh</t>
  </si>
  <si>
    <t>LCOH cen</t>
  </si>
  <si>
    <t>LCOH total</t>
  </si>
  <si>
    <t>CO2 Emissions:</t>
  </si>
  <si>
    <t>Oil boiler dec</t>
  </si>
  <si>
    <t>tCO2/yr</t>
  </si>
  <si>
    <t>Natural gas dec</t>
  </si>
  <si>
    <t>Biomass_Automatic dec</t>
  </si>
  <si>
    <t>Biomass_Manual dec</t>
  </si>
  <si>
    <t>Wood stove dec</t>
  </si>
  <si>
    <t>HP Air-to-Air dec</t>
  </si>
  <si>
    <t>HP Air-to-Water dec</t>
  </si>
  <si>
    <t>HP Brine-to-Water dec</t>
  </si>
  <si>
    <t>Electric heater dec</t>
  </si>
  <si>
    <t>Heat Pump cen</t>
  </si>
  <si>
    <t>Solar Thermal Plant cen</t>
  </si>
  <si>
    <t>Waste Inceneration Pant cen</t>
  </si>
  <si>
    <t>CHP cen</t>
  </si>
  <si>
    <t>Heat Boiler cen</t>
  </si>
  <si>
    <t>Final Energy:</t>
  </si>
  <si>
    <t>GWh/yr</t>
  </si>
  <si>
    <t>Useful Energy:</t>
  </si>
  <si>
    <t>Shares:</t>
  </si>
  <si>
    <t>decentral supply</t>
  </si>
  <si>
    <t>RES share dec (final energy)</t>
  </si>
  <si>
    <t>%</t>
  </si>
  <si>
    <t>DH supply</t>
  </si>
  <si>
    <t>RES share cen (final energy)</t>
  </si>
  <si>
    <t xml:space="preserve">whole system </t>
  </si>
  <si>
    <t>RES share total (final energy)</t>
  </si>
  <si>
    <t>DH share (final energy)</t>
  </si>
  <si>
    <t>renewable factor</t>
  </si>
  <si>
    <t>general efficiency factor</t>
  </si>
  <si>
    <t>Oil boiler</t>
  </si>
  <si>
    <t>eta</t>
  </si>
  <si>
    <t>Natural gas</t>
  </si>
  <si>
    <t>for calculation of total useful energy demand out of total final energy demand</t>
  </si>
  <si>
    <t>Biomass_Automatic</t>
  </si>
  <si>
    <t>Biomass_Manual</t>
  </si>
  <si>
    <t>Wood stove</t>
  </si>
  <si>
    <t>HP Air-to-Air</t>
  </si>
  <si>
    <t>HP Air-to-Water</t>
  </si>
  <si>
    <t>HP Brine-to-Water</t>
  </si>
  <si>
    <t>Electric heater</t>
  </si>
  <si>
    <t>Back Pressure CHP</t>
  </si>
  <si>
    <t>Waste Incineration Plant</t>
  </si>
  <si>
    <t>Heat Boiler</t>
  </si>
  <si>
    <t xml:space="preserve">Heat Pump </t>
  </si>
  <si>
    <t>Solar Thermal</t>
  </si>
  <si>
    <t>Grid losses</t>
  </si>
  <si>
    <t>Green final energy</t>
  </si>
  <si>
    <t>factor for decentral due to DH</t>
  </si>
  <si>
    <t>portion of DH to dispatch_scenario</t>
  </si>
  <si>
    <t xml:space="preserve">Summary for cost of individual heating technologies based on a mixture of ten different building typologies.  </t>
  </si>
  <si>
    <t>Ref. CM | 2.2.3 Decentral heating supply</t>
  </si>
  <si>
    <t>Copy the results from spread sheet Exercises 1 and 2, tab 2.2.3 Decentral heating supply in the yellow cells.
Paste only one set of results (column highlighted in red in sheet 2.2.3).</t>
  </si>
  <si>
    <t xml:space="preserve">Parameter </t>
  </si>
  <si>
    <t xml:space="preserve">Subparameter </t>
  </si>
  <si>
    <t>Insert data from</t>
  </si>
  <si>
    <t>SUMMARY TABLE</t>
  </si>
  <si>
    <t>costs</t>
  </si>
  <si>
    <t xml:space="preserve">capex </t>
  </si>
  <si>
    <t>EUR/yr</t>
  </si>
  <si>
    <t>opex</t>
  </si>
  <si>
    <t>energy</t>
  </si>
  <si>
    <t>CO2</t>
  </si>
  <si>
    <t>CO2 emissions</t>
  </si>
  <si>
    <t>final energy</t>
  </si>
  <si>
    <t>MWh/yr</t>
  </si>
  <si>
    <t>useful energy</t>
  </si>
  <si>
    <t xml:space="preserve"> MWh/yr</t>
  </si>
  <si>
    <t>Summary for the cost of DH infrastructure.</t>
  </si>
  <si>
    <t>Run</t>
  </si>
  <si>
    <t>A</t>
  </si>
  <si>
    <t>B</t>
  </si>
  <si>
    <t>C</t>
  </si>
  <si>
    <r>
      <t xml:space="preserve">Copy the results from spreadsheet Exercises 3 and 4, tab 4.2 DH economic assessment in the yellow cells. Paste data for </t>
    </r>
    <r>
      <rPr>
        <b/>
        <i/>
        <u/>
        <sz val="11"/>
        <color rgb="FFFF0000"/>
        <rFont val="Calibri"/>
        <family val="2"/>
        <scheme val="minor"/>
      </rPr>
      <t>three</t>
    </r>
    <r>
      <rPr>
        <b/>
        <i/>
        <sz val="11"/>
        <color rgb="FFFF0000"/>
        <rFont val="Calibri"/>
        <family val="2"/>
        <scheme val="minor"/>
      </rPr>
      <t xml:space="preserve"> scenarios in the indicated columns. They all should refer to the same 'Heat density total', e.g. hdm_25.</t>
    </r>
  </si>
  <si>
    <t>Total demand in selected region in the first year of investment</t>
  </si>
  <si>
    <t>MWh</t>
  </si>
  <si>
    <t>Total demand in selected region in the last year of investment</t>
  </si>
  <si>
    <t>Maximum potential of DH system through the investment period</t>
  </si>
  <si>
    <t>Energetic specific DH grid costs</t>
  </si>
  <si>
    <t>Energetic specific DH distribution grid costs</t>
  </si>
  <si>
    <t>Energetic specific DH transmission grid costs</t>
  </si>
  <si>
    <t>Specific DH distribution grid costs per meter</t>
  </si>
  <si>
    <t>EUR/m</t>
  </si>
  <si>
    <t>Specific DH transmission grid costs per meter</t>
  </si>
  <si>
    <t>Total grid costs - annuity</t>
  </si>
  <si>
    <t>Total distribution grid costs - annuity</t>
  </si>
  <si>
    <t>Total transmission grid costs - annuity</t>
  </si>
  <si>
    <t>Total distribution grid trench length</t>
  </si>
  <si>
    <t>km</t>
  </si>
  <si>
    <t>Total transmission grid trench length</t>
  </si>
  <si>
    <t>Total number of coherent areas</t>
  </si>
  <si>
    <t>Number of economic coherent areas</t>
  </si>
  <si>
    <t>Warning: Study horizon..</t>
  </si>
  <si>
    <t>-</t>
  </si>
  <si>
    <t>Summary for the cost-minimal operation for a range of heat supply technologies in a defined district heating system.</t>
  </si>
  <si>
    <t>Copy the results from spread sheet Exercises 3 and 4, tab 3.2 DH supply dispatch into yellow cells. Insert data for three scenarios in the indicated columns. They all should refer to the same CO2 price, e.g.'low' 30 EUR/tCO2.</t>
  </si>
  <si>
    <t>CM - District heating supply dispatch - Data</t>
  </si>
  <si>
    <t>Total LCOH</t>
  </si>
  <si>
    <t xml:space="preserve"> EUR/MWh</t>
  </si>
  <si>
    <t>Annual Total Costs</t>
  </si>
  <si>
    <t>Total Revenue From Electricity</t>
  </si>
  <si>
    <t>Total Thermal Generation</t>
  </si>
  <si>
    <t>Total Electricity Generation</t>
  </si>
  <si>
    <t>Total Investment Costs</t>
  </si>
  <si>
    <t>Total O&amp;M Costs</t>
  </si>
  <si>
    <t>Total Fuel Costs</t>
  </si>
  <si>
    <t>Total CO2 Costs</t>
  </si>
  <si>
    <t>Total Ramping Costs</t>
  </si>
  <si>
    <t>Total CO2 Emissions</t>
  </si>
  <si>
    <t>Total Heat Demand</t>
  </si>
  <si>
    <t>Total Final Energy Demand</t>
  </si>
  <si>
    <t>Heat load profile</t>
  </si>
  <si>
    <t>Peak heat load - Pmax (MW)</t>
  </si>
  <si>
    <t>MW</t>
  </si>
  <si>
    <t>CM - District heating supply dispatch - Graphics</t>
  </si>
  <si>
    <t>Heat Pump</t>
  </si>
  <si>
    <t>Solar Thermal Plant</t>
  </si>
  <si>
    <t>Waste Incineration Pant</t>
  </si>
  <si>
    <t>CHP</t>
  </si>
  <si>
    <t>CM - District heating supply dispatch</t>
  </si>
  <si>
    <t>CO2 Emissions (t/yr)</t>
  </si>
  <si>
    <t>electricity</t>
  </si>
  <si>
    <t>radiation</t>
  </si>
  <si>
    <t>various</t>
  </si>
  <si>
    <t>wood pellets</t>
  </si>
  <si>
    <t>27-03-2020; 16-04-2020; 29-04-2020; 23-06-2020</t>
  </si>
  <si>
    <t>t/yr</t>
  </si>
  <si>
    <t>Full Load Hours (h)</t>
  </si>
  <si>
    <t>Installed Capacities (MW)</t>
  </si>
  <si>
    <t>LCOH (EUR/MWh)</t>
  </si>
  <si>
    <t>Investment Cost (with existing power plants) (EUR/yr)</t>
  </si>
  <si>
    <t>O&amp;M Cost (EUR/yr)</t>
  </si>
  <si>
    <t>Fuel Costs (EUR/yr)</t>
  </si>
  <si>
    <t>CO2 Costs (EUR/yr)</t>
  </si>
  <si>
    <t>Ramping Costs (EUR/yr)</t>
  </si>
  <si>
    <t>Thermal Generation Mix (MWh/yr)</t>
  </si>
  <si>
    <t>Electricity Generation Mix (MWh/yr)</t>
  </si>
  <si>
    <t>Revenue From Electricity (EUR/yr)</t>
  </si>
  <si>
    <t>Fuel Demand (MWh/yr)</t>
  </si>
  <si>
    <t>CO2 Emissions by Energy carrier (t/yr)</t>
  </si>
  <si>
    <t>Thermal Generation Mix by Energy carrier (MWh/yr)</t>
  </si>
  <si>
    <t>Final Energy Demand by Energy carrier (MWh/yr)</t>
  </si>
  <si>
    <t>bio gas</t>
  </si>
  <si>
    <t>waste</t>
  </si>
  <si>
    <t>Before</t>
  </si>
  <si>
    <t>Corrected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</si>
</sst>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_-;\-* #,##0.00\ _€_-;_-* &quot;-&quot;??\ _€_-;_-@_-"/>
    <numFmt numFmtId="165" formatCode="0.000"/>
    <numFmt numFmtId="166" formatCode="0.0"/>
  </numFmts>
  <fonts count="24"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sz val="11"/>
      <color indexed="8"/>
      <name val="Calibri"/>
      <family val="2"/>
    </font>
    <font>
      <b/>
      <sz val="12"/>
      <color theme="1"/>
      <name val="Calibri"/>
      <family val="2"/>
      <scheme val="minor"/>
    </font>
    <font>
      <u/>
      <sz val="11"/>
      <color theme="10"/>
      <name val="Calibri"/>
      <family val="2"/>
      <scheme val="minor"/>
    </font>
    <font>
      <sz val="10"/>
      <color theme="1"/>
      <name val="Calibri"/>
      <family val="2"/>
      <scheme val="minor"/>
    </font>
    <font>
      <sz val="10"/>
      <name val="Arial"/>
      <family val="2"/>
    </font>
    <font>
      <sz val="11"/>
      <color indexed="8"/>
      <name val="Calibri"/>
      <family val="2"/>
      <charset val="1"/>
    </font>
    <font>
      <sz val="11"/>
      <name val="Calibri"/>
      <family val="2"/>
      <charset val="1"/>
    </font>
    <font>
      <sz val="8"/>
      <color theme="1"/>
      <name val="Segoe UI"/>
      <family val="2"/>
    </font>
    <font>
      <sz val="11"/>
      <color indexed="8"/>
      <name val="Arial"/>
      <family val="2"/>
    </font>
    <font>
      <sz val="11"/>
      <color theme="1"/>
      <name val="Arial"/>
      <family val="2"/>
    </font>
    <font>
      <b/>
      <i/>
      <sz val="11"/>
      <color rgb="FFFF0000"/>
      <name val="Calibri"/>
      <family val="2"/>
      <scheme val="minor"/>
    </font>
    <font>
      <sz val="8"/>
      <name val="Calibri"/>
      <family val="2"/>
      <scheme val="minor"/>
    </font>
    <font>
      <b/>
      <i/>
      <u/>
      <sz val="11"/>
      <color rgb="FFFF0000"/>
      <name val="Calibri"/>
      <family val="2"/>
      <scheme val="minor"/>
    </font>
    <font>
      <b/>
      <u/>
      <sz val="11"/>
      <color rgb="FF299297"/>
      <name val="Calibri"/>
      <family val="2"/>
      <scheme val="minor"/>
    </font>
    <font>
      <b/>
      <sz val="18"/>
      <color theme="0"/>
      <name val="Calibri"/>
      <family val="2"/>
      <scheme val="minor"/>
    </font>
    <font>
      <sz val="12"/>
      <color rgb="FF1C1915"/>
      <name val="Calibri"/>
      <family val="2"/>
      <scheme val="minor"/>
    </font>
    <font>
      <b/>
      <i/>
      <sz val="12"/>
      <color rgb="FFFF0000"/>
      <name val="Calibri"/>
      <family val="2"/>
      <scheme val="minor"/>
    </font>
    <font>
      <b/>
      <sz val="12"/>
      <color rgb="FF1C1915"/>
      <name val="Calibri"/>
      <family val="2"/>
      <scheme val="minor"/>
    </font>
    <font>
      <u/>
      <sz val="11"/>
      <color theme="11"/>
      <name val="Calibri"/>
      <family val="2"/>
      <scheme val="minor"/>
    </font>
    <font>
      <sz val="11"/>
      <color rgb="FFFF000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0"/>
        <bgColor indexed="64"/>
      </patternFill>
    </fill>
    <fill>
      <patternFill patternType="solid">
        <fgColor indexed="47"/>
      </patternFill>
    </fill>
    <fill>
      <patternFill patternType="solid">
        <fgColor theme="7" tint="0.59999389629810485"/>
        <bgColor indexed="27"/>
      </patternFill>
    </fill>
    <fill>
      <patternFill patternType="solid">
        <fgColor rgb="FF32B2B8"/>
        <bgColor indexed="27"/>
      </patternFill>
    </fill>
    <fill>
      <patternFill patternType="solid">
        <fgColor theme="5" tint="0.39997558519241921"/>
        <bgColor indexed="64"/>
      </patternFill>
    </fill>
    <fill>
      <patternFill patternType="solid">
        <fgColor rgb="FF3DB8C6"/>
        <bgColor indexed="64"/>
      </patternFill>
    </fill>
    <fill>
      <patternFill patternType="solid">
        <fgColor rgb="FFD8F0F3"/>
        <bgColor indexed="64"/>
      </patternFill>
    </fill>
    <fill>
      <patternFill patternType="solid">
        <fgColor rgb="FF027C89"/>
        <bgColor indexed="64"/>
      </patternFill>
    </fill>
  </fills>
  <borders count="3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ck">
        <color rgb="FF027C89"/>
      </left>
      <right style="thick">
        <color rgb="FF027C89"/>
      </right>
      <top style="thick">
        <color rgb="FF027C89"/>
      </top>
      <bottom/>
      <diagonal/>
    </border>
    <border>
      <left style="thick">
        <color rgb="FF027C89"/>
      </left>
      <right style="thick">
        <color rgb="FF027C89"/>
      </right>
      <top/>
      <bottom style="thick">
        <color rgb="FF027C89"/>
      </bottom>
      <diagonal/>
    </border>
    <border>
      <left style="thick">
        <color rgb="FF027C89"/>
      </left>
      <right style="thick">
        <color rgb="FF027C89"/>
      </right>
      <top style="thick">
        <color rgb="FF027C89"/>
      </top>
      <bottom style="thick">
        <color rgb="FF027C89"/>
      </bottom>
      <diagonal/>
    </border>
    <border>
      <left/>
      <right/>
      <top style="thick">
        <color rgb="FF027C89"/>
      </top>
      <bottom/>
      <diagonal/>
    </border>
    <border>
      <left style="thick">
        <color rgb="FF027C89"/>
      </left>
      <right/>
      <top style="thick">
        <color rgb="FF027C89"/>
      </top>
      <bottom style="thick">
        <color rgb="FF027C89"/>
      </bottom>
      <diagonal/>
    </border>
    <border>
      <left/>
      <right style="thick">
        <color rgb="FF027C89"/>
      </right>
      <top style="thick">
        <color rgb="FF027C89"/>
      </top>
      <bottom style="thick">
        <color rgb="FF027C89"/>
      </bottom>
      <diagonal/>
    </border>
    <border>
      <left style="thick">
        <color rgb="FF027C89"/>
      </left>
      <right/>
      <top style="thick">
        <color rgb="FF027C89"/>
      </top>
      <bottom/>
      <diagonal/>
    </border>
    <border>
      <left style="thick">
        <color rgb="FF027C89"/>
      </left>
      <right/>
      <top/>
      <bottom/>
      <diagonal/>
    </border>
    <border>
      <left style="thick">
        <color rgb="FF027C89"/>
      </left>
      <right/>
      <top/>
      <bottom style="thick">
        <color rgb="FF027C89"/>
      </bottom>
      <diagonal/>
    </border>
    <border>
      <left style="thick">
        <color rgb="FF299297"/>
      </left>
      <right style="thick">
        <color rgb="FF299297"/>
      </right>
      <top style="thick">
        <color rgb="FF299297"/>
      </top>
      <bottom/>
      <diagonal/>
    </border>
    <border>
      <left style="thick">
        <color rgb="FF299297"/>
      </left>
      <right style="thick">
        <color rgb="FF299297"/>
      </right>
      <top/>
      <bottom/>
      <diagonal/>
    </border>
    <border>
      <left style="thick">
        <color rgb="FF299297"/>
      </left>
      <right style="thick">
        <color rgb="FF299297"/>
      </right>
      <top/>
      <bottom style="thick">
        <color rgb="FF299297"/>
      </bottom>
      <diagonal/>
    </border>
    <border>
      <left/>
      <right style="thick">
        <color rgb="FF027C89"/>
      </right>
      <top/>
      <bottom/>
      <diagonal/>
    </border>
    <border>
      <left/>
      <right style="thick">
        <color rgb="FF027C89"/>
      </right>
      <top/>
      <bottom style="thick">
        <color rgb="FF027C89"/>
      </bottom>
      <diagonal/>
    </border>
    <border>
      <left/>
      <right style="thick">
        <color rgb="FF027C89"/>
      </right>
      <top style="thick">
        <color rgb="FF027C89"/>
      </top>
      <bottom/>
      <diagonal/>
    </border>
    <border>
      <left style="thick">
        <color rgb="FF027C89"/>
      </left>
      <right style="thick">
        <color rgb="FF027C89"/>
      </right>
      <top/>
      <bottom/>
      <diagonal/>
    </border>
    <border>
      <left/>
      <right/>
      <top/>
      <bottom style="thick">
        <color rgb="FF027C89"/>
      </bottom>
      <diagonal/>
    </border>
    <border>
      <left/>
      <right/>
      <top style="thick">
        <color rgb="FF027C89"/>
      </top>
      <bottom style="thick">
        <color rgb="FF027C89"/>
      </bottom>
      <diagonal/>
    </border>
    <border>
      <left style="thick">
        <color rgb="FF299297"/>
      </left>
      <right style="thick">
        <color rgb="FF299297"/>
      </right>
      <top style="thick">
        <color rgb="FF299297"/>
      </top>
      <bottom style="thick">
        <color rgb="FF299297"/>
      </bottom>
      <diagonal/>
    </border>
  </borders>
  <cellStyleXfs count="14">
    <xf numFmtId="0" fontId="0" fillId="0" borderId="0"/>
    <xf numFmtId="0" fontId="6" fillId="0" borderId="0" applyNumberFormat="0" applyFill="0" applyBorder="0" applyAlignment="0" applyProtection="0"/>
    <xf numFmtId="0" fontId="9" fillId="0" borderId="0"/>
    <xf numFmtId="164" fontId="12" fillId="0" borderId="0" applyFont="0" applyFill="0" applyBorder="0" applyAlignment="0" applyProtection="0"/>
    <xf numFmtId="0" fontId="13" fillId="0" borderId="0"/>
    <xf numFmtId="0" fontId="4" fillId="8" borderId="0" applyNumberFormat="0" applyBorder="0" applyAlignment="0" applyProtection="0"/>
    <xf numFmtId="9" fontId="3" fillId="0" borderId="0" applyFont="0" applyFill="0" applyBorder="0" applyAlignment="0" applyProtection="0"/>
    <xf numFmtId="0" fontId="8"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42">
    <xf numFmtId="0" fontId="0" fillId="0" borderId="0" xfId="0"/>
    <xf numFmtId="0" fontId="0" fillId="0" borderId="0" xfId="0" applyFill="1" applyBorder="1"/>
    <xf numFmtId="0" fontId="1" fillId="0" borderId="0" xfId="0" applyFont="1"/>
    <xf numFmtId="0" fontId="0" fillId="0" borderId="0" xfId="0" applyBorder="1"/>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0" fillId="7" borderId="0" xfId="0" applyFill="1"/>
    <xf numFmtId="0" fontId="6" fillId="7" borderId="0" xfId="1" applyFill="1"/>
    <xf numFmtId="0" fontId="0" fillId="7" borderId="0" xfId="0" applyFont="1" applyFill="1" applyAlignment="1">
      <alignment vertical="top"/>
    </xf>
    <xf numFmtId="0" fontId="1" fillId="7" borderId="0" xfId="0" applyFont="1" applyFill="1" applyAlignment="1">
      <alignment vertical="top"/>
    </xf>
    <xf numFmtId="0" fontId="11" fillId="7" borderId="0" xfId="0" applyFont="1" applyFill="1" applyAlignment="1">
      <alignment vertical="top"/>
    </xf>
    <xf numFmtId="0" fontId="0" fillId="0" borderId="0" xfId="0" applyFill="1"/>
    <xf numFmtId="0" fontId="1" fillId="0" borderId="0" xfId="0" applyFont="1" applyFill="1"/>
    <xf numFmtId="165" fontId="0" fillId="0" borderId="0" xfId="0" applyNumberFormat="1" applyFill="1" applyBorder="1"/>
    <xf numFmtId="0" fontId="0" fillId="7" borderId="0" xfId="0" applyFill="1" applyAlignment="1">
      <alignment vertical="top"/>
    </xf>
    <xf numFmtId="0" fontId="0" fillId="7" borderId="0" xfId="0" applyFill="1" applyBorder="1" applyAlignment="1">
      <alignment vertical="top"/>
    </xf>
    <xf numFmtId="0" fontId="14" fillId="0" borderId="0" xfId="0" applyFont="1" applyAlignment="1">
      <alignment vertical="top" wrapText="1"/>
    </xf>
    <xf numFmtId="0" fontId="14" fillId="0" borderId="0" xfId="0" applyFont="1" applyAlignment="1">
      <alignment horizontal="center" vertical="center" wrapText="1"/>
    </xf>
    <xf numFmtId="0" fontId="14" fillId="0" borderId="0" xfId="0" applyFont="1" applyAlignment="1">
      <alignment horizontal="center" vertical="top" wrapText="1"/>
    </xf>
    <xf numFmtId="0" fontId="14" fillId="0" borderId="0" xfId="0" applyFont="1" applyAlignment="1">
      <alignment horizontal="left" vertical="center" wrapText="1"/>
    </xf>
    <xf numFmtId="0" fontId="10" fillId="9" borderId="13" xfId="2" applyFont="1" applyFill="1" applyBorder="1" applyAlignment="1" applyProtection="1">
      <alignment horizontal="center" vertical="center"/>
      <protection locked="0"/>
    </xf>
    <xf numFmtId="0" fontId="10" fillId="9" borderId="14" xfId="2" applyFont="1" applyFill="1" applyBorder="1" applyAlignment="1" applyProtection="1">
      <alignment horizontal="center" vertical="center"/>
      <protection locked="0"/>
    </xf>
    <xf numFmtId="0" fontId="10" fillId="10" borderId="15" xfId="2" applyFont="1" applyFill="1" applyBorder="1" applyAlignment="1" applyProtection="1">
      <alignment horizontal="center" vertical="center"/>
      <protection locked="0"/>
    </xf>
    <xf numFmtId="0" fontId="10" fillId="10" borderId="16" xfId="2" applyFont="1" applyFill="1" applyBorder="1" applyAlignment="1" applyProtection="1">
      <alignment horizontal="center" vertical="center"/>
      <protection locked="0"/>
    </xf>
    <xf numFmtId="0" fontId="0" fillId="11" borderId="15" xfId="0" applyFill="1" applyBorder="1" applyAlignment="1">
      <alignment vertical="top"/>
    </xf>
    <xf numFmtId="0" fontId="0" fillId="11" borderId="16" xfId="0" applyFill="1" applyBorder="1" applyAlignment="1">
      <alignment vertical="top"/>
    </xf>
    <xf numFmtId="0" fontId="14" fillId="7" borderId="15" xfId="0" applyFont="1" applyFill="1" applyBorder="1" applyAlignment="1">
      <alignment vertical="top"/>
    </xf>
    <xf numFmtId="0" fontId="0" fillId="7" borderId="16" xfId="0" applyFill="1" applyBorder="1" applyAlignment="1">
      <alignment vertical="top"/>
    </xf>
    <xf numFmtId="0" fontId="14" fillId="2" borderId="17" xfId="0" applyFont="1" applyFill="1" applyBorder="1" applyAlignment="1">
      <alignment vertical="top"/>
    </xf>
    <xf numFmtId="0" fontId="0" fillId="2" borderId="18" xfId="0" applyFill="1" applyBorder="1" applyAlignment="1">
      <alignment vertical="top"/>
    </xf>
    <xf numFmtId="0" fontId="17" fillId="0" borderId="0" xfId="0" applyFont="1" applyAlignment="1">
      <alignment vertical="center"/>
    </xf>
    <xf numFmtId="0" fontId="18" fillId="12" borderId="0" xfId="0" applyFont="1" applyFill="1" applyAlignment="1">
      <alignment vertical="center"/>
    </xf>
    <xf numFmtId="0" fontId="14" fillId="0" borderId="0" xfId="0" applyFont="1" applyAlignment="1">
      <alignment vertical="center"/>
    </xf>
    <xf numFmtId="0" fontId="2" fillId="0" borderId="0" xfId="0" applyFont="1" applyAlignment="1">
      <alignment horizontal="left"/>
    </xf>
    <xf numFmtId="0" fontId="20" fillId="13" borderId="21" xfId="0" applyFont="1" applyFill="1" applyBorder="1" applyAlignment="1">
      <alignment vertical="center" wrapText="1"/>
    </xf>
    <xf numFmtId="0" fontId="21" fillId="13" borderId="21" xfId="0" applyFont="1" applyFill="1" applyBorder="1" applyAlignment="1">
      <alignment vertical="center" wrapText="1"/>
    </xf>
    <xf numFmtId="0" fontId="19" fillId="13" borderId="19" xfId="0" applyFont="1" applyFill="1" applyBorder="1" applyAlignment="1">
      <alignment vertical="center" wrapText="1"/>
    </xf>
    <xf numFmtId="0" fontId="19" fillId="13" borderId="21" xfId="0" applyFont="1" applyFill="1" applyBorder="1" applyAlignment="1">
      <alignment vertical="center" wrapText="1"/>
    </xf>
    <xf numFmtId="0" fontId="1" fillId="0" borderId="21" xfId="0" applyFont="1" applyBorder="1"/>
    <xf numFmtId="0" fontId="0" fillId="0" borderId="21" xfId="0" applyBorder="1"/>
    <xf numFmtId="1" fontId="0" fillId="0" borderId="21" xfId="0" applyNumberFormat="1" applyFill="1" applyBorder="1"/>
    <xf numFmtId="0" fontId="0" fillId="0" borderId="23" xfId="0" applyBorder="1"/>
    <xf numFmtId="0" fontId="0" fillId="4" borderId="23" xfId="0" applyFill="1" applyBorder="1"/>
    <xf numFmtId="1" fontId="0" fillId="0" borderId="24" xfId="0" applyNumberFormat="1" applyFill="1" applyBorder="1"/>
    <xf numFmtId="1" fontId="0" fillId="6" borderId="28" xfId="0" applyNumberFormat="1" applyFill="1" applyBorder="1"/>
    <xf numFmtId="1" fontId="0" fillId="6" borderId="29" xfId="0" applyNumberFormat="1" applyFill="1" applyBorder="1"/>
    <xf numFmtId="0" fontId="0" fillId="6" borderId="29" xfId="0" applyFill="1" applyBorder="1"/>
    <xf numFmtId="0" fontId="0" fillId="6" borderId="30" xfId="0" applyFill="1" applyBorder="1"/>
    <xf numFmtId="0" fontId="14" fillId="0" borderId="0" xfId="0" applyFont="1" applyAlignment="1">
      <alignment vertical="top"/>
    </xf>
    <xf numFmtId="0" fontId="0" fillId="0" borderId="24" xfId="0" applyBorder="1"/>
    <xf numFmtId="0" fontId="0" fillId="0" borderId="21" xfId="0" applyFont="1" applyBorder="1"/>
    <xf numFmtId="0" fontId="1" fillId="5" borderId="22" xfId="0" applyFont="1" applyFill="1" applyBorder="1"/>
    <xf numFmtId="0" fontId="0" fillId="5" borderId="22" xfId="0" applyFill="1" applyBorder="1"/>
    <xf numFmtId="0" fontId="1" fillId="3" borderId="35" xfId="0" applyFont="1" applyFill="1" applyBorder="1"/>
    <xf numFmtId="0" fontId="0" fillId="3" borderId="35" xfId="0" applyFill="1" applyBorder="1"/>
    <xf numFmtId="0" fontId="0" fillId="5" borderId="21" xfId="0" applyFill="1" applyBorder="1"/>
    <xf numFmtId="0" fontId="0" fillId="2" borderId="21" xfId="0" applyFill="1" applyBorder="1"/>
    <xf numFmtId="0" fontId="0" fillId="3" borderId="21" xfId="0" applyFill="1" applyBorder="1"/>
    <xf numFmtId="0" fontId="1" fillId="0" borderId="0" xfId="0" applyFont="1" applyFill="1" applyBorder="1"/>
    <xf numFmtId="0" fontId="0" fillId="0" borderId="21" xfId="0" applyFill="1" applyBorder="1"/>
    <xf numFmtId="2" fontId="0" fillId="0" borderId="21" xfId="0" applyNumberFormat="1" applyFill="1" applyBorder="1"/>
    <xf numFmtId="0" fontId="1" fillId="13" borderId="0" xfId="0" applyFont="1" applyFill="1" applyBorder="1"/>
    <xf numFmtId="0" fontId="0" fillId="13" borderId="0" xfId="0" applyFill="1" applyBorder="1"/>
    <xf numFmtId="0" fontId="0" fillId="13" borderId="21" xfId="0" applyFill="1" applyBorder="1"/>
    <xf numFmtId="2" fontId="0" fillId="13" borderId="21" xfId="0" applyNumberFormat="1" applyFill="1" applyBorder="1"/>
    <xf numFmtId="0" fontId="1" fillId="14" borderId="0" xfId="0" applyFont="1" applyFill="1" applyBorder="1"/>
    <xf numFmtId="0" fontId="0" fillId="14" borderId="0" xfId="0" applyFill="1" applyBorder="1"/>
    <xf numFmtId="0" fontId="0" fillId="14" borderId="21" xfId="0" applyFill="1" applyBorder="1"/>
    <xf numFmtId="2" fontId="0" fillId="14" borderId="21" xfId="0" applyNumberFormat="1" applyFill="1" applyBorder="1"/>
    <xf numFmtId="0" fontId="1" fillId="0" borderId="25" xfId="0" applyFont="1" applyFill="1" applyBorder="1"/>
    <xf numFmtId="0" fontId="0" fillId="0" borderId="33" xfId="0" applyFill="1" applyBorder="1"/>
    <xf numFmtId="0" fontId="1" fillId="0" borderId="26" xfId="0" applyFont="1" applyFill="1" applyBorder="1"/>
    <xf numFmtId="0" fontId="0" fillId="0" borderId="31" xfId="0" applyFill="1" applyBorder="1"/>
    <xf numFmtId="0" fontId="1" fillId="13" borderId="26" xfId="0" applyFont="1" applyFill="1" applyBorder="1"/>
    <xf numFmtId="0" fontId="0" fillId="13" borderId="31" xfId="0" applyFill="1" applyBorder="1"/>
    <xf numFmtId="0" fontId="1" fillId="14" borderId="26" xfId="0" applyFont="1" applyFill="1" applyBorder="1"/>
    <xf numFmtId="0" fontId="0" fillId="14" borderId="31" xfId="0" applyFill="1" applyBorder="1"/>
    <xf numFmtId="0" fontId="1" fillId="0" borderId="27" xfId="0" applyFont="1" applyFill="1" applyBorder="1"/>
    <xf numFmtId="0" fontId="0" fillId="0" borderId="32" xfId="0" applyFill="1" applyBorder="1"/>
    <xf numFmtId="166" fontId="0" fillId="0" borderId="21" xfId="0" applyNumberFormat="1" applyFill="1" applyBorder="1"/>
    <xf numFmtId="166" fontId="0" fillId="13" borderId="21" xfId="0" applyNumberFormat="1" applyFill="1" applyBorder="1"/>
    <xf numFmtId="0" fontId="0" fillId="0" borderId="35" xfId="0" applyFill="1" applyBorder="1"/>
    <xf numFmtId="0" fontId="1" fillId="0" borderId="22" xfId="0" applyFont="1" applyFill="1" applyBorder="1"/>
    <xf numFmtId="0" fontId="0" fillId="0" borderId="22" xfId="0" applyFill="1" applyBorder="1"/>
    <xf numFmtId="165" fontId="0" fillId="0" borderId="21" xfId="0" applyNumberFormat="1" applyFill="1" applyBorder="1"/>
    <xf numFmtId="0" fontId="0" fillId="0" borderId="23" xfId="0" applyFill="1" applyBorder="1"/>
    <xf numFmtId="0" fontId="0" fillId="2" borderId="34" xfId="0" applyFill="1" applyBorder="1"/>
    <xf numFmtId="0" fontId="0" fillId="5" borderId="23" xfId="0" applyFill="1" applyBorder="1"/>
    <xf numFmtId="0" fontId="0" fillId="0" borderId="24" xfId="0" applyFont="1" applyBorder="1"/>
    <xf numFmtId="0" fontId="21" fillId="13" borderId="19" xfId="0" applyFont="1" applyFill="1" applyBorder="1" applyAlignment="1">
      <alignment vertical="center" wrapText="1"/>
    </xf>
    <xf numFmtId="0" fontId="0" fillId="6" borderId="25" xfId="0" applyFill="1" applyBorder="1"/>
    <xf numFmtId="0" fontId="0" fillId="6" borderId="22" xfId="0" applyFill="1" applyBorder="1"/>
    <xf numFmtId="0" fontId="0" fillId="6" borderId="33" xfId="0" applyFill="1" applyBorder="1"/>
    <xf numFmtId="0" fontId="0" fillId="6" borderId="26" xfId="0" applyFill="1" applyBorder="1"/>
    <xf numFmtId="0" fontId="0" fillId="6" borderId="31" xfId="0" applyFill="1" applyBorder="1"/>
    <xf numFmtId="0" fontId="0" fillId="6" borderId="27" xfId="0" applyFill="1" applyBorder="1"/>
    <xf numFmtId="0" fontId="0" fillId="6" borderId="35" xfId="0" applyFill="1" applyBorder="1"/>
    <xf numFmtId="0" fontId="0" fillId="6" borderId="32" xfId="0" applyFill="1" applyBorder="1"/>
    <xf numFmtId="14" fontId="0" fillId="7" borderId="0" xfId="0" applyNumberFormat="1" applyFill="1" applyAlignment="1">
      <alignment horizontal="left"/>
    </xf>
    <xf numFmtId="0" fontId="14" fillId="0" borderId="0" xfId="0" applyFont="1" applyAlignment="1">
      <alignment horizontal="left" vertical="center"/>
    </xf>
    <xf numFmtId="0" fontId="0" fillId="0" borderId="0" xfId="0" applyAlignment="1">
      <alignment horizontal="left"/>
    </xf>
    <xf numFmtId="0" fontId="0" fillId="6" borderId="0" xfId="0" applyFill="1"/>
    <xf numFmtId="0" fontId="0" fillId="0" borderId="19" xfId="0" applyFill="1" applyBorder="1"/>
    <xf numFmtId="0" fontId="0" fillId="0" borderId="34" xfId="0" applyFill="1" applyBorder="1"/>
    <xf numFmtId="0" fontId="0" fillId="0" borderId="20" xfId="0" applyFill="1" applyBorder="1"/>
    <xf numFmtId="0" fontId="0" fillId="0" borderId="36" xfId="0" applyFill="1" applyBorder="1"/>
    <xf numFmtId="0" fontId="0" fillId="0" borderId="24" xfId="0" applyFill="1" applyBorder="1"/>
    <xf numFmtId="0" fontId="2" fillId="0" borderId="34" xfId="0" applyFont="1" applyBorder="1" applyAlignment="1">
      <alignment horizontal="center" vertical="center"/>
    </xf>
    <xf numFmtId="0" fontId="19" fillId="13" borderId="19" xfId="0" applyFont="1" applyFill="1" applyBorder="1" applyAlignment="1">
      <alignment horizontal="center" vertical="center" wrapText="1"/>
    </xf>
    <xf numFmtId="0" fontId="19" fillId="13" borderId="20" xfId="0" applyFont="1" applyFill="1" applyBorder="1" applyAlignment="1">
      <alignment horizontal="center" vertical="center" wrapText="1"/>
    </xf>
    <xf numFmtId="0" fontId="0" fillId="0" borderId="37" xfId="0" applyFill="1" applyBorder="1"/>
    <xf numFmtId="0" fontId="0" fillId="0" borderId="30" xfId="0" applyFill="1" applyBorder="1"/>
    <xf numFmtId="0" fontId="0" fillId="0" borderId="23" xfId="0" applyFont="1" applyFill="1" applyBorder="1"/>
    <xf numFmtId="0" fontId="5" fillId="7" borderId="0" xfId="0" applyFont="1" applyFill="1" applyAlignment="1">
      <alignment horizontal="center" vertical="top" wrapText="1"/>
    </xf>
    <xf numFmtId="0" fontId="7" fillId="7" borderId="0" xfId="0" applyFont="1" applyFill="1" applyAlignment="1">
      <alignment horizontal="right" vertical="center" wrapText="1" indent="2"/>
    </xf>
    <xf numFmtId="0" fontId="0" fillId="7" borderId="0" xfId="0" applyFont="1" applyFill="1" applyAlignment="1">
      <alignment horizontal="left" vertical="top" wrapText="1"/>
    </xf>
    <xf numFmtId="0" fontId="2" fillId="0" borderId="19" xfId="0" applyFont="1" applyBorder="1" applyAlignment="1">
      <alignment horizontal="center" vertical="center"/>
    </xf>
    <xf numFmtId="0" fontId="2" fillId="0" borderId="34" xfId="0" applyFont="1" applyBorder="1" applyAlignment="1">
      <alignment horizontal="center" vertical="center"/>
    </xf>
    <xf numFmtId="0" fontId="2" fillId="0" borderId="20" xfId="0" applyFont="1" applyBorder="1" applyAlignment="1">
      <alignment horizontal="center" vertical="center"/>
    </xf>
    <xf numFmtId="0" fontId="0" fillId="6" borderId="7" xfId="0" applyFill="1" applyBorder="1" applyAlignment="1">
      <alignment horizontal="left" vertical="top" wrapText="1"/>
    </xf>
    <xf numFmtId="0" fontId="0" fillId="6" borderId="2" xfId="0" applyFill="1" applyBorder="1" applyAlignment="1">
      <alignment horizontal="left" vertical="top" wrapText="1"/>
    </xf>
    <xf numFmtId="0" fontId="0" fillId="6" borderId="3" xfId="0" applyFill="1" applyBorder="1" applyAlignment="1">
      <alignment horizontal="left" vertical="top" wrapText="1"/>
    </xf>
    <xf numFmtId="0" fontId="0" fillId="6" borderId="11" xfId="0" applyFill="1" applyBorder="1" applyAlignment="1">
      <alignment horizontal="left" vertical="top" wrapText="1"/>
    </xf>
    <xf numFmtId="0" fontId="0" fillId="6" borderId="1" xfId="0" applyFill="1" applyBorder="1" applyAlignment="1">
      <alignment horizontal="left" vertical="top" wrapText="1"/>
    </xf>
    <xf numFmtId="0" fontId="0" fillId="6" borderId="12" xfId="0" applyFill="1" applyBorder="1" applyAlignment="1">
      <alignment horizontal="left" vertical="top" wrapText="1"/>
    </xf>
    <xf numFmtId="0" fontId="0" fillId="6" borderId="8" xfId="0" applyFill="1" applyBorder="1" applyAlignment="1">
      <alignment horizontal="left" vertical="top" wrapText="1"/>
    </xf>
    <xf numFmtId="0" fontId="0" fillId="6" borderId="9" xfId="0" applyFill="1" applyBorder="1" applyAlignment="1">
      <alignment horizontal="left" vertical="top" wrapText="1"/>
    </xf>
    <xf numFmtId="0" fontId="0" fillId="6" borderId="10" xfId="0" applyFill="1" applyBorder="1" applyAlignment="1">
      <alignment horizontal="left" vertical="top" wrapText="1"/>
    </xf>
    <xf numFmtId="0" fontId="19" fillId="13" borderId="21" xfId="0" applyFont="1" applyFill="1" applyBorder="1" applyAlignment="1">
      <alignment horizontal="center" vertical="center" wrapText="1"/>
    </xf>
    <xf numFmtId="0" fontId="19" fillId="13" borderId="33" xfId="0" applyFont="1" applyFill="1" applyBorder="1" applyAlignment="1">
      <alignment horizontal="center" vertical="center" wrapText="1"/>
    </xf>
    <xf numFmtId="0" fontId="19" fillId="13" borderId="31" xfId="0" applyFont="1" applyFill="1" applyBorder="1" applyAlignment="1">
      <alignment horizontal="center" vertical="center" wrapText="1"/>
    </xf>
    <xf numFmtId="0" fontId="19" fillId="13" borderId="32" xfId="0" applyFont="1" applyFill="1" applyBorder="1" applyAlignment="1">
      <alignment horizontal="center" vertical="center" wrapText="1"/>
    </xf>
    <xf numFmtId="0" fontId="19" fillId="13" borderId="19" xfId="0" applyFont="1" applyFill="1" applyBorder="1" applyAlignment="1">
      <alignment horizontal="center" vertical="center" wrapText="1"/>
    </xf>
    <xf numFmtId="0" fontId="19" fillId="13" borderId="34" xfId="0" applyFont="1" applyFill="1" applyBorder="1" applyAlignment="1">
      <alignment horizontal="center" vertical="center" wrapText="1"/>
    </xf>
    <xf numFmtId="0" fontId="19" fillId="13" borderId="20" xfId="0" applyFont="1" applyFill="1" applyBorder="1" applyAlignment="1">
      <alignment horizontal="center" vertical="center" wrapText="1"/>
    </xf>
    <xf numFmtId="0" fontId="19" fillId="13" borderId="25" xfId="0" applyFont="1" applyFill="1" applyBorder="1" applyAlignment="1">
      <alignment horizontal="center" vertical="center" wrapText="1"/>
    </xf>
    <xf numFmtId="0" fontId="19" fillId="13" borderId="26" xfId="0" applyFont="1" applyFill="1" applyBorder="1" applyAlignment="1">
      <alignment horizontal="center" vertical="center" wrapText="1"/>
    </xf>
    <xf numFmtId="0" fontId="19" fillId="13" borderId="27" xfId="0" applyFont="1" applyFill="1" applyBorder="1" applyAlignment="1">
      <alignment horizontal="center" vertical="center" wrapText="1"/>
    </xf>
    <xf numFmtId="0" fontId="23" fillId="0" borderId="0" xfId="0" applyFont="1" applyFill="1" applyBorder="1"/>
    <xf numFmtId="0" fontId="23" fillId="0" borderId="0" xfId="0" applyFont="1" applyBorder="1"/>
    <xf numFmtId="0" fontId="0" fillId="0" borderId="0" xfId="0" applyFont="1"/>
  </cellXfs>
  <cellStyles count="14">
    <cellStyle name="20 % - Akzent6 2" xfId="5" xr:uid="{00000000-0005-0000-0000-000000000000}"/>
    <cellStyle name="Besøgt link" xfId="8" builtinId="9" hidden="1"/>
    <cellStyle name="Besøgt link" xfId="9" builtinId="9" hidden="1"/>
    <cellStyle name="Besøgt link" xfId="10" builtinId="9" hidden="1"/>
    <cellStyle name="Besøgt link" xfId="11" builtinId="9" hidden="1"/>
    <cellStyle name="Besøgt link" xfId="12" builtinId="9" hidden="1"/>
    <cellStyle name="Besøgt link" xfId="13" builtinId="9" hidden="1"/>
    <cellStyle name="Dezimal 3" xfId="3" xr:uid="{00000000-0005-0000-0000-000001000000}"/>
    <cellStyle name="Link" xfId="1" builtinId="8"/>
    <cellStyle name="Normal" xfId="0" builtinId="0"/>
    <cellStyle name="Prozent 10" xfId="6" xr:uid="{00000000-0005-0000-0000-00000A000000}"/>
    <cellStyle name="Standard 2" xfId="4" xr:uid="{00000000-0005-0000-0000-00000B000000}"/>
    <cellStyle name="Standard 4 26" xfId="7" xr:uid="{00000000-0005-0000-0000-00000C000000}"/>
    <cellStyle name="Standard 9" xfId="2" xr:uid="{00000000-0005-0000-0000-00000D000000}"/>
  </cellStyles>
  <dxfs count="0"/>
  <tableStyles count="0" defaultTableStyle="TableStyleMedium2" defaultPivotStyle="PivotStyleLight16"/>
  <colors>
    <mruColors>
      <color rgb="FF027C89"/>
      <color rgb="FFD8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Costs in M EUR/yr</a:t>
            </a:r>
          </a:p>
        </c:rich>
      </c:tx>
      <c:overlay val="0"/>
      <c:spPr>
        <a:noFill/>
        <a:ln>
          <a:noFill/>
        </a:ln>
        <a:effectLst/>
      </c:spPr>
    </c:title>
    <c:autoTitleDeleted val="0"/>
    <c:plotArea>
      <c:layout/>
      <c:barChart>
        <c:barDir val="col"/>
        <c:grouping val="stacked"/>
        <c:varyColors val="0"/>
        <c:ser>
          <c:idx val="10"/>
          <c:order val="0"/>
          <c:tx>
            <c:strRef>
              <c:f>'Final table'!$D$18</c:f>
              <c:strCache>
                <c:ptCount val="1"/>
                <c:pt idx="0">
                  <c:v>grid costs</c:v>
                </c:pt>
              </c:strCache>
            </c:strRef>
          </c:tx>
          <c:spPr>
            <a:solidFill>
              <a:schemeClr val="accent5">
                <a:lumMod val="60000"/>
              </a:schemeClr>
            </a:solidFill>
            <a:ln>
              <a:noFill/>
            </a:ln>
            <a:effectLst/>
          </c:spPr>
          <c:invertIfNegative val="0"/>
          <c:val>
            <c:numRef>
              <c:f>'Final table'!$F$18:$N$18</c:f>
              <c:numCache>
                <c:formatCode>0.00</c:formatCode>
                <c:ptCount val="9"/>
                <c:pt idx="0">
                  <c:v>0.66591709999999993</c:v>
                </c:pt>
                <c:pt idx="1">
                  <c:v>0.66591709999999993</c:v>
                </c:pt>
                <c:pt idx="2">
                  <c:v>0.66591709999999993</c:v>
                </c:pt>
                <c:pt idx="3">
                  <c:v>2.0221447100000001</c:v>
                </c:pt>
                <c:pt idx="4">
                  <c:v>2.0221447100000001</c:v>
                </c:pt>
                <c:pt idx="5">
                  <c:v>2.0221447100000001</c:v>
                </c:pt>
                <c:pt idx="6">
                  <c:v>3.8389023300000003</c:v>
                </c:pt>
                <c:pt idx="7">
                  <c:v>3.8389023300000003</c:v>
                </c:pt>
                <c:pt idx="8">
                  <c:v>3.8389023300000003</c:v>
                </c:pt>
              </c:numCache>
            </c:numRef>
          </c:val>
          <c:extLst>
            <c:ext xmlns:c16="http://schemas.microsoft.com/office/drawing/2014/chart" uri="{C3380CC4-5D6E-409C-BE32-E72D297353CC}">
              <c16:uniqueId val="{0000000A-C66C-4278-BFA1-9DD291DA02B6}"/>
            </c:ext>
          </c:extLst>
        </c:ser>
        <c:ser>
          <c:idx val="8"/>
          <c:order val="1"/>
          <c:tx>
            <c:strRef>
              <c:f>'Final table'!$D$16</c:f>
              <c:strCache>
                <c:ptCount val="1"/>
                <c:pt idx="0">
                  <c:v>CO2 cen</c:v>
                </c:pt>
              </c:strCache>
            </c:strRef>
          </c:tx>
          <c:spPr>
            <a:solidFill>
              <a:schemeClr val="accent3">
                <a:lumMod val="60000"/>
              </a:schemeClr>
            </a:solidFill>
            <a:ln>
              <a:noFill/>
            </a:ln>
            <a:effectLst/>
          </c:spPr>
          <c:invertIfNegative val="0"/>
          <c:val>
            <c:numRef>
              <c:f>'Final table'!$F$16:$N$16</c:f>
              <c:numCache>
                <c:formatCode>0.00</c:formatCode>
                <c:ptCount val="9"/>
                <c:pt idx="0">
                  <c:v>1.7279219533378378E-2</c:v>
                </c:pt>
                <c:pt idx="1">
                  <c:v>8.8191859512162171E-3</c:v>
                </c:pt>
                <c:pt idx="2">
                  <c:v>8.7792801324324318E-3</c:v>
                </c:pt>
                <c:pt idx="3">
                  <c:v>5.3577166352027021E-2</c:v>
                </c:pt>
                <c:pt idx="4">
                  <c:v>2.7345389754729735E-2</c:v>
                </c:pt>
                <c:pt idx="5">
                  <c:v>2.7221654959459458E-2</c:v>
                </c:pt>
                <c:pt idx="6">
                  <c:v>0.1017623055291892</c:v>
                </c:pt>
                <c:pt idx="7">
                  <c:v>5.1938728688108116E-2</c:v>
                </c:pt>
                <c:pt idx="8">
                  <c:v>5.1703711816216219E-2</c:v>
                </c:pt>
              </c:numCache>
            </c:numRef>
          </c:val>
          <c:extLst>
            <c:ext xmlns:c16="http://schemas.microsoft.com/office/drawing/2014/chart" uri="{C3380CC4-5D6E-409C-BE32-E72D297353CC}">
              <c16:uniqueId val="{00000008-C66C-4278-BFA1-9DD291DA02B6}"/>
            </c:ext>
          </c:extLst>
        </c:ser>
        <c:ser>
          <c:idx val="7"/>
          <c:order val="2"/>
          <c:tx>
            <c:strRef>
              <c:f>'Final table'!$D$15</c:f>
              <c:strCache>
                <c:ptCount val="1"/>
                <c:pt idx="0">
                  <c:v>energy cen</c:v>
                </c:pt>
              </c:strCache>
            </c:strRef>
          </c:tx>
          <c:spPr>
            <a:solidFill>
              <a:schemeClr val="accent2">
                <a:lumMod val="60000"/>
              </a:schemeClr>
            </a:solidFill>
            <a:ln>
              <a:noFill/>
            </a:ln>
            <a:effectLst/>
          </c:spPr>
          <c:invertIfNegative val="0"/>
          <c:val>
            <c:numRef>
              <c:f>'Final table'!$F$15:$N$15</c:f>
              <c:numCache>
                <c:formatCode>0.00</c:formatCode>
                <c:ptCount val="9"/>
                <c:pt idx="0">
                  <c:v>0.38708644220270272</c:v>
                </c:pt>
                <c:pt idx="1">
                  <c:v>0.44095929756081081</c:v>
                </c:pt>
                <c:pt idx="2">
                  <c:v>0.37311940562837842</c:v>
                </c:pt>
                <c:pt idx="3">
                  <c:v>1.2002275141216217</c:v>
                </c:pt>
                <c:pt idx="4">
                  <c:v>1.3672694877364864</c:v>
                </c:pt>
                <c:pt idx="5">
                  <c:v>1.156920335777027</c:v>
                </c:pt>
                <c:pt idx="6">
                  <c:v>2.2796636573513513</c:v>
                </c:pt>
                <c:pt idx="7">
                  <c:v>2.5969364344054058</c:v>
                </c:pt>
                <c:pt idx="8">
                  <c:v>2.1974077521891897</c:v>
                </c:pt>
              </c:numCache>
            </c:numRef>
          </c:val>
          <c:extLst>
            <c:ext xmlns:c16="http://schemas.microsoft.com/office/drawing/2014/chart" uri="{C3380CC4-5D6E-409C-BE32-E72D297353CC}">
              <c16:uniqueId val="{00000007-C66C-4278-BFA1-9DD291DA02B6}"/>
            </c:ext>
          </c:extLst>
        </c:ser>
        <c:ser>
          <c:idx val="6"/>
          <c:order val="3"/>
          <c:tx>
            <c:strRef>
              <c:f>'Final table'!$D$14</c:f>
              <c:strCache>
                <c:ptCount val="1"/>
                <c:pt idx="0">
                  <c:v>opex cen</c:v>
                </c:pt>
              </c:strCache>
            </c:strRef>
          </c:tx>
          <c:spPr>
            <a:solidFill>
              <a:schemeClr val="accent1">
                <a:lumMod val="60000"/>
              </a:schemeClr>
            </a:solidFill>
            <a:ln>
              <a:noFill/>
            </a:ln>
            <a:effectLst/>
          </c:spPr>
          <c:invertIfNegative val="0"/>
          <c:val>
            <c:numRef>
              <c:f>'Final table'!$F$14:$N$14</c:f>
              <c:numCache>
                <c:formatCode>0.00</c:formatCode>
                <c:ptCount val="9"/>
                <c:pt idx="0">
                  <c:v>1.3967036574324325E-4</c:v>
                </c:pt>
                <c:pt idx="1">
                  <c:v>9.1184795920945945E-5</c:v>
                </c:pt>
                <c:pt idx="2">
                  <c:v>9.776925602027027E-5</c:v>
                </c:pt>
                <c:pt idx="3">
                  <c:v>4.3307178344594591E-4</c:v>
                </c:pt>
                <c:pt idx="4">
                  <c:v>2.8273400719256759E-4</c:v>
                </c:pt>
                <c:pt idx="5">
                  <c:v>3.0315024841216217E-4</c:v>
                </c:pt>
                <c:pt idx="6">
                  <c:v>8.2255905162162163E-4</c:v>
                </c:pt>
                <c:pt idx="7">
                  <c:v>5.3701355227297304E-4</c:v>
                </c:pt>
                <c:pt idx="8">
                  <c:v>5.7579133613513522E-4</c:v>
                </c:pt>
              </c:numCache>
            </c:numRef>
          </c:val>
          <c:extLst>
            <c:ext xmlns:c16="http://schemas.microsoft.com/office/drawing/2014/chart" uri="{C3380CC4-5D6E-409C-BE32-E72D297353CC}">
              <c16:uniqueId val="{00000006-C66C-4278-BFA1-9DD291DA02B6}"/>
            </c:ext>
          </c:extLst>
        </c:ser>
        <c:ser>
          <c:idx val="5"/>
          <c:order val="4"/>
          <c:tx>
            <c:strRef>
              <c:f>'Final table'!$D$13</c:f>
              <c:strCache>
                <c:ptCount val="1"/>
                <c:pt idx="0">
                  <c:v>capex cen</c:v>
                </c:pt>
              </c:strCache>
            </c:strRef>
          </c:tx>
          <c:spPr>
            <a:solidFill>
              <a:schemeClr val="accent6"/>
            </a:solidFill>
            <a:ln>
              <a:noFill/>
            </a:ln>
            <a:effectLst/>
          </c:spPr>
          <c:invertIfNegative val="0"/>
          <c:val>
            <c:numRef>
              <c:f>'Final table'!$F$13:$N$13</c:f>
              <c:numCache>
                <c:formatCode>0.00</c:formatCode>
                <c:ptCount val="9"/>
                <c:pt idx="0">
                  <c:v>0.15303881503581082</c:v>
                </c:pt>
                <c:pt idx="1">
                  <c:v>7.5621526595270272E-2</c:v>
                </c:pt>
                <c:pt idx="2">
                  <c:v>6.7640362838513532E-2</c:v>
                </c:pt>
                <c:pt idx="3">
                  <c:v>0.47452293986148647</c:v>
                </c:pt>
                <c:pt idx="4">
                  <c:v>0.23447743703716215</c:v>
                </c:pt>
                <c:pt idx="5">
                  <c:v>0.20973047798310812</c:v>
                </c:pt>
                <c:pt idx="6">
                  <c:v>0.90128970370540551</c:v>
                </c:pt>
                <c:pt idx="7">
                  <c:v>0.44535697223513521</c:v>
                </c:pt>
                <c:pt idx="8">
                  <c:v>0.39835359785675678</c:v>
                </c:pt>
              </c:numCache>
            </c:numRef>
          </c:val>
          <c:extLst>
            <c:ext xmlns:c16="http://schemas.microsoft.com/office/drawing/2014/chart" uri="{C3380CC4-5D6E-409C-BE32-E72D297353CC}">
              <c16:uniqueId val="{00000005-C66C-4278-BFA1-9DD291DA02B6}"/>
            </c:ext>
          </c:extLst>
        </c:ser>
        <c:ser>
          <c:idx val="3"/>
          <c:order val="5"/>
          <c:tx>
            <c:strRef>
              <c:f>'Final table'!$D$11</c:f>
              <c:strCache>
                <c:ptCount val="1"/>
                <c:pt idx="0">
                  <c:v>CO2 dec</c:v>
                </c:pt>
              </c:strCache>
            </c:strRef>
          </c:tx>
          <c:spPr>
            <a:solidFill>
              <a:schemeClr val="accent4"/>
            </a:solidFill>
            <a:ln>
              <a:noFill/>
            </a:ln>
            <a:effectLst/>
          </c:spPr>
          <c:invertIfNegative val="0"/>
          <c:val>
            <c:numRef>
              <c:f>'Final table'!$F$11:$N$11</c:f>
              <c:numCache>
                <c:formatCode>0.00</c:formatCode>
                <c:ptCount val="9"/>
                <c:pt idx="0">
                  <c:v>4.286638714737288</c:v>
                </c:pt>
                <c:pt idx="1">
                  <c:v>4.286638714737288</c:v>
                </c:pt>
                <c:pt idx="2">
                  <c:v>4.286638714737288</c:v>
                </c:pt>
                <c:pt idx="3">
                  <c:v>3.759253406293833</c:v>
                </c:pt>
                <c:pt idx="4">
                  <c:v>3.759253406293833</c:v>
                </c:pt>
                <c:pt idx="5">
                  <c:v>3.759253406293833</c:v>
                </c:pt>
                <c:pt idx="6">
                  <c:v>3.0591550063952853</c:v>
                </c:pt>
                <c:pt idx="7">
                  <c:v>3.0591550063952853</c:v>
                </c:pt>
                <c:pt idx="8">
                  <c:v>3.0591550063952853</c:v>
                </c:pt>
              </c:numCache>
            </c:numRef>
          </c:val>
          <c:extLst>
            <c:ext xmlns:c16="http://schemas.microsoft.com/office/drawing/2014/chart" uri="{C3380CC4-5D6E-409C-BE32-E72D297353CC}">
              <c16:uniqueId val="{00000003-C66C-4278-BFA1-9DD291DA02B6}"/>
            </c:ext>
          </c:extLst>
        </c:ser>
        <c:ser>
          <c:idx val="2"/>
          <c:order val="6"/>
          <c:tx>
            <c:strRef>
              <c:f>'Final table'!$D$10</c:f>
              <c:strCache>
                <c:ptCount val="1"/>
                <c:pt idx="0">
                  <c:v>energy dec</c:v>
                </c:pt>
              </c:strCache>
            </c:strRef>
          </c:tx>
          <c:spPr>
            <a:solidFill>
              <a:schemeClr val="accent3"/>
            </a:solidFill>
            <a:ln>
              <a:noFill/>
            </a:ln>
            <a:effectLst/>
          </c:spPr>
          <c:invertIfNegative val="0"/>
          <c:val>
            <c:numRef>
              <c:f>'Final table'!$F$10:$N$10</c:f>
              <c:numCache>
                <c:formatCode>0.00</c:formatCode>
                <c:ptCount val="9"/>
                <c:pt idx="0">
                  <c:v>30.454192255462281</c:v>
                </c:pt>
                <c:pt idx="1">
                  <c:v>30.454192255462281</c:v>
                </c:pt>
                <c:pt idx="2">
                  <c:v>30.454192255462281</c:v>
                </c:pt>
                <c:pt idx="3">
                  <c:v>26.707411935295369</c:v>
                </c:pt>
                <c:pt idx="4">
                  <c:v>26.707411935295369</c:v>
                </c:pt>
                <c:pt idx="5">
                  <c:v>26.707411935295369</c:v>
                </c:pt>
                <c:pt idx="6">
                  <c:v>21.733600824283986</c:v>
                </c:pt>
                <c:pt idx="7">
                  <c:v>21.733600824283986</c:v>
                </c:pt>
                <c:pt idx="8">
                  <c:v>21.733600824283986</c:v>
                </c:pt>
              </c:numCache>
            </c:numRef>
          </c:val>
          <c:extLst>
            <c:ext xmlns:c16="http://schemas.microsoft.com/office/drawing/2014/chart" uri="{C3380CC4-5D6E-409C-BE32-E72D297353CC}">
              <c16:uniqueId val="{00000002-C66C-4278-BFA1-9DD291DA02B6}"/>
            </c:ext>
          </c:extLst>
        </c:ser>
        <c:ser>
          <c:idx val="1"/>
          <c:order val="7"/>
          <c:tx>
            <c:strRef>
              <c:f>'Final table'!$D$9</c:f>
              <c:strCache>
                <c:ptCount val="1"/>
                <c:pt idx="0">
                  <c:v>opex dec</c:v>
                </c:pt>
              </c:strCache>
            </c:strRef>
          </c:tx>
          <c:spPr>
            <a:solidFill>
              <a:schemeClr val="accent2"/>
            </a:solidFill>
            <a:ln>
              <a:noFill/>
            </a:ln>
            <a:effectLst/>
          </c:spPr>
          <c:invertIfNegative val="0"/>
          <c:val>
            <c:numRef>
              <c:f>'Final table'!$F$9:$N$9</c:f>
              <c:numCache>
                <c:formatCode>0.00</c:formatCode>
                <c:ptCount val="9"/>
                <c:pt idx="0">
                  <c:v>1.4224467565370098</c:v>
                </c:pt>
                <c:pt idx="1">
                  <c:v>1.4224467565370098</c:v>
                </c:pt>
                <c:pt idx="2">
                  <c:v>1.4224467565370098</c:v>
                </c:pt>
                <c:pt idx="3">
                  <c:v>1.247443083178305</c:v>
                </c:pt>
                <c:pt idx="4">
                  <c:v>1.247443083178305</c:v>
                </c:pt>
                <c:pt idx="5">
                  <c:v>1.247443083178305</c:v>
                </c:pt>
                <c:pt idx="6">
                  <c:v>1.0151275640820165</c:v>
                </c:pt>
                <c:pt idx="7">
                  <c:v>1.0151275640820165</c:v>
                </c:pt>
                <c:pt idx="8">
                  <c:v>1.0151275640820165</c:v>
                </c:pt>
              </c:numCache>
            </c:numRef>
          </c:val>
          <c:extLst>
            <c:ext xmlns:c16="http://schemas.microsoft.com/office/drawing/2014/chart" uri="{C3380CC4-5D6E-409C-BE32-E72D297353CC}">
              <c16:uniqueId val="{00000001-C66C-4278-BFA1-9DD291DA02B6}"/>
            </c:ext>
          </c:extLst>
        </c:ser>
        <c:ser>
          <c:idx val="0"/>
          <c:order val="8"/>
          <c:tx>
            <c:strRef>
              <c:f>'Final table'!$D$8</c:f>
              <c:strCache>
                <c:ptCount val="1"/>
                <c:pt idx="0">
                  <c:v>capex dec</c:v>
                </c:pt>
              </c:strCache>
            </c:strRef>
          </c:tx>
          <c:spPr>
            <a:solidFill>
              <a:schemeClr val="accent1"/>
            </a:solidFill>
            <a:ln>
              <a:noFill/>
            </a:ln>
            <a:effectLst/>
          </c:spPr>
          <c:invertIfNegative val="0"/>
          <c:val>
            <c:numRef>
              <c:f>'Final table'!$F$8:$N$8</c:f>
              <c:numCache>
                <c:formatCode>0.00</c:formatCode>
                <c:ptCount val="9"/>
                <c:pt idx="0">
                  <c:v>3.6290718112154901</c:v>
                </c:pt>
                <c:pt idx="1">
                  <c:v>3.6290718112154901</c:v>
                </c:pt>
                <c:pt idx="2">
                  <c:v>3.6290718112154901</c:v>
                </c:pt>
                <c:pt idx="3">
                  <c:v>3.1825869815186572</c:v>
                </c:pt>
                <c:pt idx="4">
                  <c:v>3.1825869815186572</c:v>
                </c:pt>
                <c:pt idx="5">
                  <c:v>3.1825869815186572</c:v>
                </c:pt>
                <c:pt idx="6">
                  <c:v>2.5898831085717626</c:v>
                </c:pt>
                <c:pt idx="7">
                  <c:v>2.5898831085717626</c:v>
                </c:pt>
                <c:pt idx="8">
                  <c:v>2.5898831085717626</c:v>
                </c:pt>
              </c:numCache>
            </c:numRef>
          </c:val>
          <c:extLst>
            <c:ext xmlns:c16="http://schemas.microsoft.com/office/drawing/2014/chart" uri="{C3380CC4-5D6E-409C-BE32-E72D297353CC}">
              <c16:uniqueId val="{00000000-C66C-4278-BFA1-9DD291DA02B6}"/>
            </c:ext>
          </c:extLst>
        </c:ser>
        <c:dLbls>
          <c:showLegendKey val="0"/>
          <c:showVal val="0"/>
          <c:showCatName val="0"/>
          <c:showSerName val="0"/>
          <c:showPercent val="0"/>
          <c:showBubbleSize val="0"/>
        </c:dLbls>
        <c:gapWidth val="55"/>
        <c:overlap val="100"/>
        <c:axId val="2134909128"/>
        <c:axId val="-2145984376"/>
      </c:barChart>
      <c:catAx>
        <c:axId val="2134909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984376"/>
        <c:crosses val="autoZero"/>
        <c:auto val="1"/>
        <c:lblAlgn val="ctr"/>
        <c:lblOffset val="100"/>
        <c:noMultiLvlLbl val="0"/>
      </c:catAx>
      <c:valAx>
        <c:axId val="-2145984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909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Emissions</a:t>
            </a:r>
            <a:r>
              <a:rPr lang="de-AT" baseline="0"/>
              <a:t> in t CO2/yr</a:t>
            </a:r>
          </a:p>
        </c:rich>
      </c:tx>
      <c:overlay val="0"/>
      <c:spPr>
        <a:noFill/>
        <a:ln>
          <a:noFill/>
        </a:ln>
        <a:effectLst/>
      </c:spPr>
    </c:title>
    <c:autoTitleDeleted val="0"/>
    <c:plotArea>
      <c:layout/>
      <c:barChart>
        <c:barDir val="col"/>
        <c:grouping val="stacked"/>
        <c:varyColors val="0"/>
        <c:ser>
          <c:idx val="14"/>
          <c:order val="0"/>
          <c:tx>
            <c:strRef>
              <c:f>'Final table'!$D$41</c:f>
              <c:strCache>
                <c:ptCount val="1"/>
                <c:pt idx="0">
                  <c:v>Heat Boiler cen</c:v>
                </c:pt>
              </c:strCache>
            </c:strRef>
          </c:tx>
          <c:spPr>
            <a:solidFill>
              <a:schemeClr val="accent3">
                <a:lumMod val="80000"/>
                <a:lumOff val="20000"/>
              </a:schemeClr>
            </a:solidFill>
            <a:ln>
              <a:noFill/>
            </a:ln>
            <a:effectLst/>
          </c:spPr>
          <c:invertIfNegative val="0"/>
          <c:val>
            <c:numRef>
              <c:f>'Final table'!$F$41:$N$41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E-C0AF-4781-AD5E-A4BBACF6F719}"/>
            </c:ext>
          </c:extLst>
        </c:ser>
        <c:ser>
          <c:idx val="13"/>
          <c:order val="1"/>
          <c:tx>
            <c:strRef>
              <c:f>'Final table'!$D$40</c:f>
              <c:strCache>
                <c:ptCount val="1"/>
                <c:pt idx="0">
                  <c:v>CHP cen</c:v>
                </c:pt>
              </c:strCache>
            </c:strRef>
          </c:tx>
          <c:spPr>
            <a:solidFill>
              <a:schemeClr val="accent2">
                <a:lumMod val="80000"/>
                <a:lumOff val="20000"/>
              </a:schemeClr>
            </a:solidFill>
            <a:ln>
              <a:noFill/>
            </a:ln>
            <a:effectLst/>
          </c:spPr>
          <c:invertIfNegative val="0"/>
          <c:val>
            <c:numRef>
              <c:f>'Final table'!$F$40:$N$40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D-C0AF-4781-AD5E-A4BBACF6F719}"/>
            </c:ext>
          </c:extLst>
        </c:ser>
        <c:ser>
          <c:idx val="12"/>
          <c:order val="2"/>
          <c:tx>
            <c:strRef>
              <c:f>'Final table'!$D$39</c:f>
              <c:strCache>
                <c:ptCount val="1"/>
                <c:pt idx="0">
                  <c:v>Waste Inceneration Pant cen</c:v>
                </c:pt>
              </c:strCache>
            </c:strRef>
          </c:tx>
          <c:spPr>
            <a:solidFill>
              <a:schemeClr val="accent1">
                <a:lumMod val="80000"/>
                <a:lumOff val="20000"/>
              </a:schemeClr>
            </a:solidFill>
            <a:ln>
              <a:noFill/>
            </a:ln>
            <a:effectLst/>
          </c:spPr>
          <c:invertIfNegative val="0"/>
          <c:val>
            <c:numRef>
              <c:f>'Final table'!$F$39:$N$39</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C-C0AF-4781-AD5E-A4BBACF6F719}"/>
            </c:ext>
          </c:extLst>
        </c:ser>
        <c:ser>
          <c:idx val="11"/>
          <c:order val="3"/>
          <c:tx>
            <c:strRef>
              <c:f>'Final table'!$D$38</c:f>
              <c:strCache>
                <c:ptCount val="1"/>
                <c:pt idx="0">
                  <c:v>Solar Thermal Plant cen</c:v>
                </c:pt>
              </c:strCache>
            </c:strRef>
          </c:tx>
          <c:spPr>
            <a:solidFill>
              <a:schemeClr val="accent6">
                <a:lumMod val="60000"/>
              </a:schemeClr>
            </a:solidFill>
            <a:ln>
              <a:noFill/>
            </a:ln>
            <a:effectLst/>
          </c:spPr>
          <c:invertIfNegative val="0"/>
          <c:val>
            <c:numRef>
              <c:f>'Final table'!$F$38:$N$38</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B-C0AF-4781-AD5E-A4BBACF6F719}"/>
            </c:ext>
          </c:extLst>
        </c:ser>
        <c:ser>
          <c:idx val="10"/>
          <c:order val="4"/>
          <c:tx>
            <c:strRef>
              <c:f>'Final table'!$D$37</c:f>
              <c:strCache>
                <c:ptCount val="1"/>
                <c:pt idx="0">
                  <c:v>Heat Pump cen</c:v>
                </c:pt>
              </c:strCache>
            </c:strRef>
          </c:tx>
          <c:spPr>
            <a:solidFill>
              <a:schemeClr val="accent5">
                <a:lumMod val="60000"/>
              </a:schemeClr>
            </a:solidFill>
            <a:ln>
              <a:noFill/>
            </a:ln>
            <a:effectLst/>
          </c:spPr>
          <c:invertIfNegative val="0"/>
          <c:val>
            <c:numRef>
              <c:f>'Final table'!$F$37:$N$37</c:f>
              <c:numCache>
                <c:formatCode>0.0</c:formatCode>
                <c:ptCount val="9"/>
                <c:pt idx="0">
                  <c:v>536.40844783783791</c:v>
                </c:pt>
                <c:pt idx="1">
                  <c:v>272.84443540540542</c:v>
                </c:pt>
                <c:pt idx="2">
                  <c:v>272.84443540540542</c:v>
                </c:pt>
                <c:pt idx="3">
                  <c:v>1663.2258527027027</c:v>
                </c:pt>
                <c:pt idx="4">
                  <c:v>846.00069324324329</c:v>
                </c:pt>
                <c:pt idx="5">
                  <c:v>846.00069324324329</c:v>
                </c:pt>
                <c:pt idx="6">
                  <c:v>3159.0639989189194</c:v>
                </c:pt>
                <c:pt idx="7">
                  <c:v>1606.8595427027028</c:v>
                </c:pt>
                <c:pt idx="8">
                  <c:v>1606.8595427027028</c:v>
                </c:pt>
              </c:numCache>
            </c:numRef>
          </c:val>
          <c:extLst>
            <c:ext xmlns:c16="http://schemas.microsoft.com/office/drawing/2014/chart" uri="{C3380CC4-5D6E-409C-BE32-E72D297353CC}">
              <c16:uniqueId val="{0000000A-C0AF-4781-AD5E-A4BBACF6F719}"/>
            </c:ext>
          </c:extLst>
        </c:ser>
        <c:ser>
          <c:idx val="8"/>
          <c:order val="5"/>
          <c:tx>
            <c:strRef>
              <c:f>'Final table'!$D$35</c:f>
              <c:strCache>
                <c:ptCount val="1"/>
                <c:pt idx="0">
                  <c:v>Electric heater dec</c:v>
                </c:pt>
              </c:strCache>
            </c:strRef>
          </c:tx>
          <c:spPr>
            <a:solidFill>
              <a:schemeClr val="accent3">
                <a:lumMod val="60000"/>
              </a:schemeClr>
            </a:solidFill>
            <a:ln>
              <a:noFill/>
            </a:ln>
            <a:effectLst/>
          </c:spPr>
          <c:invertIfNegative val="0"/>
          <c:val>
            <c:numRef>
              <c:f>'Final table'!$F$35:$N$35</c:f>
              <c:numCache>
                <c:formatCode>0.0</c:formatCode>
                <c:ptCount val="9"/>
                <c:pt idx="0">
                  <c:v>3542.4622834299971</c:v>
                </c:pt>
                <c:pt idx="1">
                  <c:v>3542.4622834299971</c:v>
                </c:pt>
                <c:pt idx="2">
                  <c:v>3542.4622834299971</c:v>
                </c:pt>
                <c:pt idx="3">
                  <c:v>3106.6330269141413</c:v>
                </c:pt>
                <c:pt idx="4">
                  <c:v>3106.6330269141413</c:v>
                </c:pt>
                <c:pt idx="5">
                  <c:v>3106.6330269141413</c:v>
                </c:pt>
                <c:pt idx="6">
                  <c:v>2528.0743142790157</c:v>
                </c:pt>
                <c:pt idx="7">
                  <c:v>2528.0743142790157</c:v>
                </c:pt>
                <c:pt idx="8">
                  <c:v>2528.0743142790157</c:v>
                </c:pt>
              </c:numCache>
            </c:numRef>
          </c:val>
          <c:extLst>
            <c:ext xmlns:c16="http://schemas.microsoft.com/office/drawing/2014/chart" uri="{C3380CC4-5D6E-409C-BE32-E72D297353CC}">
              <c16:uniqueId val="{00000008-C0AF-4781-AD5E-A4BBACF6F719}"/>
            </c:ext>
          </c:extLst>
        </c:ser>
        <c:ser>
          <c:idx val="7"/>
          <c:order val="6"/>
          <c:tx>
            <c:strRef>
              <c:f>'Final table'!$D$34</c:f>
              <c:strCache>
                <c:ptCount val="1"/>
                <c:pt idx="0">
                  <c:v>HP Brine-to-Water dec</c:v>
                </c:pt>
              </c:strCache>
            </c:strRef>
          </c:tx>
          <c:spPr>
            <a:solidFill>
              <a:schemeClr val="accent2">
                <a:lumMod val="60000"/>
              </a:schemeClr>
            </a:solidFill>
            <a:ln>
              <a:noFill/>
            </a:ln>
            <a:effectLst/>
          </c:spPr>
          <c:invertIfNegative val="0"/>
          <c:val>
            <c:numRef>
              <c:f>'Final table'!$F$34:$N$34</c:f>
              <c:numCache>
                <c:formatCode>0.0</c:formatCode>
                <c:ptCount val="9"/>
                <c:pt idx="0">
                  <c:v>276.56757099971293</c:v>
                </c:pt>
                <c:pt idx="1">
                  <c:v>276.56757099971293</c:v>
                </c:pt>
                <c:pt idx="2">
                  <c:v>276.56757099971293</c:v>
                </c:pt>
                <c:pt idx="3">
                  <c:v>242.54145323156791</c:v>
                </c:pt>
                <c:pt idx="4">
                  <c:v>242.54145323156791</c:v>
                </c:pt>
                <c:pt idx="5">
                  <c:v>242.54145323156791</c:v>
                </c:pt>
                <c:pt idx="6">
                  <c:v>197.3721430083728</c:v>
                </c:pt>
                <c:pt idx="7">
                  <c:v>197.3721430083728</c:v>
                </c:pt>
                <c:pt idx="8">
                  <c:v>197.3721430083728</c:v>
                </c:pt>
              </c:numCache>
            </c:numRef>
          </c:val>
          <c:extLst>
            <c:ext xmlns:c16="http://schemas.microsoft.com/office/drawing/2014/chart" uri="{C3380CC4-5D6E-409C-BE32-E72D297353CC}">
              <c16:uniqueId val="{00000007-C0AF-4781-AD5E-A4BBACF6F719}"/>
            </c:ext>
          </c:extLst>
        </c:ser>
        <c:ser>
          <c:idx val="6"/>
          <c:order val="7"/>
          <c:tx>
            <c:strRef>
              <c:f>'Final table'!$D$33</c:f>
              <c:strCache>
                <c:ptCount val="1"/>
                <c:pt idx="0">
                  <c:v>HP Air-to-Water dec</c:v>
                </c:pt>
              </c:strCache>
            </c:strRef>
          </c:tx>
          <c:spPr>
            <a:solidFill>
              <a:schemeClr val="accent1">
                <a:lumMod val="60000"/>
              </a:schemeClr>
            </a:solidFill>
            <a:ln>
              <a:noFill/>
            </a:ln>
            <a:effectLst/>
          </c:spPr>
          <c:invertIfNegative val="0"/>
          <c:val>
            <c:numRef>
              <c:f>'Final table'!$F$33:$N$33</c:f>
              <c:numCache>
                <c:formatCode>0.0</c:formatCode>
                <c:ptCount val="9"/>
                <c:pt idx="0">
                  <c:v>1042.1335334920411</c:v>
                </c:pt>
                <c:pt idx="1">
                  <c:v>1042.1335334920411</c:v>
                </c:pt>
                <c:pt idx="2">
                  <c:v>1042.1335334920411</c:v>
                </c:pt>
                <c:pt idx="3">
                  <c:v>913.91980903925594</c:v>
                </c:pt>
                <c:pt idx="4">
                  <c:v>913.91980903925594</c:v>
                </c:pt>
                <c:pt idx="5">
                  <c:v>913.91980903925594</c:v>
                </c:pt>
                <c:pt idx="6">
                  <c:v>743.71745054095834</c:v>
                </c:pt>
                <c:pt idx="7">
                  <c:v>743.71745054095834</c:v>
                </c:pt>
                <c:pt idx="8">
                  <c:v>743.71745054095834</c:v>
                </c:pt>
              </c:numCache>
            </c:numRef>
          </c:val>
          <c:extLst>
            <c:ext xmlns:c16="http://schemas.microsoft.com/office/drawing/2014/chart" uri="{C3380CC4-5D6E-409C-BE32-E72D297353CC}">
              <c16:uniqueId val="{00000006-C0AF-4781-AD5E-A4BBACF6F719}"/>
            </c:ext>
          </c:extLst>
        </c:ser>
        <c:ser>
          <c:idx val="5"/>
          <c:order val="8"/>
          <c:tx>
            <c:strRef>
              <c:f>'Final table'!$D$32</c:f>
              <c:strCache>
                <c:ptCount val="1"/>
                <c:pt idx="0">
                  <c:v>HP Air-to-Air dec</c:v>
                </c:pt>
              </c:strCache>
            </c:strRef>
          </c:tx>
          <c:spPr>
            <a:solidFill>
              <a:schemeClr val="accent6"/>
            </a:solidFill>
            <a:ln>
              <a:noFill/>
            </a:ln>
            <a:effectLst/>
          </c:spPr>
          <c:invertIfNegative val="0"/>
          <c:val>
            <c:numRef>
              <c:f>'Final table'!$F$32:$N$32</c:f>
              <c:numCache>
                <c:formatCode>0.0</c:formatCode>
                <c:ptCount val="9"/>
                <c:pt idx="0">
                  <c:v>183.46061983084843</c:v>
                </c:pt>
                <c:pt idx="1">
                  <c:v>183.46061983084843</c:v>
                </c:pt>
                <c:pt idx="2">
                  <c:v>183.46061983084843</c:v>
                </c:pt>
                <c:pt idx="3">
                  <c:v>160.88945346591044</c:v>
                </c:pt>
                <c:pt idx="4">
                  <c:v>160.88945346591044</c:v>
                </c:pt>
                <c:pt idx="5">
                  <c:v>160.88945346591044</c:v>
                </c:pt>
                <c:pt idx="6">
                  <c:v>130.92646966081398</c:v>
                </c:pt>
                <c:pt idx="7">
                  <c:v>130.92646966081398</c:v>
                </c:pt>
                <c:pt idx="8">
                  <c:v>130.92646966081398</c:v>
                </c:pt>
              </c:numCache>
            </c:numRef>
          </c:val>
          <c:extLst>
            <c:ext xmlns:c16="http://schemas.microsoft.com/office/drawing/2014/chart" uri="{C3380CC4-5D6E-409C-BE32-E72D297353CC}">
              <c16:uniqueId val="{00000005-C0AF-4781-AD5E-A4BBACF6F719}"/>
            </c:ext>
          </c:extLst>
        </c:ser>
        <c:ser>
          <c:idx val="4"/>
          <c:order val="9"/>
          <c:tx>
            <c:strRef>
              <c:f>'Final table'!$D$31</c:f>
              <c:strCache>
                <c:ptCount val="1"/>
                <c:pt idx="0">
                  <c:v>Wood stove dec</c:v>
                </c:pt>
              </c:strCache>
            </c:strRef>
          </c:tx>
          <c:spPr>
            <a:solidFill>
              <a:schemeClr val="accent5"/>
            </a:solidFill>
            <a:ln>
              <a:noFill/>
            </a:ln>
            <a:effectLst/>
          </c:spPr>
          <c:invertIfNegative val="0"/>
          <c:val>
            <c:numRef>
              <c:f>'Final table'!$F$31:$N$31</c:f>
              <c:numCache>
                <c:formatCode>0.0</c:formatCode>
                <c:ptCount val="9"/>
                <c:pt idx="0">
                  <c:v>2359.2139508638402</c:v>
                </c:pt>
                <c:pt idx="1">
                  <c:v>2359.2139508638402</c:v>
                </c:pt>
                <c:pt idx="2">
                  <c:v>2359.2139508638402</c:v>
                </c:pt>
                <c:pt idx="3">
                  <c:v>2068.9597773822102</c:v>
                </c:pt>
                <c:pt idx="4">
                  <c:v>2068.9597773822102</c:v>
                </c:pt>
                <c:pt idx="5">
                  <c:v>2068.9597773822102</c:v>
                </c:pt>
                <c:pt idx="6">
                  <c:v>1683.6504425087833</c:v>
                </c:pt>
                <c:pt idx="7">
                  <c:v>1683.6504425087833</c:v>
                </c:pt>
                <c:pt idx="8">
                  <c:v>1683.6504425087833</c:v>
                </c:pt>
              </c:numCache>
            </c:numRef>
          </c:val>
          <c:extLst>
            <c:ext xmlns:c16="http://schemas.microsoft.com/office/drawing/2014/chart" uri="{C3380CC4-5D6E-409C-BE32-E72D297353CC}">
              <c16:uniqueId val="{00000004-C0AF-4781-AD5E-A4BBACF6F719}"/>
            </c:ext>
          </c:extLst>
        </c:ser>
        <c:ser>
          <c:idx val="3"/>
          <c:order val="10"/>
          <c:tx>
            <c:strRef>
              <c:f>'Final table'!$D$30</c:f>
              <c:strCache>
                <c:ptCount val="1"/>
                <c:pt idx="0">
                  <c:v>Biomass_Manual dec</c:v>
                </c:pt>
              </c:strCache>
            </c:strRef>
          </c:tx>
          <c:spPr>
            <a:solidFill>
              <a:schemeClr val="accent4"/>
            </a:solidFill>
            <a:ln>
              <a:noFill/>
            </a:ln>
            <a:effectLst/>
          </c:spPr>
          <c:invertIfNegative val="0"/>
          <c:val>
            <c:numRef>
              <c:f>'Final table'!$F$30:$N$30</c:f>
              <c:numCache>
                <c:formatCode>0.0</c:formatCode>
                <c:ptCount val="9"/>
                <c:pt idx="0">
                  <c:v>1340.5302084582256</c:v>
                </c:pt>
                <c:pt idx="1">
                  <c:v>1340.5302084582256</c:v>
                </c:pt>
                <c:pt idx="2">
                  <c:v>1340.5302084582256</c:v>
                </c:pt>
                <c:pt idx="3">
                  <c:v>1175.604730825843</c:v>
                </c:pt>
                <c:pt idx="4">
                  <c:v>1175.604730825843</c:v>
                </c:pt>
                <c:pt idx="5">
                  <c:v>1175.604730825843</c:v>
                </c:pt>
                <c:pt idx="6">
                  <c:v>956.66790959788761</c:v>
                </c:pt>
                <c:pt idx="7">
                  <c:v>956.66790959788761</c:v>
                </c:pt>
                <c:pt idx="8">
                  <c:v>956.66790959788761</c:v>
                </c:pt>
              </c:numCache>
            </c:numRef>
          </c:val>
          <c:extLst>
            <c:ext xmlns:c16="http://schemas.microsoft.com/office/drawing/2014/chart" uri="{C3380CC4-5D6E-409C-BE32-E72D297353CC}">
              <c16:uniqueId val="{00000003-C0AF-4781-AD5E-A4BBACF6F719}"/>
            </c:ext>
          </c:extLst>
        </c:ser>
        <c:ser>
          <c:idx val="2"/>
          <c:order val="11"/>
          <c:tx>
            <c:strRef>
              <c:f>'Final table'!$D$29</c:f>
              <c:strCache>
                <c:ptCount val="1"/>
                <c:pt idx="0">
                  <c:v>Biomass_Automatic dec</c:v>
                </c:pt>
              </c:strCache>
            </c:strRef>
          </c:tx>
          <c:spPr>
            <a:solidFill>
              <a:schemeClr val="accent3"/>
            </a:solidFill>
            <a:ln>
              <a:noFill/>
            </a:ln>
            <a:effectLst/>
          </c:spPr>
          <c:invertIfNegative val="0"/>
          <c:val>
            <c:numRef>
              <c:f>'Final table'!$F$29:$N$29</c:f>
              <c:numCache>
                <c:formatCode>0.0</c:formatCode>
                <c:ptCount val="9"/>
                <c:pt idx="0">
                  <c:v>10725.095196462547</c:v>
                </c:pt>
                <c:pt idx="1">
                  <c:v>10725.095196462547</c:v>
                </c:pt>
                <c:pt idx="2">
                  <c:v>10725.095196462547</c:v>
                </c:pt>
                <c:pt idx="3">
                  <c:v>9405.5863657262798</c:v>
                </c:pt>
                <c:pt idx="4">
                  <c:v>9405.5863657262798</c:v>
                </c:pt>
                <c:pt idx="5">
                  <c:v>9405.5863657262798</c:v>
                </c:pt>
                <c:pt idx="6">
                  <c:v>7653.9523966705965</c:v>
                </c:pt>
                <c:pt idx="7">
                  <c:v>7653.9523966705965</c:v>
                </c:pt>
                <c:pt idx="8">
                  <c:v>7653.9523966705965</c:v>
                </c:pt>
              </c:numCache>
            </c:numRef>
          </c:val>
          <c:extLst>
            <c:ext xmlns:c16="http://schemas.microsoft.com/office/drawing/2014/chart" uri="{C3380CC4-5D6E-409C-BE32-E72D297353CC}">
              <c16:uniqueId val="{00000002-C0AF-4781-AD5E-A4BBACF6F719}"/>
            </c:ext>
          </c:extLst>
        </c:ser>
        <c:ser>
          <c:idx val="1"/>
          <c:order val="12"/>
          <c:tx>
            <c:strRef>
              <c:f>'Final table'!$D$28</c:f>
              <c:strCache>
                <c:ptCount val="1"/>
                <c:pt idx="0">
                  <c:v>Natural gas dec</c:v>
                </c:pt>
              </c:strCache>
            </c:strRef>
          </c:tx>
          <c:spPr>
            <a:solidFill>
              <a:schemeClr val="accent2"/>
            </a:solidFill>
            <a:ln>
              <a:noFill/>
            </a:ln>
            <a:effectLst/>
          </c:spPr>
          <c:invertIfNegative val="0"/>
          <c:val>
            <c:numRef>
              <c:f>'Final table'!$F$28:$N$28</c:f>
              <c:numCache>
                <c:formatCode>0.0</c:formatCode>
                <c:ptCount val="9"/>
                <c:pt idx="0">
                  <c:v>11251.447425413362</c:v>
                </c:pt>
                <c:pt idx="1">
                  <c:v>11251.447425413362</c:v>
                </c:pt>
                <c:pt idx="2">
                  <c:v>11251.447425413362</c:v>
                </c:pt>
                <c:pt idx="3">
                  <c:v>9867.1814618539374</c:v>
                </c:pt>
                <c:pt idx="4">
                  <c:v>9867.1814618539374</c:v>
                </c:pt>
                <c:pt idx="5">
                  <c:v>9867.1814618539374</c:v>
                </c:pt>
                <c:pt idx="6">
                  <c:v>8029.5830862331259</c:v>
                </c:pt>
                <c:pt idx="7">
                  <c:v>8029.5830862331259</c:v>
                </c:pt>
                <c:pt idx="8">
                  <c:v>8029.5830862331259</c:v>
                </c:pt>
              </c:numCache>
            </c:numRef>
          </c:val>
          <c:extLst>
            <c:ext xmlns:c16="http://schemas.microsoft.com/office/drawing/2014/chart" uri="{C3380CC4-5D6E-409C-BE32-E72D297353CC}">
              <c16:uniqueId val="{00000001-C0AF-4781-AD5E-A4BBACF6F719}"/>
            </c:ext>
          </c:extLst>
        </c:ser>
        <c:ser>
          <c:idx val="0"/>
          <c:order val="13"/>
          <c:tx>
            <c:strRef>
              <c:f>'Final table'!$D$27</c:f>
              <c:strCache>
                <c:ptCount val="1"/>
                <c:pt idx="0">
                  <c:v>Oil boiler dec</c:v>
                </c:pt>
              </c:strCache>
            </c:strRef>
          </c:tx>
          <c:spPr>
            <a:solidFill>
              <a:schemeClr val="accent1"/>
            </a:solidFill>
            <a:ln>
              <a:noFill/>
            </a:ln>
            <a:effectLst/>
          </c:spPr>
          <c:invertIfNegative val="0"/>
          <c:val>
            <c:numRef>
              <c:f>'Final table'!$F$27:$N$27</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C0AF-4781-AD5E-A4BBACF6F719}"/>
            </c:ext>
          </c:extLst>
        </c:ser>
        <c:dLbls>
          <c:showLegendKey val="0"/>
          <c:showVal val="0"/>
          <c:showCatName val="0"/>
          <c:showSerName val="0"/>
          <c:showPercent val="0"/>
          <c:showBubbleSize val="0"/>
        </c:dLbls>
        <c:gapWidth val="55"/>
        <c:overlap val="100"/>
        <c:axId val="-2145953256"/>
        <c:axId val="2133384488"/>
      </c:barChart>
      <c:catAx>
        <c:axId val="-2145953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384488"/>
        <c:crosses val="autoZero"/>
        <c:auto val="1"/>
        <c:lblAlgn val="ctr"/>
        <c:lblOffset val="100"/>
        <c:noMultiLvlLbl val="0"/>
      </c:catAx>
      <c:valAx>
        <c:axId val="21333844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953256"/>
        <c:crosses val="autoZero"/>
        <c:crossBetween val="between"/>
      </c:valAx>
      <c:spPr>
        <a:noFill/>
        <a:ln>
          <a:noFill/>
        </a:ln>
        <a:effectLst/>
      </c:spPr>
    </c:plotArea>
    <c:legend>
      <c:legendPos val="r"/>
      <c:layout>
        <c:manualLayout>
          <c:xMode val="edge"/>
          <c:yMode val="edge"/>
          <c:x val="0.83335565843621395"/>
          <c:y val="3.7481851851851898E-2"/>
          <c:w val="0.158804835390947"/>
          <c:h val="0.920755555555555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final</a:t>
            </a:r>
            <a:r>
              <a:rPr lang="de-AT" baseline="0"/>
              <a:t> energy in GWh/yr</a:t>
            </a:r>
          </a:p>
        </c:rich>
      </c:tx>
      <c:overlay val="0"/>
      <c:spPr>
        <a:noFill/>
        <a:ln>
          <a:noFill/>
        </a:ln>
        <a:effectLst/>
      </c:spPr>
    </c:title>
    <c:autoTitleDeleted val="0"/>
    <c:plotArea>
      <c:layout/>
      <c:barChart>
        <c:barDir val="col"/>
        <c:grouping val="stacked"/>
        <c:varyColors val="0"/>
        <c:ser>
          <c:idx val="14"/>
          <c:order val="0"/>
          <c:tx>
            <c:strRef>
              <c:f>'Final table'!$D$60</c:f>
              <c:strCache>
                <c:ptCount val="1"/>
                <c:pt idx="0">
                  <c:v>Heat Boiler cen</c:v>
                </c:pt>
              </c:strCache>
            </c:strRef>
          </c:tx>
          <c:spPr>
            <a:solidFill>
              <a:schemeClr val="accent3">
                <a:lumMod val="80000"/>
                <a:lumOff val="20000"/>
              </a:schemeClr>
            </a:solidFill>
            <a:ln>
              <a:noFill/>
            </a:ln>
            <a:effectLst/>
          </c:spPr>
          <c:invertIfNegative val="0"/>
          <c:val>
            <c:numRef>
              <c:f>'Final table'!$F$60:$N$60</c:f>
              <c:numCache>
                <c:formatCode>0.0</c:formatCode>
                <c:ptCount val="9"/>
                <c:pt idx="0">
                  <c:v>3.1553438108108112</c:v>
                </c:pt>
                <c:pt idx="1">
                  <c:v>2.5985184324324329</c:v>
                </c:pt>
                <c:pt idx="2">
                  <c:v>0.23015448972972977</c:v>
                </c:pt>
                <c:pt idx="3">
                  <c:v>9.7836814864864863</c:v>
                </c:pt>
                <c:pt idx="4">
                  <c:v>8.0571494594594597</c:v>
                </c:pt>
                <c:pt idx="5">
                  <c:v>0.71363323783783794</c:v>
                </c:pt>
                <c:pt idx="6">
                  <c:v>18.582729405405406</c:v>
                </c:pt>
                <c:pt idx="7">
                  <c:v>15.303424216216218</c:v>
                </c:pt>
                <c:pt idx="8">
                  <c:v>1.3554461448648651</c:v>
                </c:pt>
              </c:numCache>
            </c:numRef>
          </c:val>
          <c:extLst>
            <c:ext xmlns:c16="http://schemas.microsoft.com/office/drawing/2014/chart" uri="{C3380CC4-5D6E-409C-BE32-E72D297353CC}">
              <c16:uniqueId val="{0000000E-C019-4548-A2A1-ED38C22F98C3}"/>
            </c:ext>
          </c:extLst>
        </c:ser>
        <c:ser>
          <c:idx val="13"/>
          <c:order val="1"/>
          <c:tx>
            <c:strRef>
              <c:f>'Final table'!$D$59</c:f>
              <c:strCache>
                <c:ptCount val="1"/>
                <c:pt idx="0">
                  <c:v>CHP cen</c:v>
                </c:pt>
              </c:strCache>
            </c:strRef>
          </c:tx>
          <c:spPr>
            <a:solidFill>
              <a:schemeClr val="accent2">
                <a:lumMod val="80000"/>
                <a:lumOff val="20000"/>
              </a:schemeClr>
            </a:solidFill>
            <a:ln>
              <a:noFill/>
            </a:ln>
            <a:effectLst/>
          </c:spPr>
          <c:invertIfNegative val="0"/>
          <c:val>
            <c:numRef>
              <c:f>'Final table'!$F$59:$N$59</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D-C019-4548-A2A1-ED38C22F98C3}"/>
            </c:ext>
          </c:extLst>
        </c:ser>
        <c:ser>
          <c:idx val="12"/>
          <c:order val="2"/>
          <c:tx>
            <c:strRef>
              <c:f>'Final table'!$D$58</c:f>
              <c:strCache>
                <c:ptCount val="1"/>
                <c:pt idx="0">
                  <c:v>Waste Inceneration Pant cen</c:v>
                </c:pt>
              </c:strCache>
            </c:strRef>
          </c:tx>
          <c:spPr>
            <a:solidFill>
              <a:schemeClr val="accent1">
                <a:lumMod val="80000"/>
                <a:lumOff val="20000"/>
              </a:schemeClr>
            </a:solidFill>
            <a:ln>
              <a:noFill/>
            </a:ln>
            <a:effectLst/>
          </c:spPr>
          <c:invertIfNegative val="0"/>
          <c:val>
            <c:numRef>
              <c:f>'Final table'!$F$58:$N$58</c:f>
              <c:numCache>
                <c:formatCode>0.0</c:formatCode>
                <c:ptCount val="9"/>
                <c:pt idx="0">
                  <c:v>0</c:v>
                </c:pt>
                <c:pt idx="1">
                  <c:v>9.2433012810810808</c:v>
                </c:pt>
                <c:pt idx="2">
                  <c:v>11.359237718918919</c:v>
                </c:pt>
                <c:pt idx="3">
                  <c:v>0</c:v>
                </c:pt>
                <c:pt idx="4">
                  <c:v>28.66043164864865</c:v>
                </c:pt>
                <c:pt idx="5">
                  <c:v>35.221253351351358</c:v>
                </c:pt>
                <c:pt idx="6">
                  <c:v>0</c:v>
                </c:pt>
                <c:pt idx="7">
                  <c:v>54.436466140540553</c:v>
                </c:pt>
                <c:pt idx="8">
                  <c:v>66.897825859459459</c:v>
                </c:pt>
              </c:numCache>
            </c:numRef>
          </c:val>
          <c:extLst>
            <c:ext xmlns:c16="http://schemas.microsoft.com/office/drawing/2014/chart" uri="{C3380CC4-5D6E-409C-BE32-E72D297353CC}">
              <c16:uniqueId val="{0000000C-C019-4548-A2A1-ED38C22F98C3}"/>
            </c:ext>
          </c:extLst>
        </c:ser>
        <c:ser>
          <c:idx val="11"/>
          <c:order val="3"/>
          <c:tx>
            <c:strRef>
              <c:f>'Final table'!$D$57</c:f>
              <c:strCache>
                <c:ptCount val="1"/>
                <c:pt idx="0">
                  <c:v>Solar Thermal Plant cen</c:v>
                </c:pt>
              </c:strCache>
            </c:strRef>
          </c:tx>
          <c:spPr>
            <a:solidFill>
              <a:schemeClr val="accent6">
                <a:lumMod val="60000"/>
              </a:schemeClr>
            </a:solidFill>
            <a:ln>
              <a:noFill/>
            </a:ln>
            <a:effectLst/>
          </c:spPr>
          <c:invertIfNegative val="0"/>
          <c:val>
            <c:numRef>
              <c:f>'Final table'!$F$57:$N$57</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B-C019-4548-A2A1-ED38C22F98C3}"/>
            </c:ext>
          </c:extLst>
        </c:ser>
        <c:ser>
          <c:idx val="10"/>
          <c:order val="4"/>
          <c:tx>
            <c:strRef>
              <c:f>'Final table'!$D$56</c:f>
              <c:strCache>
                <c:ptCount val="1"/>
                <c:pt idx="0">
                  <c:v>Heat Pump cen</c:v>
                </c:pt>
              </c:strCache>
            </c:strRef>
          </c:tx>
          <c:spPr>
            <a:solidFill>
              <a:schemeClr val="accent5">
                <a:lumMod val="60000"/>
              </a:schemeClr>
            </a:solidFill>
            <a:ln>
              <a:noFill/>
            </a:ln>
            <a:effectLst/>
          </c:spPr>
          <c:invertIfNegative val="0"/>
          <c:val>
            <c:numRef>
              <c:f>'Final table'!$F$56:$N$56</c:f>
              <c:numCache>
                <c:formatCode>0.0</c:formatCode>
                <c:ptCount val="9"/>
                <c:pt idx="0">
                  <c:v>5.9580315486486493</c:v>
                </c:pt>
                <c:pt idx="1">
                  <c:v>3.0439787351351355</c:v>
                </c:pt>
                <c:pt idx="2">
                  <c:v>3.0254178891891894</c:v>
                </c:pt>
                <c:pt idx="3">
                  <c:v>18.473892689189189</c:v>
                </c:pt>
                <c:pt idx="4">
                  <c:v>9.438375081081082</c:v>
                </c:pt>
                <c:pt idx="5">
                  <c:v>9.3808240135135144</c:v>
                </c:pt>
                <c:pt idx="6">
                  <c:v>35.088565524324331</c:v>
                </c:pt>
                <c:pt idx="7">
                  <c:v>17.926868367567572</c:v>
                </c:pt>
                <c:pt idx="8">
                  <c:v>17.817558194594596</c:v>
                </c:pt>
              </c:numCache>
            </c:numRef>
          </c:val>
          <c:extLst>
            <c:ext xmlns:c16="http://schemas.microsoft.com/office/drawing/2014/chart" uri="{C3380CC4-5D6E-409C-BE32-E72D297353CC}">
              <c16:uniqueId val="{0000000A-C019-4548-A2A1-ED38C22F98C3}"/>
            </c:ext>
          </c:extLst>
        </c:ser>
        <c:ser>
          <c:idx val="8"/>
          <c:order val="5"/>
          <c:tx>
            <c:strRef>
              <c:f>'Final table'!$D$54</c:f>
              <c:strCache>
                <c:ptCount val="1"/>
                <c:pt idx="0">
                  <c:v>Electric heater dec</c:v>
                </c:pt>
              </c:strCache>
            </c:strRef>
          </c:tx>
          <c:spPr>
            <a:solidFill>
              <a:schemeClr val="accent3">
                <a:lumMod val="60000"/>
              </a:schemeClr>
            </a:solidFill>
            <a:ln>
              <a:noFill/>
            </a:ln>
            <a:effectLst/>
          </c:spPr>
          <c:invertIfNegative val="0"/>
          <c:val>
            <c:numRef>
              <c:f>'Final table'!$F$54:$N$54</c:f>
              <c:numCache>
                <c:formatCode>0.0</c:formatCode>
                <c:ptCount val="9"/>
                <c:pt idx="0">
                  <c:v>106.412566095</c:v>
                </c:pt>
                <c:pt idx="1">
                  <c:v>106.412566095</c:v>
                </c:pt>
                <c:pt idx="2">
                  <c:v>106.412566095</c:v>
                </c:pt>
                <c:pt idx="3">
                  <c:v>93.320624430000009</c:v>
                </c:pt>
                <c:pt idx="4">
                  <c:v>93.320624430000009</c:v>
                </c:pt>
                <c:pt idx="5">
                  <c:v>93.320624430000009</c:v>
                </c:pt>
                <c:pt idx="6">
                  <c:v>75.941210812500003</c:v>
                </c:pt>
                <c:pt idx="7">
                  <c:v>75.941210812500003</c:v>
                </c:pt>
                <c:pt idx="8">
                  <c:v>75.941210812500003</c:v>
                </c:pt>
              </c:numCache>
            </c:numRef>
          </c:val>
          <c:extLst>
            <c:ext xmlns:c16="http://schemas.microsoft.com/office/drawing/2014/chart" uri="{C3380CC4-5D6E-409C-BE32-E72D297353CC}">
              <c16:uniqueId val="{00000008-C019-4548-A2A1-ED38C22F98C3}"/>
            </c:ext>
          </c:extLst>
        </c:ser>
        <c:ser>
          <c:idx val="7"/>
          <c:order val="6"/>
          <c:tx>
            <c:strRef>
              <c:f>'Final table'!$D$53</c:f>
              <c:strCache>
                <c:ptCount val="1"/>
                <c:pt idx="0">
                  <c:v>HP Brine-to-Water dec</c:v>
                </c:pt>
              </c:strCache>
            </c:strRef>
          </c:tx>
          <c:spPr>
            <a:solidFill>
              <a:schemeClr val="accent2">
                <a:lumMod val="60000"/>
              </a:schemeClr>
            </a:solidFill>
            <a:ln>
              <a:noFill/>
            </a:ln>
            <a:effectLst/>
          </c:spPr>
          <c:invertIfNegative val="0"/>
          <c:val>
            <c:numRef>
              <c:f>'Final table'!$F$53:$N$53</c:f>
              <c:numCache>
                <c:formatCode>0.0</c:formatCode>
                <c:ptCount val="9"/>
                <c:pt idx="0">
                  <c:v>6.2512332043190799</c:v>
                </c:pt>
                <c:pt idx="1">
                  <c:v>6.2512332043190799</c:v>
                </c:pt>
                <c:pt idx="2">
                  <c:v>6.2512332043190799</c:v>
                </c:pt>
                <c:pt idx="3">
                  <c:v>5.4821437682820529</c:v>
                </c:pt>
                <c:pt idx="4">
                  <c:v>5.4821437682820529</c:v>
                </c:pt>
                <c:pt idx="5">
                  <c:v>5.4821437682820529</c:v>
                </c:pt>
                <c:pt idx="6">
                  <c:v>4.4611857041722169</c:v>
                </c:pt>
                <c:pt idx="7">
                  <c:v>4.4611857041722169</c:v>
                </c:pt>
                <c:pt idx="8">
                  <c:v>4.4611857041722169</c:v>
                </c:pt>
              </c:numCache>
            </c:numRef>
          </c:val>
          <c:extLst>
            <c:ext xmlns:c16="http://schemas.microsoft.com/office/drawing/2014/chart" uri="{C3380CC4-5D6E-409C-BE32-E72D297353CC}">
              <c16:uniqueId val="{00000007-C019-4548-A2A1-ED38C22F98C3}"/>
            </c:ext>
          </c:extLst>
        </c:ser>
        <c:ser>
          <c:idx val="6"/>
          <c:order val="7"/>
          <c:tx>
            <c:strRef>
              <c:f>'Final table'!$D$52</c:f>
              <c:strCache>
                <c:ptCount val="1"/>
                <c:pt idx="0">
                  <c:v>HP Air-to-Water dec</c:v>
                </c:pt>
              </c:strCache>
            </c:strRef>
          </c:tx>
          <c:spPr>
            <a:solidFill>
              <a:schemeClr val="accent1">
                <a:lumMod val="60000"/>
              </a:schemeClr>
            </a:solidFill>
            <a:ln>
              <a:noFill/>
            </a:ln>
            <a:effectLst/>
          </c:spPr>
          <c:invertIfNegative val="0"/>
          <c:val>
            <c:numRef>
              <c:f>'Final table'!$F$52:$N$52</c:f>
              <c:numCache>
                <c:formatCode>0.0</c:formatCode>
                <c:ptCount val="9"/>
                <c:pt idx="0">
                  <c:v>29.682952505273811</c:v>
                </c:pt>
                <c:pt idx="1">
                  <c:v>29.682952505273811</c:v>
                </c:pt>
                <c:pt idx="2">
                  <c:v>29.682952505273811</c:v>
                </c:pt>
                <c:pt idx="3">
                  <c:v>26.031057838086852</c:v>
                </c:pt>
                <c:pt idx="4">
                  <c:v>26.031057838086852</c:v>
                </c:pt>
                <c:pt idx="5">
                  <c:v>26.031057838086852</c:v>
                </c:pt>
                <c:pt idx="6">
                  <c:v>21.183206424399341</c:v>
                </c:pt>
                <c:pt idx="7">
                  <c:v>21.183206424399341</c:v>
                </c:pt>
                <c:pt idx="8">
                  <c:v>21.183206424399341</c:v>
                </c:pt>
              </c:numCache>
            </c:numRef>
          </c:val>
          <c:extLst>
            <c:ext xmlns:c16="http://schemas.microsoft.com/office/drawing/2014/chart" uri="{C3380CC4-5D6E-409C-BE32-E72D297353CC}">
              <c16:uniqueId val="{00000006-C019-4548-A2A1-ED38C22F98C3}"/>
            </c:ext>
          </c:extLst>
        </c:ser>
        <c:ser>
          <c:idx val="5"/>
          <c:order val="8"/>
          <c:tx>
            <c:strRef>
              <c:f>'Final table'!$D$51</c:f>
              <c:strCache>
                <c:ptCount val="1"/>
                <c:pt idx="0">
                  <c:v>HP Air-to-Air dec</c:v>
                </c:pt>
              </c:strCache>
            </c:strRef>
          </c:tx>
          <c:spPr>
            <a:solidFill>
              <a:schemeClr val="accent6"/>
            </a:solidFill>
            <a:ln>
              <a:noFill/>
            </a:ln>
            <a:effectLst/>
          </c:spPr>
          <c:invertIfNegative val="0"/>
          <c:val>
            <c:numRef>
              <c:f>'Final table'!$F$51:$N$51</c:f>
              <c:numCache>
                <c:formatCode>0.0</c:formatCode>
                <c:ptCount val="9"/>
                <c:pt idx="0">
                  <c:v>2.1993527460468725</c:v>
                </c:pt>
                <c:pt idx="1">
                  <c:v>2.1993527460468725</c:v>
                </c:pt>
                <c:pt idx="2">
                  <c:v>2.1993527460468725</c:v>
                </c:pt>
                <c:pt idx="3">
                  <c:v>1.9287663020897041</c:v>
                </c:pt>
                <c:pt idx="4">
                  <c:v>1.9287663020897041</c:v>
                </c:pt>
                <c:pt idx="5">
                  <c:v>1.9287663020897041</c:v>
                </c:pt>
                <c:pt idx="6">
                  <c:v>1.5695656694293754</c:v>
                </c:pt>
                <c:pt idx="7">
                  <c:v>1.5695656694293754</c:v>
                </c:pt>
                <c:pt idx="8">
                  <c:v>1.5695656694293754</c:v>
                </c:pt>
              </c:numCache>
            </c:numRef>
          </c:val>
          <c:extLst>
            <c:ext xmlns:c16="http://schemas.microsoft.com/office/drawing/2014/chart" uri="{C3380CC4-5D6E-409C-BE32-E72D297353CC}">
              <c16:uniqueId val="{00000005-C019-4548-A2A1-ED38C22F98C3}"/>
            </c:ext>
          </c:extLst>
        </c:ser>
        <c:ser>
          <c:idx val="4"/>
          <c:order val="9"/>
          <c:tx>
            <c:strRef>
              <c:f>'Final table'!$D$50</c:f>
              <c:strCache>
                <c:ptCount val="1"/>
                <c:pt idx="0">
                  <c:v>Wood stove dec</c:v>
                </c:pt>
              </c:strCache>
            </c:strRef>
          </c:tx>
          <c:spPr>
            <a:solidFill>
              <a:schemeClr val="accent5"/>
            </a:solidFill>
            <a:ln>
              <a:noFill/>
            </a:ln>
            <a:effectLst/>
          </c:spPr>
          <c:invertIfNegative val="0"/>
          <c:val>
            <c:numRef>
              <c:f>'Final table'!$F$50:$N$50</c:f>
              <c:numCache>
                <c:formatCode>0.0</c:formatCode>
                <c:ptCount val="9"/>
                <c:pt idx="0">
                  <c:v>7.0352754251248317</c:v>
                </c:pt>
                <c:pt idx="1">
                  <c:v>7.0352754251248317</c:v>
                </c:pt>
                <c:pt idx="2">
                  <c:v>7.0352754251248317</c:v>
                </c:pt>
                <c:pt idx="3">
                  <c:v>6.1697252477076736</c:v>
                </c:pt>
                <c:pt idx="4">
                  <c:v>6.1697252477076736</c:v>
                </c:pt>
                <c:pt idx="5">
                  <c:v>6.1697252477076736</c:v>
                </c:pt>
                <c:pt idx="6">
                  <c:v>5.0207165731389036</c:v>
                </c:pt>
                <c:pt idx="7">
                  <c:v>5.0207165731389036</c:v>
                </c:pt>
                <c:pt idx="8">
                  <c:v>5.0207165731389036</c:v>
                </c:pt>
              </c:numCache>
            </c:numRef>
          </c:val>
          <c:extLst>
            <c:ext xmlns:c16="http://schemas.microsoft.com/office/drawing/2014/chart" uri="{C3380CC4-5D6E-409C-BE32-E72D297353CC}">
              <c16:uniqueId val="{00000004-C019-4548-A2A1-ED38C22F98C3}"/>
            </c:ext>
          </c:extLst>
        </c:ser>
        <c:ser>
          <c:idx val="3"/>
          <c:order val="10"/>
          <c:tx>
            <c:strRef>
              <c:f>'Final table'!$D$49</c:f>
              <c:strCache>
                <c:ptCount val="1"/>
                <c:pt idx="0">
                  <c:v>Biomass_Manual dec</c:v>
                </c:pt>
              </c:strCache>
            </c:strRef>
          </c:tx>
          <c:spPr>
            <a:solidFill>
              <a:schemeClr val="accent4"/>
            </a:solidFill>
            <a:ln>
              <a:noFill/>
            </a:ln>
            <a:effectLst/>
          </c:spPr>
          <c:invertIfNegative val="0"/>
          <c:val>
            <c:numRef>
              <c:f>'Final table'!$F$49:$N$49</c:f>
              <c:numCache>
                <c:formatCode>0.0</c:formatCode>
                <c:ptCount val="9"/>
                <c:pt idx="0">
                  <c:v>3.9971650120800417</c:v>
                </c:pt>
                <c:pt idx="1">
                  <c:v>3.9971650120800417</c:v>
                </c:pt>
                <c:pt idx="2">
                  <c:v>3.9971650120800417</c:v>
                </c:pt>
                <c:pt idx="3">
                  <c:v>3.5053936632262546</c:v>
                </c:pt>
                <c:pt idx="4">
                  <c:v>3.5053936632262546</c:v>
                </c:pt>
                <c:pt idx="5">
                  <c:v>3.5053936632262546</c:v>
                </c:pt>
                <c:pt idx="6">
                  <c:v>2.8525724167174502</c:v>
                </c:pt>
                <c:pt idx="7">
                  <c:v>2.8525724167174502</c:v>
                </c:pt>
                <c:pt idx="8">
                  <c:v>2.8525724167174502</c:v>
                </c:pt>
              </c:numCache>
            </c:numRef>
          </c:val>
          <c:extLst>
            <c:ext xmlns:c16="http://schemas.microsoft.com/office/drawing/2014/chart" uri="{C3380CC4-5D6E-409C-BE32-E72D297353CC}">
              <c16:uniqueId val="{00000003-C019-4548-A2A1-ED38C22F98C3}"/>
            </c:ext>
          </c:extLst>
        </c:ser>
        <c:ser>
          <c:idx val="2"/>
          <c:order val="11"/>
          <c:tx>
            <c:strRef>
              <c:f>'Final table'!$D$48</c:f>
              <c:strCache>
                <c:ptCount val="1"/>
                <c:pt idx="0">
                  <c:v>Biomass_Automatic dec</c:v>
                </c:pt>
              </c:strCache>
            </c:strRef>
          </c:tx>
          <c:spPr>
            <a:solidFill>
              <a:schemeClr val="accent3"/>
            </a:solidFill>
            <a:ln>
              <a:noFill/>
            </a:ln>
            <a:effectLst/>
          </c:spPr>
          <c:invertIfNegative val="0"/>
          <c:val>
            <c:numRef>
              <c:f>'Final table'!$F$48:$N$48</c:f>
              <c:numCache>
                <c:formatCode>0.0</c:formatCode>
                <c:ptCount val="9"/>
                <c:pt idx="0">
                  <c:v>31.978468528218141</c:v>
                </c:pt>
                <c:pt idx="1">
                  <c:v>31.978468528218141</c:v>
                </c:pt>
                <c:pt idx="2">
                  <c:v>31.978468528218141</c:v>
                </c:pt>
                <c:pt idx="3">
                  <c:v>28.044156445811346</c:v>
                </c:pt>
                <c:pt idx="4">
                  <c:v>28.044156445811346</c:v>
                </c:pt>
                <c:pt idx="5">
                  <c:v>28.044156445811346</c:v>
                </c:pt>
                <c:pt idx="6">
                  <c:v>22.821398910672613</c:v>
                </c:pt>
                <c:pt idx="7">
                  <c:v>22.821398910672613</c:v>
                </c:pt>
                <c:pt idx="8">
                  <c:v>22.821398910672613</c:v>
                </c:pt>
              </c:numCache>
            </c:numRef>
          </c:val>
          <c:extLst>
            <c:ext xmlns:c16="http://schemas.microsoft.com/office/drawing/2014/chart" uri="{C3380CC4-5D6E-409C-BE32-E72D297353CC}">
              <c16:uniqueId val="{00000002-C019-4548-A2A1-ED38C22F98C3}"/>
            </c:ext>
          </c:extLst>
        </c:ser>
        <c:ser>
          <c:idx val="1"/>
          <c:order val="12"/>
          <c:tx>
            <c:strRef>
              <c:f>'Final table'!$D$47</c:f>
              <c:strCache>
                <c:ptCount val="1"/>
                <c:pt idx="0">
                  <c:v>Natural gas dec</c:v>
                </c:pt>
              </c:strCache>
            </c:strRef>
          </c:tx>
          <c:spPr>
            <a:solidFill>
              <a:schemeClr val="accent2"/>
            </a:solidFill>
            <a:ln>
              <a:noFill/>
            </a:ln>
            <a:effectLst/>
          </c:spPr>
          <c:invertIfNegative val="0"/>
          <c:val>
            <c:numRef>
              <c:f>'Final table'!$F$47:$N$47</c:f>
              <c:numCache>
                <c:formatCode>0.0</c:formatCode>
                <c:ptCount val="9"/>
                <c:pt idx="0">
                  <c:v>52.013252400432698</c:v>
                </c:pt>
                <c:pt idx="1">
                  <c:v>52.013252400432698</c:v>
                </c:pt>
                <c:pt idx="2">
                  <c:v>52.013252400432698</c:v>
                </c:pt>
                <c:pt idx="3">
                  <c:v>45.614060169456309</c:v>
                </c:pt>
                <c:pt idx="4">
                  <c:v>45.614060169456309</c:v>
                </c:pt>
                <c:pt idx="5">
                  <c:v>45.614060169456309</c:v>
                </c:pt>
                <c:pt idx="6">
                  <c:v>37.119200396489902</c:v>
                </c:pt>
                <c:pt idx="7">
                  <c:v>37.119200396489902</c:v>
                </c:pt>
                <c:pt idx="8">
                  <c:v>37.119200396489902</c:v>
                </c:pt>
              </c:numCache>
            </c:numRef>
          </c:val>
          <c:extLst>
            <c:ext xmlns:c16="http://schemas.microsoft.com/office/drawing/2014/chart" uri="{C3380CC4-5D6E-409C-BE32-E72D297353CC}">
              <c16:uniqueId val="{00000001-C019-4548-A2A1-ED38C22F98C3}"/>
            </c:ext>
          </c:extLst>
        </c:ser>
        <c:ser>
          <c:idx val="0"/>
          <c:order val="13"/>
          <c:tx>
            <c:strRef>
              <c:f>'Final table'!$D$46</c:f>
              <c:strCache>
                <c:ptCount val="1"/>
                <c:pt idx="0">
                  <c:v>Oil boiler dec</c:v>
                </c:pt>
              </c:strCache>
            </c:strRef>
          </c:tx>
          <c:spPr>
            <a:solidFill>
              <a:schemeClr val="accent1"/>
            </a:solidFill>
            <a:ln>
              <a:noFill/>
            </a:ln>
            <a:effectLst/>
          </c:spPr>
          <c:invertIfNegative val="0"/>
          <c:val>
            <c:numRef>
              <c:f>'Final table'!$F$46:$N$46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C019-4548-A2A1-ED38C22F98C3}"/>
            </c:ext>
          </c:extLst>
        </c:ser>
        <c:dLbls>
          <c:showLegendKey val="0"/>
          <c:showVal val="0"/>
          <c:showCatName val="0"/>
          <c:showSerName val="0"/>
          <c:showPercent val="0"/>
          <c:showBubbleSize val="0"/>
        </c:dLbls>
        <c:gapWidth val="55"/>
        <c:overlap val="100"/>
        <c:axId val="2138416232"/>
        <c:axId val="-2145926920"/>
      </c:barChart>
      <c:catAx>
        <c:axId val="2138416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926920"/>
        <c:crosses val="autoZero"/>
        <c:auto val="1"/>
        <c:lblAlgn val="ctr"/>
        <c:lblOffset val="100"/>
        <c:noMultiLvlLbl val="0"/>
      </c:catAx>
      <c:valAx>
        <c:axId val="-2145926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416232"/>
        <c:crosses val="autoZero"/>
        <c:crossBetween val="between"/>
      </c:valAx>
      <c:spPr>
        <a:noFill/>
        <a:ln>
          <a:noFill/>
        </a:ln>
        <a:effectLst/>
      </c:spPr>
    </c:plotArea>
    <c:legend>
      <c:legendPos val="r"/>
      <c:layout>
        <c:manualLayout>
          <c:xMode val="edge"/>
          <c:yMode val="edge"/>
          <c:x val="0.83335565843621395"/>
          <c:y val="9.3926296296296299E-2"/>
          <c:w val="0.158804835390947"/>
          <c:h val="0.864311111111111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de-AT" sz="1800" b="0" i="0" baseline="0">
                <a:effectLst/>
              </a:rPr>
              <a:t>useful energy in GWh/yr</a:t>
            </a:r>
            <a:endParaRPr lang="de-AT">
              <a:effectLst/>
            </a:endParaRPr>
          </a:p>
        </c:rich>
      </c:tx>
      <c:overlay val="0"/>
      <c:spPr>
        <a:noFill/>
        <a:ln>
          <a:noFill/>
        </a:ln>
        <a:effectLst/>
      </c:spPr>
    </c:title>
    <c:autoTitleDeleted val="0"/>
    <c:plotArea>
      <c:layout/>
      <c:barChart>
        <c:barDir val="col"/>
        <c:grouping val="stacked"/>
        <c:varyColors val="0"/>
        <c:ser>
          <c:idx val="14"/>
          <c:order val="0"/>
          <c:tx>
            <c:strRef>
              <c:f>'Final table'!$D$79</c:f>
              <c:strCache>
                <c:ptCount val="1"/>
                <c:pt idx="0">
                  <c:v>Heat Boiler cen</c:v>
                </c:pt>
              </c:strCache>
            </c:strRef>
          </c:tx>
          <c:spPr>
            <a:solidFill>
              <a:schemeClr val="accent3">
                <a:lumMod val="80000"/>
                <a:lumOff val="20000"/>
              </a:schemeClr>
            </a:solidFill>
            <a:ln>
              <a:noFill/>
            </a:ln>
            <a:effectLst/>
          </c:spPr>
          <c:invertIfNegative val="0"/>
          <c:val>
            <c:numRef>
              <c:f>'Final table'!$F$79:$N$79</c:f>
              <c:numCache>
                <c:formatCode>0.0</c:formatCode>
                <c:ptCount val="9"/>
                <c:pt idx="0">
                  <c:v>2.7674221305405409</c:v>
                </c:pt>
                <c:pt idx="1">
                  <c:v>2.2662792900000004</c:v>
                </c:pt>
                <c:pt idx="2">
                  <c:v>0.20119957005405409</c:v>
                </c:pt>
                <c:pt idx="3">
                  <c:v>8.5808641743243239</c:v>
                </c:pt>
                <c:pt idx="4">
                  <c:v>7.0269853500000012</c:v>
                </c:pt>
                <c:pt idx="5">
                  <c:v>0.62385357243243245</c:v>
                </c:pt>
                <c:pt idx="6">
                  <c:v>16.298146790270273</c:v>
                </c:pt>
                <c:pt idx="7">
                  <c:v>13.346772120000001</c:v>
                </c:pt>
                <c:pt idx="8">
                  <c:v>1.1849222750270272</c:v>
                </c:pt>
              </c:numCache>
            </c:numRef>
          </c:val>
          <c:extLst>
            <c:ext xmlns:c16="http://schemas.microsoft.com/office/drawing/2014/chart" uri="{C3380CC4-5D6E-409C-BE32-E72D297353CC}">
              <c16:uniqueId val="{0000000E-11BC-4B25-ABBE-2882AB9F183E}"/>
            </c:ext>
          </c:extLst>
        </c:ser>
        <c:ser>
          <c:idx val="13"/>
          <c:order val="1"/>
          <c:tx>
            <c:strRef>
              <c:f>'Final table'!$D$78</c:f>
              <c:strCache>
                <c:ptCount val="1"/>
                <c:pt idx="0">
                  <c:v>CHP cen</c:v>
                </c:pt>
              </c:strCache>
            </c:strRef>
          </c:tx>
          <c:spPr>
            <a:solidFill>
              <a:schemeClr val="accent2">
                <a:lumMod val="80000"/>
                <a:lumOff val="20000"/>
              </a:schemeClr>
            </a:solidFill>
            <a:ln>
              <a:noFill/>
            </a:ln>
            <a:effectLst/>
          </c:spPr>
          <c:invertIfNegative val="0"/>
          <c:val>
            <c:numRef>
              <c:f>'Final table'!$F$78:$N$78</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D-11BC-4B25-ABBE-2882AB9F183E}"/>
            </c:ext>
          </c:extLst>
        </c:ser>
        <c:ser>
          <c:idx val="12"/>
          <c:order val="2"/>
          <c:tx>
            <c:strRef>
              <c:f>'Final table'!$D$77</c:f>
              <c:strCache>
                <c:ptCount val="1"/>
                <c:pt idx="0">
                  <c:v>Waste Inceneration Pant cen</c:v>
                </c:pt>
              </c:strCache>
            </c:strRef>
          </c:tx>
          <c:spPr>
            <a:solidFill>
              <a:schemeClr val="accent1">
                <a:lumMod val="80000"/>
                <a:lumOff val="20000"/>
              </a:schemeClr>
            </a:solidFill>
            <a:ln>
              <a:noFill/>
            </a:ln>
            <a:effectLst/>
          </c:spPr>
          <c:invertIfNegative val="0"/>
          <c:val>
            <c:numRef>
              <c:f>'Final table'!$F$77:$N$77</c:f>
              <c:numCache>
                <c:formatCode>0.0</c:formatCode>
                <c:ptCount val="9"/>
                <c:pt idx="0">
                  <c:v>0</c:v>
                </c:pt>
                <c:pt idx="1">
                  <c:v>9.2433012810810808</c:v>
                </c:pt>
                <c:pt idx="2">
                  <c:v>11.359237718918919</c:v>
                </c:pt>
                <c:pt idx="3">
                  <c:v>0</c:v>
                </c:pt>
                <c:pt idx="4">
                  <c:v>28.66043164864865</c:v>
                </c:pt>
                <c:pt idx="5">
                  <c:v>35.221253351351358</c:v>
                </c:pt>
                <c:pt idx="6">
                  <c:v>0</c:v>
                </c:pt>
                <c:pt idx="7">
                  <c:v>54.436466140540553</c:v>
                </c:pt>
                <c:pt idx="8">
                  <c:v>66.897825859459459</c:v>
                </c:pt>
              </c:numCache>
            </c:numRef>
          </c:val>
          <c:extLst>
            <c:ext xmlns:c16="http://schemas.microsoft.com/office/drawing/2014/chart" uri="{C3380CC4-5D6E-409C-BE32-E72D297353CC}">
              <c16:uniqueId val="{0000000C-11BC-4B25-ABBE-2882AB9F183E}"/>
            </c:ext>
          </c:extLst>
        </c:ser>
        <c:ser>
          <c:idx val="11"/>
          <c:order val="3"/>
          <c:tx>
            <c:strRef>
              <c:f>'Final table'!$D$76</c:f>
              <c:strCache>
                <c:ptCount val="1"/>
                <c:pt idx="0">
                  <c:v>Solar Thermal Plant cen</c:v>
                </c:pt>
              </c:strCache>
            </c:strRef>
          </c:tx>
          <c:spPr>
            <a:solidFill>
              <a:schemeClr val="accent6">
                <a:lumMod val="60000"/>
              </a:schemeClr>
            </a:solidFill>
            <a:ln>
              <a:noFill/>
            </a:ln>
            <a:effectLst/>
          </c:spPr>
          <c:invertIfNegative val="0"/>
          <c:val>
            <c:numRef>
              <c:f>'Final table'!$F$76:$N$76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B-11BC-4B25-ABBE-2882AB9F183E}"/>
            </c:ext>
          </c:extLst>
        </c:ser>
        <c:ser>
          <c:idx val="10"/>
          <c:order val="4"/>
          <c:tx>
            <c:strRef>
              <c:f>'Final table'!$D$75</c:f>
              <c:strCache>
                <c:ptCount val="1"/>
                <c:pt idx="0">
                  <c:v>Heat Pump cen</c:v>
                </c:pt>
              </c:strCache>
            </c:strRef>
          </c:tx>
          <c:spPr>
            <a:solidFill>
              <a:schemeClr val="accent5">
                <a:lumMod val="60000"/>
              </a:schemeClr>
            </a:solidFill>
            <a:ln>
              <a:noFill/>
            </a:ln>
            <a:effectLst/>
          </c:spPr>
          <c:invertIfNegative val="0"/>
          <c:val>
            <c:numRef>
              <c:f>'Final table'!$F$75:$N$75</c:f>
              <c:numCache>
                <c:formatCode>0.0</c:formatCode>
                <c:ptCount val="9"/>
                <c:pt idx="0">
                  <c:v>17.874094645945949</c:v>
                </c:pt>
                <c:pt idx="1">
                  <c:v>9.1207996978378372</c:v>
                </c:pt>
                <c:pt idx="2">
                  <c:v>9.0762536675675669</c:v>
                </c:pt>
                <c:pt idx="3">
                  <c:v>55.421678067567569</c:v>
                </c:pt>
                <c:pt idx="4">
                  <c:v>28.280594602702706</c:v>
                </c:pt>
                <c:pt idx="5">
                  <c:v>28.142472040540543</c:v>
                </c:pt>
                <c:pt idx="6">
                  <c:v>105.26569657297298</c:v>
                </c:pt>
                <c:pt idx="7">
                  <c:v>53.715018998918922</c:v>
                </c:pt>
                <c:pt idx="8">
                  <c:v>53.452674583783789</c:v>
                </c:pt>
              </c:numCache>
            </c:numRef>
          </c:val>
          <c:extLst>
            <c:ext xmlns:c16="http://schemas.microsoft.com/office/drawing/2014/chart" uri="{C3380CC4-5D6E-409C-BE32-E72D297353CC}">
              <c16:uniqueId val="{0000000A-11BC-4B25-ABBE-2882AB9F183E}"/>
            </c:ext>
          </c:extLst>
        </c:ser>
        <c:ser>
          <c:idx val="8"/>
          <c:order val="5"/>
          <c:tx>
            <c:strRef>
              <c:f>'Final table'!$D$73</c:f>
              <c:strCache>
                <c:ptCount val="1"/>
                <c:pt idx="0">
                  <c:v>Electric heater dec</c:v>
                </c:pt>
              </c:strCache>
            </c:strRef>
          </c:tx>
          <c:spPr>
            <a:solidFill>
              <a:schemeClr val="accent3">
                <a:lumMod val="60000"/>
              </a:schemeClr>
            </a:solidFill>
            <a:ln>
              <a:noFill/>
            </a:ln>
            <a:effectLst/>
          </c:spPr>
          <c:invertIfNegative val="0"/>
          <c:val>
            <c:numRef>
              <c:f>'Final table'!$F$73:$N$73</c:f>
              <c:numCache>
                <c:formatCode>0.0</c:formatCode>
                <c:ptCount val="9"/>
                <c:pt idx="0">
                  <c:v>106.412566095</c:v>
                </c:pt>
                <c:pt idx="1">
                  <c:v>106.412566095</c:v>
                </c:pt>
                <c:pt idx="2">
                  <c:v>106.412566095</c:v>
                </c:pt>
                <c:pt idx="3">
                  <c:v>93.320624430000009</c:v>
                </c:pt>
                <c:pt idx="4">
                  <c:v>93.320624430000009</c:v>
                </c:pt>
                <c:pt idx="5">
                  <c:v>93.320624430000009</c:v>
                </c:pt>
                <c:pt idx="6">
                  <c:v>75.941210812500003</c:v>
                </c:pt>
                <c:pt idx="7">
                  <c:v>75.941210812500003</c:v>
                </c:pt>
                <c:pt idx="8">
                  <c:v>75.941210812500003</c:v>
                </c:pt>
              </c:numCache>
            </c:numRef>
          </c:val>
          <c:extLst>
            <c:ext xmlns:c16="http://schemas.microsoft.com/office/drawing/2014/chart" uri="{C3380CC4-5D6E-409C-BE32-E72D297353CC}">
              <c16:uniqueId val="{00000008-11BC-4B25-ABBE-2882AB9F183E}"/>
            </c:ext>
          </c:extLst>
        </c:ser>
        <c:ser>
          <c:idx val="7"/>
          <c:order val="6"/>
          <c:tx>
            <c:strRef>
              <c:f>'Final table'!$D$72</c:f>
              <c:strCache>
                <c:ptCount val="1"/>
                <c:pt idx="0">
                  <c:v>HP Brine-to-Water dec</c:v>
                </c:pt>
              </c:strCache>
            </c:strRef>
          </c:tx>
          <c:spPr>
            <a:solidFill>
              <a:schemeClr val="accent2">
                <a:lumMod val="60000"/>
              </a:schemeClr>
            </a:solidFill>
            <a:ln>
              <a:noFill/>
            </a:ln>
            <a:effectLst/>
          </c:spPr>
          <c:invertIfNegative val="0"/>
          <c:val>
            <c:numRef>
              <c:f>'Final table'!$F$72:$N$72</c:f>
              <c:numCache>
                <c:formatCode>0.0</c:formatCode>
                <c:ptCount val="9"/>
                <c:pt idx="0">
                  <c:v>28.142166240000005</c:v>
                </c:pt>
                <c:pt idx="1">
                  <c:v>28.142166240000005</c:v>
                </c:pt>
                <c:pt idx="2">
                  <c:v>28.142166240000005</c:v>
                </c:pt>
                <c:pt idx="3">
                  <c:v>24.679834560000007</c:v>
                </c:pt>
                <c:pt idx="4">
                  <c:v>24.679834560000007</c:v>
                </c:pt>
                <c:pt idx="5">
                  <c:v>24.679834560000007</c:v>
                </c:pt>
                <c:pt idx="6">
                  <c:v>20.083626000000006</c:v>
                </c:pt>
                <c:pt idx="7">
                  <c:v>20.083626000000006</c:v>
                </c:pt>
                <c:pt idx="8">
                  <c:v>20.083626000000006</c:v>
                </c:pt>
              </c:numCache>
            </c:numRef>
          </c:val>
          <c:extLst>
            <c:ext xmlns:c16="http://schemas.microsoft.com/office/drawing/2014/chart" uri="{C3380CC4-5D6E-409C-BE32-E72D297353CC}">
              <c16:uniqueId val="{00000007-11BC-4B25-ABBE-2882AB9F183E}"/>
            </c:ext>
          </c:extLst>
        </c:ser>
        <c:ser>
          <c:idx val="6"/>
          <c:order val="7"/>
          <c:tx>
            <c:strRef>
              <c:f>'Final table'!$D$71</c:f>
              <c:strCache>
                <c:ptCount val="1"/>
                <c:pt idx="0">
                  <c:v>HP Air-to-Water dec</c:v>
                </c:pt>
              </c:strCache>
            </c:strRef>
          </c:tx>
          <c:spPr>
            <a:solidFill>
              <a:schemeClr val="accent1">
                <a:lumMod val="60000"/>
              </a:schemeClr>
            </a:solidFill>
            <a:ln>
              <a:noFill/>
            </a:ln>
            <a:effectLst/>
          </c:spPr>
          <c:invertIfNegative val="0"/>
          <c:val>
            <c:numRef>
              <c:f>'Final table'!$F$71:$N$71</c:f>
              <c:numCache>
                <c:formatCode>0.0</c:formatCode>
                <c:ptCount val="9"/>
                <c:pt idx="0">
                  <c:v>118.72476382499998</c:v>
                </c:pt>
                <c:pt idx="1">
                  <c:v>118.72476382499998</c:v>
                </c:pt>
                <c:pt idx="2">
                  <c:v>118.72476382499998</c:v>
                </c:pt>
                <c:pt idx="3">
                  <c:v>104.11805205</c:v>
                </c:pt>
                <c:pt idx="4">
                  <c:v>104.11805205</c:v>
                </c:pt>
                <c:pt idx="5">
                  <c:v>104.11805205</c:v>
                </c:pt>
                <c:pt idx="6">
                  <c:v>84.727797187499988</c:v>
                </c:pt>
                <c:pt idx="7">
                  <c:v>84.727797187499988</c:v>
                </c:pt>
                <c:pt idx="8">
                  <c:v>84.727797187499988</c:v>
                </c:pt>
              </c:numCache>
            </c:numRef>
          </c:val>
          <c:extLst>
            <c:ext xmlns:c16="http://schemas.microsoft.com/office/drawing/2014/chart" uri="{C3380CC4-5D6E-409C-BE32-E72D297353CC}">
              <c16:uniqueId val="{00000006-11BC-4B25-ABBE-2882AB9F183E}"/>
            </c:ext>
          </c:extLst>
        </c:ser>
        <c:ser>
          <c:idx val="5"/>
          <c:order val="8"/>
          <c:tx>
            <c:strRef>
              <c:f>'Final table'!$D$70</c:f>
              <c:strCache>
                <c:ptCount val="1"/>
                <c:pt idx="0">
                  <c:v>HP Air-to-Air dec</c:v>
                </c:pt>
              </c:strCache>
            </c:strRef>
          </c:tx>
          <c:spPr>
            <a:solidFill>
              <a:schemeClr val="accent6"/>
            </a:solidFill>
            <a:ln>
              <a:noFill/>
            </a:ln>
            <a:effectLst/>
          </c:spPr>
          <c:invertIfNegative val="0"/>
          <c:val>
            <c:numRef>
              <c:f>'Final table'!$F$70:$N$70</c:f>
              <c:numCache>
                <c:formatCode>0.0</c:formatCode>
                <c:ptCount val="9"/>
                <c:pt idx="0">
                  <c:v>8.7944269500000001</c:v>
                </c:pt>
                <c:pt idx="1">
                  <c:v>8.7944269500000001</c:v>
                </c:pt>
                <c:pt idx="2">
                  <c:v>8.7944269500000001</c:v>
                </c:pt>
                <c:pt idx="3">
                  <c:v>7.712448300000001</c:v>
                </c:pt>
                <c:pt idx="4">
                  <c:v>7.712448300000001</c:v>
                </c:pt>
                <c:pt idx="5">
                  <c:v>7.712448300000001</c:v>
                </c:pt>
                <c:pt idx="6">
                  <c:v>6.2761331250000003</c:v>
                </c:pt>
                <c:pt idx="7">
                  <c:v>6.2761331250000003</c:v>
                </c:pt>
                <c:pt idx="8">
                  <c:v>6.2761331250000003</c:v>
                </c:pt>
              </c:numCache>
            </c:numRef>
          </c:val>
          <c:extLst>
            <c:ext xmlns:c16="http://schemas.microsoft.com/office/drawing/2014/chart" uri="{C3380CC4-5D6E-409C-BE32-E72D297353CC}">
              <c16:uniqueId val="{00000005-11BC-4B25-ABBE-2882AB9F183E}"/>
            </c:ext>
          </c:extLst>
        </c:ser>
        <c:ser>
          <c:idx val="4"/>
          <c:order val="9"/>
          <c:tx>
            <c:strRef>
              <c:f>'Final table'!$D$69</c:f>
              <c:strCache>
                <c:ptCount val="1"/>
                <c:pt idx="0">
                  <c:v>Wood stove dec</c:v>
                </c:pt>
              </c:strCache>
            </c:strRef>
          </c:tx>
          <c:spPr>
            <a:solidFill>
              <a:schemeClr val="accent5"/>
            </a:solidFill>
            <a:ln>
              <a:noFill/>
            </a:ln>
            <a:effectLst/>
          </c:spPr>
          <c:invertIfNegative val="0"/>
          <c:val>
            <c:numRef>
              <c:f>'Final table'!$F$69:$N$69</c:f>
              <c:numCache>
                <c:formatCode>0.0</c:formatCode>
                <c:ptCount val="9"/>
                <c:pt idx="0">
                  <c:v>5.2766561700000008</c:v>
                </c:pt>
                <c:pt idx="1">
                  <c:v>5.2766561700000008</c:v>
                </c:pt>
                <c:pt idx="2">
                  <c:v>5.2766561700000008</c:v>
                </c:pt>
                <c:pt idx="3">
                  <c:v>4.6274689800000015</c:v>
                </c:pt>
                <c:pt idx="4">
                  <c:v>4.6274689800000015</c:v>
                </c:pt>
                <c:pt idx="5">
                  <c:v>4.6274689800000015</c:v>
                </c:pt>
                <c:pt idx="6">
                  <c:v>3.7656798750000009</c:v>
                </c:pt>
                <c:pt idx="7">
                  <c:v>3.7656798750000009</c:v>
                </c:pt>
                <c:pt idx="8">
                  <c:v>3.7656798750000009</c:v>
                </c:pt>
              </c:numCache>
            </c:numRef>
          </c:val>
          <c:extLst>
            <c:ext xmlns:c16="http://schemas.microsoft.com/office/drawing/2014/chart" uri="{C3380CC4-5D6E-409C-BE32-E72D297353CC}">
              <c16:uniqueId val="{00000004-11BC-4B25-ABBE-2882AB9F183E}"/>
            </c:ext>
          </c:extLst>
        </c:ser>
        <c:ser>
          <c:idx val="3"/>
          <c:order val="10"/>
          <c:tx>
            <c:strRef>
              <c:f>'Final table'!$D$68</c:f>
              <c:strCache>
                <c:ptCount val="1"/>
                <c:pt idx="0">
                  <c:v>Biomass_Manual dec</c:v>
                </c:pt>
              </c:strCache>
            </c:strRef>
          </c:tx>
          <c:spPr>
            <a:solidFill>
              <a:schemeClr val="accent4"/>
            </a:solidFill>
            <a:ln>
              <a:noFill/>
            </a:ln>
            <a:effectLst/>
          </c:spPr>
          <c:invertIfNegative val="0"/>
          <c:val>
            <c:numRef>
              <c:f>'Final table'!$F$68:$N$68</c:f>
              <c:numCache>
                <c:formatCode>0.0</c:formatCode>
                <c:ptCount val="9"/>
                <c:pt idx="0">
                  <c:v>3.5177707800000007</c:v>
                </c:pt>
                <c:pt idx="1">
                  <c:v>3.5177707800000007</c:v>
                </c:pt>
                <c:pt idx="2">
                  <c:v>3.5177707800000007</c:v>
                </c:pt>
                <c:pt idx="3">
                  <c:v>3.0849793200000009</c:v>
                </c:pt>
                <c:pt idx="4">
                  <c:v>3.0849793200000009</c:v>
                </c:pt>
                <c:pt idx="5">
                  <c:v>3.0849793200000009</c:v>
                </c:pt>
                <c:pt idx="6">
                  <c:v>2.5104532500000007</c:v>
                </c:pt>
                <c:pt idx="7">
                  <c:v>2.5104532500000007</c:v>
                </c:pt>
                <c:pt idx="8">
                  <c:v>2.5104532500000007</c:v>
                </c:pt>
              </c:numCache>
            </c:numRef>
          </c:val>
          <c:extLst>
            <c:ext xmlns:c16="http://schemas.microsoft.com/office/drawing/2014/chart" uri="{C3380CC4-5D6E-409C-BE32-E72D297353CC}">
              <c16:uniqueId val="{00000003-11BC-4B25-ABBE-2882AB9F183E}"/>
            </c:ext>
          </c:extLst>
        </c:ser>
        <c:ser>
          <c:idx val="2"/>
          <c:order val="11"/>
          <c:tx>
            <c:strRef>
              <c:f>'Final table'!$D$67</c:f>
              <c:strCache>
                <c:ptCount val="1"/>
                <c:pt idx="0">
                  <c:v>Biomass_Automatic dec</c:v>
                </c:pt>
              </c:strCache>
            </c:strRef>
          </c:tx>
          <c:spPr>
            <a:solidFill>
              <a:schemeClr val="accent3"/>
            </a:solidFill>
            <a:ln>
              <a:noFill/>
            </a:ln>
            <a:effectLst/>
          </c:spPr>
          <c:invertIfNegative val="0"/>
          <c:val>
            <c:numRef>
              <c:f>'Final table'!$F$67:$N$67</c:f>
              <c:numCache>
                <c:formatCode>0.0</c:formatCode>
                <c:ptCount val="9"/>
                <c:pt idx="0">
                  <c:v>28.142166240000005</c:v>
                </c:pt>
                <c:pt idx="1">
                  <c:v>28.142166240000005</c:v>
                </c:pt>
                <c:pt idx="2">
                  <c:v>28.142166240000005</c:v>
                </c:pt>
                <c:pt idx="3">
                  <c:v>24.679834560000007</c:v>
                </c:pt>
                <c:pt idx="4">
                  <c:v>24.679834560000007</c:v>
                </c:pt>
                <c:pt idx="5">
                  <c:v>24.679834560000007</c:v>
                </c:pt>
                <c:pt idx="6">
                  <c:v>20.083626000000006</c:v>
                </c:pt>
                <c:pt idx="7">
                  <c:v>20.083626000000006</c:v>
                </c:pt>
                <c:pt idx="8">
                  <c:v>20.083626000000006</c:v>
                </c:pt>
              </c:numCache>
            </c:numRef>
          </c:val>
          <c:extLst>
            <c:ext xmlns:c16="http://schemas.microsoft.com/office/drawing/2014/chart" uri="{C3380CC4-5D6E-409C-BE32-E72D297353CC}">
              <c16:uniqueId val="{00000002-11BC-4B25-ABBE-2882AB9F183E}"/>
            </c:ext>
          </c:extLst>
        </c:ser>
        <c:ser>
          <c:idx val="1"/>
          <c:order val="12"/>
          <c:tx>
            <c:strRef>
              <c:f>'Final table'!$D$66</c:f>
              <c:strCache>
                <c:ptCount val="1"/>
                <c:pt idx="0">
                  <c:v>Natural gas dec</c:v>
                </c:pt>
              </c:strCache>
            </c:strRef>
          </c:tx>
          <c:spPr>
            <a:solidFill>
              <a:schemeClr val="accent2"/>
            </a:solidFill>
            <a:ln>
              <a:noFill/>
            </a:ln>
            <a:effectLst/>
          </c:spPr>
          <c:invertIfNegative val="0"/>
          <c:val>
            <c:numRef>
              <c:f>'Final table'!$F$66:$N$66</c:f>
              <c:numCache>
                <c:formatCode>0.0</c:formatCode>
                <c:ptCount val="9"/>
                <c:pt idx="0">
                  <c:v>52.766561700000011</c:v>
                </c:pt>
                <c:pt idx="1">
                  <c:v>52.766561700000011</c:v>
                </c:pt>
                <c:pt idx="2">
                  <c:v>52.766561700000011</c:v>
                </c:pt>
                <c:pt idx="3">
                  <c:v>46.274689800000012</c:v>
                </c:pt>
                <c:pt idx="4">
                  <c:v>46.274689800000012</c:v>
                </c:pt>
                <c:pt idx="5">
                  <c:v>46.274689800000012</c:v>
                </c:pt>
                <c:pt idx="6">
                  <c:v>37.656798750000007</c:v>
                </c:pt>
                <c:pt idx="7">
                  <c:v>37.656798750000007</c:v>
                </c:pt>
                <c:pt idx="8">
                  <c:v>37.656798750000007</c:v>
                </c:pt>
              </c:numCache>
            </c:numRef>
          </c:val>
          <c:extLst>
            <c:ext xmlns:c16="http://schemas.microsoft.com/office/drawing/2014/chart" uri="{C3380CC4-5D6E-409C-BE32-E72D297353CC}">
              <c16:uniqueId val="{00000001-11BC-4B25-ABBE-2882AB9F183E}"/>
            </c:ext>
          </c:extLst>
        </c:ser>
        <c:ser>
          <c:idx val="0"/>
          <c:order val="13"/>
          <c:tx>
            <c:strRef>
              <c:f>'Final table'!$D$65</c:f>
              <c:strCache>
                <c:ptCount val="1"/>
                <c:pt idx="0">
                  <c:v>Oil boiler dec</c:v>
                </c:pt>
              </c:strCache>
            </c:strRef>
          </c:tx>
          <c:spPr>
            <a:solidFill>
              <a:schemeClr val="accent1"/>
            </a:solidFill>
            <a:ln>
              <a:noFill/>
            </a:ln>
            <a:effectLst/>
          </c:spPr>
          <c:invertIfNegative val="0"/>
          <c:val>
            <c:numRef>
              <c:f>'Final table'!$F$65:$N$65</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11BC-4B25-ABBE-2882AB9F183E}"/>
            </c:ext>
          </c:extLst>
        </c:ser>
        <c:dLbls>
          <c:showLegendKey val="0"/>
          <c:showVal val="0"/>
          <c:showCatName val="0"/>
          <c:showSerName val="0"/>
          <c:showPercent val="0"/>
          <c:showBubbleSize val="0"/>
        </c:dLbls>
        <c:gapWidth val="55"/>
        <c:overlap val="100"/>
        <c:axId val="-2145976232"/>
        <c:axId val="2135329960"/>
      </c:barChart>
      <c:catAx>
        <c:axId val="-2145976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329960"/>
        <c:crosses val="autoZero"/>
        <c:auto val="1"/>
        <c:lblAlgn val="ctr"/>
        <c:lblOffset val="100"/>
        <c:noMultiLvlLbl val="0"/>
      </c:catAx>
      <c:valAx>
        <c:axId val="21353299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976232"/>
        <c:crosses val="autoZero"/>
        <c:crossBetween val="between"/>
      </c:valAx>
      <c:spPr>
        <a:noFill/>
        <a:ln>
          <a:noFill/>
        </a:ln>
        <a:effectLst/>
      </c:spPr>
    </c:plotArea>
    <c:legend>
      <c:legendPos val="r"/>
      <c:layout>
        <c:manualLayout>
          <c:xMode val="edge"/>
          <c:yMode val="edge"/>
          <c:x val="0.84484837164751003"/>
          <c:y val="3.9894818925339602E-2"/>
          <c:w val="0.147852777777778"/>
          <c:h val="0.960105181074660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de-AT" sz="1800"/>
              <a:t>Shares in %</a:t>
            </a:r>
          </a:p>
        </c:rich>
      </c:tx>
      <c:overlay val="0"/>
      <c:spPr>
        <a:noFill/>
        <a:ln>
          <a:noFill/>
        </a:ln>
        <a:effectLst/>
      </c:spPr>
    </c:title>
    <c:autoTitleDeleted val="0"/>
    <c:plotArea>
      <c:layout>
        <c:manualLayout>
          <c:layoutTarget val="inner"/>
          <c:xMode val="edge"/>
          <c:yMode val="edge"/>
          <c:x val="1.08185185185185E-2"/>
          <c:y val="0.17035765060072999"/>
          <c:w val="0.78424742798353897"/>
          <c:h val="0.71541790947695105"/>
        </c:manualLayout>
      </c:layout>
      <c:scatterChart>
        <c:scatterStyle val="lineMarker"/>
        <c:varyColors val="0"/>
        <c:ser>
          <c:idx val="0"/>
          <c:order val="0"/>
          <c:tx>
            <c:strRef>
              <c:f>'Final table'!$D$84</c:f>
              <c:strCache>
                <c:ptCount val="1"/>
                <c:pt idx="0">
                  <c:v>RES share dec (final energy)</c:v>
                </c:pt>
              </c:strCache>
            </c:strRef>
          </c:tx>
          <c:spPr>
            <a:ln w="19050" cap="rnd">
              <a:noFill/>
              <a:round/>
            </a:ln>
            <a:effectLst/>
          </c:spPr>
          <c:marker>
            <c:symbol val="circle"/>
            <c:size val="5"/>
            <c:spPr>
              <a:solidFill>
                <a:schemeClr val="accent6"/>
              </a:solidFill>
              <a:ln w="12700">
                <a:solidFill>
                  <a:schemeClr val="accent4"/>
                </a:solidFill>
              </a:ln>
              <a:effectLst/>
            </c:spPr>
          </c:marker>
          <c:yVal>
            <c:numRef>
              <c:f>'Final table'!$F$84:$N$84</c:f>
              <c:numCache>
                <c:formatCode>0.0</c:formatCode>
                <c:ptCount val="9"/>
                <c:pt idx="0">
                  <c:v>65.222358890997825</c:v>
                </c:pt>
                <c:pt idx="1">
                  <c:v>65.222358890997825</c:v>
                </c:pt>
                <c:pt idx="2">
                  <c:v>65.222358890997825</c:v>
                </c:pt>
                <c:pt idx="3">
                  <c:v>65.222358890997825</c:v>
                </c:pt>
                <c:pt idx="4">
                  <c:v>65.222358890997825</c:v>
                </c:pt>
                <c:pt idx="5">
                  <c:v>65.222358890997825</c:v>
                </c:pt>
                <c:pt idx="6">
                  <c:v>65.222358890997825</c:v>
                </c:pt>
                <c:pt idx="7">
                  <c:v>65.222358890997825</c:v>
                </c:pt>
                <c:pt idx="8">
                  <c:v>65.222358890997825</c:v>
                </c:pt>
              </c:numCache>
            </c:numRef>
          </c:yVal>
          <c:smooth val="0"/>
          <c:extLst>
            <c:ext xmlns:c16="http://schemas.microsoft.com/office/drawing/2014/chart" uri="{C3380CC4-5D6E-409C-BE32-E72D297353CC}">
              <c16:uniqueId val="{00000000-7D8A-42B0-BBC6-567E33146729}"/>
            </c:ext>
          </c:extLst>
        </c:ser>
        <c:ser>
          <c:idx val="1"/>
          <c:order val="1"/>
          <c:tx>
            <c:strRef>
              <c:f>'Final table'!$D$85</c:f>
              <c:strCache>
                <c:ptCount val="1"/>
                <c:pt idx="0">
                  <c:v>RES share cen (final energy)</c:v>
                </c:pt>
              </c:strCache>
            </c:strRef>
          </c:tx>
          <c:spPr>
            <a:ln w="25400" cap="rnd">
              <a:noFill/>
              <a:round/>
            </a:ln>
            <a:effectLst/>
          </c:spPr>
          <c:marker>
            <c:symbol val="circle"/>
            <c:size val="5"/>
            <c:spPr>
              <a:solidFill>
                <a:schemeClr val="accent6"/>
              </a:solidFill>
              <a:ln w="12700">
                <a:solidFill>
                  <a:schemeClr val="accent5"/>
                </a:solidFill>
              </a:ln>
              <a:effectLst/>
            </c:spPr>
          </c:marker>
          <c:yVal>
            <c:numRef>
              <c:f>'Final table'!$F$85:$N$85</c:f>
              <c:numCache>
                <c:formatCode>0.0</c:formatCode>
                <c:ptCount val="9"/>
                <c:pt idx="0">
                  <c:v>89.42362525458249</c:v>
                </c:pt>
                <c:pt idx="1">
                  <c:v>92.56857855361595</c:v>
                </c:pt>
                <c:pt idx="2">
                  <c:v>92.550927101854214</c:v>
                </c:pt>
                <c:pt idx="3">
                  <c:v>89.42362525458249</c:v>
                </c:pt>
                <c:pt idx="4">
                  <c:v>92.568578553615964</c:v>
                </c:pt>
                <c:pt idx="5">
                  <c:v>92.550927101854214</c:v>
                </c:pt>
                <c:pt idx="6">
                  <c:v>89.42362525458249</c:v>
                </c:pt>
                <c:pt idx="7">
                  <c:v>92.568578553615978</c:v>
                </c:pt>
                <c:pt idx="8">
                  <c:v>92.550927101854199</c:v>
                </c:pt>
              </c:numCache>
            </c:numRef>
          </c:yVal>
          <c:smooth val="0"/>
          <c:extLst>
            <c:ext xmlns:c16="http://schemas.microsoft.com/office/drawing/2014/chart" uri="{C3380CC4-5D6E-409C-BE32-E72D297353CC}">
              <c16:uniqueId val="{00000001-7D8A-42B0-BBC6-567E33146729}"/>
            </c:ext>
          </c:extLst>
        </c:ser>
        <c:ser>
          <c:idx val="2"/>
          <c:order val="2"/>
          <c:tx>
            <c:strRef>
              <c:f>'Final table'!$D$86</c:f>
              <c:strCache>
                <c:ptCount val="1"/>
                <c:pt idx="0">
                  <c:v>RES share total (final energy)</c:v>
                </c:pt>
              </c:strCache>
            </c:strRef>
          </c:tx>
          <c:spPr>
            <a:ln w="25400" cap="rnd">
              <a:noFill/>
              <a:round/>
            </a:ln>
            <a:effectLst/>
          </c:spPr>
          <c:marker>
            <c:symbol val="circle"/>
            <c:size val="5"/>
            <c:spPr>
              <a:solidFill>
                <a:schemeClr val="accent6"/>
              </a:solidFill>
              <a:ln w="12700">
                <a:solidFill>
                  <a:schemeClr val="accent2">
                    <a:lumMod val="75000"/>
                  </a:schemeClr>
                </a:solidFill>
              </a:ln>
              <a:effectLst/>
            </c:spPr>
          </c:marker>
          <c:yVal>
            <c:numRef>
              <c:f>'Final table'!$F$86:$N$86</c:f>
              <c:numCache>
                <c:formatCode>0.0</c:formatCode>
                <c:ptCount val="9"/>
                <c:pt idx="0">
                  <c:v>66.109249654756852</c:v>
                </c:pt>
                <c:pt idx="1">
                  <c:v>66.822125496072971</c:v>
                </c:pt>
                <c:pt idx="2">
                  <c:v>66.793662135508342</c:v>
                </c:pt>
                <c:pt idx="3">
                  <c:v>68.091496846011154</c:v>
                </c:pt>
                <c:pt idx="4">
                  <c:v>70.147945765600085</c:v>
                </c:pt>
                <c:pt idx="5">
                  <c:v>70.071055276411911</c:v>
                </c:pt>
                <c:pt idx="6">
                  <c:v>71.004549374807041</c:v>
                </c:pt>
                <c:pt idx="7">
                  <c:v>74.491587266535888</c:v>
                </c:pt>
                <c:pt idx="8">
                  <c:v>74.373438828572489</c:v>
                </c:pt>
              </c:numCache>
            </c:numRef>
          </c:yVal>
          <c:smooth val="0"/>
          <c:extLst>
            <c:ext xmlns:c16="http://schemas.microsoft.com/office/drawing/2014/chart" uri="{C3380CC4-5D6E-409C-BE32-E72D297353CC}">
              <c16:uniqueId val="{00000002-7D8A-42B0-BBC6-567E33146729}"/>
            </c:ext>
          </c:extLst>
        </c:ser>
        <c:ser>
          <c:idx val="3"/>
          <c:order val="3"/>
          <c:tx>
            <c:strRef>
              <c:f>'Final table'!$D$88</c:f>
              <c:strCache>
                <c:ptCount val="1"/>
                <c:pt idx="0">
                  <c:v>DH share (final energy)</c:v>
                </c:pt>
              </c:strCache>
            </c:strRef>
          </c:tx>
          <c:spPr>
            <a:ln w="25400" cap="rnd">
              <a:noFill/>
              <a:round/>
            </a:ln>
            <a:effectLst/>
          </c:spPr>
          <c:marker>
            <c:symbol val="circle"/>
            <c:size val="5"/>
            <c:spPr>
              <a:solidFill>
                <a:srgbClr val="FF0000"/>
              </a:solidFill>
              <a:ln w="9525">
                <a:solidFill>
                  <a:srgbClr val="FF0000"/>
                </a:solidFill>
              </a:ln>
              <a:effectLst/>
            </c:spPr>
          </c:marker>
          <c:yVal>
            <c:numRef>
              <c:f>'Final table'!$F$88:$N$88</c:f>
              <c:numCache>
                <c:formatCode>0.0</c:formatCode>
                <c:ptCount val="9"/>
                <c:pt idx="0">
                  <c:v>3.6646460992368568</c:v>
                </c:pt>
                <c:pt idx="1">
                  <c:v>5.8500466419568404</c:v>
                </c:pt>
                <c:pt idx="2">
                  <c:v>5.7496727687559899</c:v>
                </c:pt>
                <c:pt idx="3">
                  <c:v>11.855321584867557</c:v>
                </c:pt>
                <c:pt idx="4">
                  <c:v>18.01194803293226</c:v>
                </c:pt>
                <c:pt idx="5">
                  <c:v>17.742226186177987</c:v>
                </c:pt>
                <c:pt idx="6">
                  <c:v>23.892098855246736</c:v>
                </c:pt>
                <c:pt idx="7">
                  <c:v>33.895830904221647</c:v>
                </c:pt>
                <c:pt idx="8">
                  <c:v>33.485398382266439</c:v>
                </c:pt>
              </c:numCache>
            </c:numRef>
          </c:yVal>
          <c:smooth val="0"/>
          <c:extLst>
            <c:ext xmlns:c16="http://schemas.microsoft.com/office/drawing/2014/chart" uri="{C3380CC4-5D6E-409C-BE32-E72D297353CC}">
              <c16:uniqueId val="{00000003-7D8A-42B0-BBC6-567E33146729}"/>
            </c:ext>
          </c:extLst>
        </c:ser>
        <c:dLbls>
          <c:showLegendKey val="0"/>
          <c:showVal val="0"/>
          <c:showCatName val="0"/>
          <c:showSerName val="0"/>
          <c:showPercent val="0"/>
          <c:showBubbleSize val="0"/>
        </c:dLbls>
        <c:axId val="2108177992"/>
        <c:axId val="2138993272"/>
      </c:scatterChart>
      <c:valAx>
        <c:axId val="2108177992"/>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993272"/>
        <c:crosses val="autoZero"/>
        <c:crossBetween val="midCat"/>
      </c:valAx>
      <c:valAx>
        <c:axId val="21389932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177992"/>
        <c:crossesAt val="0.5"/>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LCOH in EUR/MWh</a:t>
            </a:r>
          </a:p>
        </c:rich>
      </c:tx>
      <c:overlay val="0"/>
      <c:spPr>
        <a:noFill/>
        <a:ln>
          <a:noFill/>
        </a:ln>
        <a:effectLst/>
      </c:spPr>
    </c:title>
    <c:autoTitleDeleted val="0"/>
    <c:plotArea>
      <c:layout>
        <c:manualLayout>
          <c:layoutTarget val="inner"/>
          <c:xMode val="edge"/>
          <c:yMode val="edge"/>
          <c:x val="1.8606814389536E-2"/>
          <c:y val="0.165535895413051"/>
          <c:w val="0.84468868312757195"/>
          <c:h val="0.71541790947695105"/>
        </c:manualLayout>
      </c:layout>
      <c:scatterChart>
        <c:scatterStyle val="lineMarker"/>
        <c:varyColors val="0"/>
        <c:ser>
          <c:idx val="0"/>
          <c:order val="0"/>
          <c:tx>
            <c:strRef>
              <c:f>'Final table'!$D$22</c:f>
              <c:strCache>
                <c:ptCount val="1"/>
                <c:pt idx="0">
                  <c:v>LCOH dec</c:v>
                </c:pt>
              </c:strCache>
            </c:strRef>
          </c:tx>
          <c:spPr>
            <a:ln w="25400" cap="rnd">
              <a:noFill/>
              <a:round/>
            </a:ln>
            <a:effectLst/>
          </c:spPr>
          <c:marker>
            <c:symbol val="circle"/>
            <c:size val="5"/>
            <c:spPr>
              <a:solidFill>
                <a:schemeClr val="accent1"/>
              </a:solidFill>
              <a:ln w="9525">
                <a:solidFill>
                  <a:schemeClr val="accent1"/>
                </a:solidFill>
              </a:ln>
              <a:effectLst/>
            </c:spPr>
          </c:marker>
          <c:yVal>
            <c:numRef>
              <c:f>'Final table'!$F$22:$N$22</c:f>
              <c:numCache>
                <c:formatCode>0.00</c:formatCode>
                <c:ptCount val="9"/>
                <c:pt idx="0">
                  <c:v>113.11808536300386</c:v>
                </c:pt>
                <c:pt idx="1">
                  <c:v>113.11808536300386</c:v>
                </c:pt>
                <c:pt idx="2">
                  <c:v>113.11808536300386</c:v>
                </c:pt>
                <c:pt idx="3">
                  <c:v>113.11808536300386</c:v>
                </c:pt>
                <c:pt idx="4">
                  <c:v>113.11808536300386</c:v>
                </c:pt>
                <c:pt idx="5">
                  <c:v>113.11808536300386</c:v>
                </c:pt>
                <c:pt idx="6">
                  <c:v>113.11808536300387</c:v>
                </c:pt>
                <c:pt idx="7">
                  <c:v>113.11808536300387</c:v>
                </c:pt>
                <c:pt idx="8">
                  <c:v>113.11808536300387</c:v>
                </c:pt>
              </c:numCache>
            </c:numRef>
          </c:yVal>
          <c:smooth val="0"/>
          <c:extLst>
            <c:ext xmlns:c16="http://schemas.microsoft.com/office/drawing/2014/chart" uri="{C3380CC4-5D6E-409C-BE32-E72D297353CC}">
              <c16:uniqueId val="{00000000-6BC9-49C6-BB27-24206BB73143}"/>
            </c:ext>
          </c:extLst>
        </c:ser>
        <c:ser>
          <c:idx val="1"/>
          <c:order val="1"/>
          <c:tx>
            <c:strRef>
              <c:f>'Final table'!$D$23</c:f>
              <c:strCache>
                <c:ptCount val="1"/>
                <c:pt idx="0">
                  <c:v>LCOH cen</c:v>
                </c:pt>
              </c:strCache>
            </c:strRef>
          </c:tx>
          <c:spPr>
            <a:ln w="25400" cap="rnd">
              <a:noFill/>
              <a:round/>
            </a:ln>
            <a:effectLst/>
          </c:spPr>
          <c:marker>
            <c:symbol val="circle"/>
            <c:size val="5"/>
            <c:spPr>
              <a:solidFill>
                <a:schemeClr val="accent2"/>
              </a:solidFill>
              <a:ln w="9525">
                <a:solidFill>
                  <a:schemeClr val="accent2"/>
                </a:solidFill>
              </a:ln>
              <a:effectLst/>
            </c:spPr>
          </c:marker>
          <c:yVal>
            <c:numRef>
              <c:f>'Final table'!$F$23:$N$23</c:f>
              <c:numCache>
                <c:formatCode>0.00</c:formatCode>
                <c:ptCount val="9"/>
                <c:pt idx="0">
                  <c:v>59.271867488503794</c:v>
                </c:pt>
                <c:pt idx="1">
                  <c:v>57.750185860517391</c:v>
                </c:pt>
                <c:pt idx="2">
                  <c:v>54.056821425713302</c:v>
                </c:pt>
                <c:pt idx="3">
                  <c:v>58.605568946657925</c:v>
                </c:pt>
                <c:pt idx="4">
                  <c:v>57.083527643345263</c:v>
                </c:pt>
                <c:pt idx="5">
                  <c:v>53.390367072221053</c:v>
                </c:pt>
                <c:pt idx="6">
                  <c:v>58.590123169724912</c:v>
                </c:pt>
                <c:pt idx="7">
                  <c:v>57.068073528610952</c:v>
                </c:pt>
                <c:pt idx="8">
                  <c:v>53.374917683345693</c:v>
                </c:pt>
              </c:numCache>
            </c:numRef>
          </c:yVal>
          <c:smooth val="0"/>
          <c:extLst>
            <c:ext xmlns:c16="http://schemas.microsoft.com/office/drawing/2014/chart" uri="{C3380CC4-5D6E-409C-BE32-E72D297353CC}">
              <c16:uniqueId val="{00000004-6BC9-49C6-BB27-24206BB73143}"/>
            </c:ext>
          </c:extLst>
        </c:ser>
        <c:ser>
          <c:idx val="2"/>
          <c:order val="2"/>
          <c:tx>
            <c:strRef>
              <c:f>'Final table'!$D$25</c:f>
              <c:strCache>
                <c:ptCount val="1"/>
                <c:pt idx="0">
                  <c:v>LCOH total</c:v>
                </c:pt>
              </c:strCache>
            </c:strRef>
          </c:tx>
          <c:spPr>
            <a:ln w="25400" cap="rnd">
              <a:noFill/>
              <a:round/>
            </a:ln>
            <a:effectLst/>
          </c:spPr>
          <c:marker>
            <c:symbol val="circle"/>
            <c:size val="5"/>
            <c:spPr>
              <a:solidFill>
                <a:schemeClr val="accent3"/>
              </a:solidFill>
              <a:ln w="9525">
                <a:solidFill>
                  <a:schemeClr val="accent3"/>
                </a:solidFill>
              </a:ln>
              <a:effectLst/>
            </c:spPr>
          </c:marker>
          <c:yVal>
            <c:numRef>
              <c:f>'Final table'!$F$25:$N$25</c:f>
              <c:numCache>
                <c:formatCode>0.00</c:formatCode>
                <c:ptCount val="9"/>
                <c:pt idx="0">
                  <c:v>110.13362748362783</c:v>
                </c:pt>
                <c:pt idx="1">
                  <c:v>110.05085135341336</c:v>
                </c:pt>
                <c:pt idx="2">
                  <c:v>109.84530343877063</c:v>
                </c:pt>
                <c:pt idx="3">
                  <c:v>103.75181638911957</c:v>
                </c:pt>
                <c:pt idx="4">
                  <c:v>103.49460353905459</c:v>
                </c:pt>
                <c:pt idx="5">
                  <c:v>102.85773434801786</c:v>
                </c:pt>
                <c:pt idx="6">
                  <c:v>95.328322743640186</c:v>
                </c:pt>
                <c:pt idx="7">
                  <c:v>94.838401907047881</c:v>
                </c:pt>
                <c:pt idx="8">
                  <c:v>93.629930961729912</c:v>
                </c:pt>
              </c:numCache>
            </c:numRef>
          </c:yVal>
          <c:smooth val="0"/>
          <c:extLst>
            <c:ext xmlns:c16="http://schemas.microsoft.com/office/drawing/2014/chart" uri="{C3380CC4-5D6E-409C-BE32-E72D297353CC}">
              <c16:uniqueId val="{00000005-6BC9-49C6-BB27-24206BB73143}"/>
            </c:ext>
          </c:extLst>
        </c:ser>
        <c:dLbls>
          <c:showLegendKey val="0"/>
          <c:showVal val="0"/>
          <c:showCatName val="0"/>
          <c:showSerName val="0"/>
          <c:showPercent val="0"/>
          <c:showBubbleSize val="0"/>
        </c:dLbls>
        <c:axId val="2110600904"/>
        <c:axId val="2110602984"/>
      </c:scatterChart>
      <c:valAx>
        <c:axId val="2110600904"/>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602984"/>
        <c:crosses val="autoZero"/>
        <c:crossBetween val="midCat"/>
      </c:valAx>
      <c:valAx>
        <c:axId val="21106029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600904"/>
        <c:crossesAt val="0.5"/>
        <c:crossBetween val="midCat"/>
      </c:valAx>
      <c:spPr>
        <a:noFill/>
        <a:ln>
          <a:noFill/>
        </a:ln>
        <a:effectLst/>
      </c:spPr>
    </c:plotArea>
    <c:legend>
      <c:legendPos val="r"/>
      <c:layout>
        <c:manualLayout>
          <c:xMode val="edge"/>
          <c:yMode val="edge"/>
          <c:x val="0.89329114234552498"/>
          <c:y val="0.39488863490647602"/>
          <c:w val="7.2151954732510307E-2"/>
          <c:h val="0.23812666666666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335280</xdr:colOff>
      <xdr:row>34</xdr:row>
      <xdr:rowOff>60960</xdr:rowOff>
    </xdr:from>
    <xdr:to>
      <xdr:col>8</xdr:col>
      <xdr:colOff>3810</xdr:colOff>
      <xdr:row>38</xdr:row>
      <xdr:rowOff>176799</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90160" y="6278880"/>
          <a:ext cx="1253490" cy="847359"/>
        </a:xfrm>
        <a:prstGeom prst="rect">
          <a:avLst/>
        </a:prstGeom>
      </xdr:spPr>
    </xdr:pic>
    <xdr:clientData/>
  </xdr:twoCellAnchor>
  <xdr:twoCellAnchor editAs="oneCell">
    <xdr:from>
      <xdr:col>2</xdr:col>
      <xdr:colOff>259080</xdr:colOff>
      <xdr:row>0</xdr:row>
      <xdr:rowOff>0</xdr:rowOff>
    </xdr:from>
    <xdr:to>
      <xdr:col>4</xdr:col>
      <xdr:colOff>502920</xdr:colOff>
      <xdr:row>10</xdr:row>
      <xdr:rowOff>0</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44040" y="0"/>
          <a:ext cx="1828800" cy="1828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752476</xdr:colOff>
      <xdr:row>10</xdr:row>
      <xdr:rowOff>38101</xdr:rowOff>
    </xdr:from>
    <xdr:to>
      <xdr:col>29</xdr:col>
      <xdr:colOff>566476</xdr:colOff>
      <xdr:row>27</xdr:row>
      <xdr:rowOff>109201</xdr:rowOff>
    </xdr:to>
    <xdr:graphicFrame macro="">
      <xdr:nvGraphicFramePr>
        <xdr:cNvPr id="7" name="Diagramm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761998</xdr:colOff>
      <xdr:row>43</xdr:row>
      <xdr:rowOff>57150</xdr:rowOff>
    </xdr:from>
    <xdr:to>
      <xdr:col>30</xdr:col>
      <xdr:colOff>533998</xdr:colOff>
      <xdr:row>59</xdr:row>
      <xdr:rowOff>71100</xdr:rowOff>
    </xdr:to>
    <xdr:graphicFrame macro="">
      <xdr:nvGraphicFramePr>
        <xdr:cNvPr id="8" name="Diagramm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761999</xdr:colOff>
      <xdr:row>59</xdr:row>
      <xdr:rowOff>76200</xdr:rowOff>
    </xdr:from>
    <xdr:to>
      <xdr:col>30</xdr:col>
      <xdr:colOff>533999</xdr:colOff>
      <xdr:row>76</xdr:row>
      <xdr:rowOff>33000</xdr:rowOff>
    </xdr:to>
    <xdr:graphicFrame macro="">
      <xdr:nvGraphicFramePr>
        <xdr:cNvPr id="9" name="Diagramm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76</xdr:row>
      <xdr:rowOff>38100</xdr:rowOff>
    </xdr:from>
    <xdr:to>
      <xdr:col>30</xdr:col>
      <xdr:colOff>534000</xdr:colOff>
      <xdr:row>93</xdr:row>
      <xdr:rowOff>185400</xdr:rowOff>
    </xdr:to>
    <xdr:graphicFrame macro="">
      <xdr:nvGraphicFramePr>
        <xdr:cNvPr id="10" name="Diagramm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752474</xdr:colOff>
      <xdr:row>94</xdr:row>
      <xdr:rowOff>9525</xdr:rowOff>
    </xdr:from>
    <xdr:to>
      <xdr:col>30</xdr:col>
      <xdr:colOff>524474</xdr:colOff>
      <xdr:row>108</xdr:row>
      <xdr:rowOff>33000</xdr:rowOff>
    </xdr:to>
    <xdr:graphicFrame macro="">
      <xdr:nvGraphicFramePr>
        <xdr:cNvPr id="13" name="Diagramm 12">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761999</xdr:colOff>
      <xdr:row>27</xdr:row>
      <xdr:rowOff>123824</xdr:rowOff>
    </xdr:from>
    <xdr:to>
      <xdr:col>29</xdr:col>
      <xdr:colOff>575999</xdr:colOff>
      <xdr:row>43</xdr:row>
      <xdr:rowOff>42524</xdr:rowOff>
    </xdr:to>
    <xdr:graphicFrame macro="">
      <xdr:nvGraphicFramePr>
        <xdr:cNvPr id="11" name="Diagramm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schmidinger@e-think.ac.a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1:K41"/>
  <sheetViews>
    <sheetView workbookViewId="0">
      <selection activeCell="D21" sqref="D21"/>
    </sheetView>
  </sheetViews>
  <sheetFormatPr defaultColWidth="11.42578125" defaultRowHeight="15" x14ac:dyDescent="0.25"/>
  <cols>
    <col min="1" max="16384" width="11.42578125" style="7"/>
  </cols>
  <sheetData>
    <row r="11" spans="2:6" x14ac:dyDescent="0.25">
      <c r="B11" s="114" t="s">
        <v>0</v>
      </c>
      <c r="C11" s="114"/>
      <c r="D11" s="114"/>
      <c r="E11" s="114"/>
      <c r="F11" s="114"/>
    </row>
    <row r="12" spans="2:6" x14ac:dyDescent="0.25">
      <c r="B12" s="114"/>
      <c r="C12" s="114"/>
      <c r="D12" s="114"/>
      <c r="E12" s="114"/>
      <c r="F12" s="114"/>
    </row>
    <row r="13" spans="2:6" x14ac:dyDescent="0.25">
      <c r="B13" s="114"/>
      <c r="C13" s="114"/>
      <c r="D13" s="114"/>
      <c r="E13" s="114"/>
      <c r="F13" s="114"/>
    </row>
    <row r="14" spans="2:6" x14ac:dyDescent="0.25">
      <c r="B14" s="114"/>
      <c r="C14" s="114"/>
      <c r="D14" s="114"/>
      <c r="E14" s="114"/>
      <c r="F14" s="114"/>
    </row>
    <row r="16" spans="2:6" x14ac:dyDescent="0.25">
      <c r="B16" s="7" t="s">
        <v>1</v>
      </c>
      <c r="D16" s="7" t="s">
        <v>2</v>
      </c>
    </row>
    <row r="17" spans="2:11" x14ac:dyDescent="0.25">
      <c r="B17" s="7" t="s">
        <v>3</v>
      </c>
      <c r="D17" s="8" t="s">
        <v>4</v>
      </c>
    </row>
    <row r="20" spans="2:11" x14ac:dyDescent="0.25">
      <c r="B20" s="7" t="s">
        <v>5</v>
      </c>
      <c r="D20" s="99">
        <v>43881</v>
      </c>
    </row>
    <row r="21" spans="2:11" x14ac:dyDescent="0.25">
      <c r="B21" s="7" t="s">
        <v>6</v>
      </c>
      <c r="D21" s="99" t="s">
        <v>192</v>
      </c>
    </row>
    <row r="23" spans="2:11" x14ac:dyDescent="0.25">
      <c r="B23" s="9" t="s">
        <v>7</v>
      </c>
      <c r="C23" s="9"/>
      <c r="D23" s="116" t="s">
        <v>8</v>
      </c>
      <c r="E23" s="116"/>
      <c r="F23" s="116"/>
      <c r="G23" s="116"/>
      <c r="H23" s="116"/>
      <c r="I23" s="116"/>
      <c r="J23" s="116"/>
      <c r="K23" s="116"/>
    </row>
    <row r="24" spans="2:11" x14ac:dyDescent="0.25">
      <c r="B24" s="9" t="s">
        <v>9</v>
      </c>
      <c r="C24" s="9"/>
      <c r="D24" s="9" t="s">
        <v>10</v>
      </c>
      <c r="E24" s="9"/>
      <c r="F24" s="9"/>
      <c r="G24" s="9"/>
      <c r="H24" s="9"/>
      <c r="I24" s="9"/>
      <c r="J24" s="9"/>
      <c r="K24" s="9"/>
    </row>
    <row r="25" spans="2:11" x14ac:dyDescent="0.25">
      <c r="B25" s="11"/>
      <c r="C25" s="9"/>
      <c r="D25" s="9"/>
      <c r="E25" s="9"/>
      <c r="F25" s="9"/>
      <c r="G25" s="9"/>
      <c r="H25" s="9"/>
      <c r="I25" s="9"/>
      <c r="J25" s="9"/>
      <c r="K25" s="9"/>
    </row>
    <row r="26" spans="2:11" x14ac:dyDescent="0.25">
      <c r="B26" s="9" t="s">
        <v>11</v>
      </c>
      <c r="C26" s="9"/>
      <c r="D26" s="21"/>
      <c r="E26" s="22"/>
      <c r="F26" s="15"/>
      <c r="G26" s="15" t="s">
        <v>12</v>
      </c>
      <c r="H26" s="15"/>
      <c r="I26" s="15"/>
      <c r="J26" s="15"/>
      <c r="K26" s="15"/>
    </row>
    <row r="27" spans="2:11" x14ac:dyDescent="0.25">
      <c r="B27" s="9"/>
      <c r="C27" s="9"/>
      <c r="D27" s="23"/>
      <c r="E27" s="24"/>
      <c r="F27" s="15"/>
      <c r="G27" s="15" t="s">
        <v>13</v>
      </c>
      <c r="H27" s="15"/>
      <c r="I27" s="15"/>
      <c r="J27" s="15"/>
      <c r="K27" s="15"/>
    </row>
    <row r="28" spans="2:11" x14ac:dyDescent="0.25">
      <c r="B28" s="9"/>
      <c r="C28" s="9"/>
      <c r="D28" s="25"/>
      <c r="E28" s="26"/>
      <c r="F28" s="15"/>
      <c r="G28" s="15" t="s">
        <v>14</v>
      </c>
      <c r="H28" s="15"/>
      <c r="I28" s="15"/>
      <c r="J28" s="15"/>
      <c r="K28" s="15"/>
    </row>
    <row r="29" spans="2:11" x14ac:dyDescent="0.25">
      <c r="B29" s="9"/>
      <c r="C29" s="9"/>
      <c r="D29" s="27" t="s">
        <v>15</v>
      </c>
      <c r="E29" s="28"/>
      <c r="F29" s="15"/>
      <c r="G29" s="15" t="s">
        <v>16</v>
      </c>
      <c r="H29" s="15"/>
      <c r="I29" s="15"/>
      <c r="J29" s="15"/>
      <c r="K29" s="15"/>
    </row>
    <row r="30" spans="2:11" x14ac:dyDescent="0.25">
      <c r="B30" s="9"/>
      <c r="C30" s="9"/>
      <c r="D30" s="29"/>
      <c r="E30" s="30"/>
      <c r="F30" s="15"/>
      <c r="G30" s="15" t="s">
        <v>17</v>
      </c>
      <c r="H30" s="15"/>
      <c r="I30" s="15"/>
      <c r="J30" s="15"/>
      <c r="K30" s="15"/>
    </row>
    <row r="31" spans="2:11" x14ac:dyDescent="0.25">
      <c r="B31" s="9"/>
      <c r="C31" s="9"/>
      <c r="D31" s="16"/>
      <c r="E31" s="15"/>
      <c r="F31" s="15"/>
      <c r="G31" s="9"/>
      <c r="H31" s="9"/>
      <c r="I31" s="9"/>
      <c r="J31" s="9"/>
      <c r="K31" s="9"/>
    </row>
    <row r="32" spans="2:11" x14ac:dyDescent="0.25">
      <c r="B32" s="10" t="s">
        <v>18</v>
      </c>
      <c r="C32" s="10"/>
      <c r="D32" s="10" t="s">
        <v>19</v>
      </c>
      <c r="E32" s="10"/>
      <c r="F32" s="10"/>
      <c r="G32" s="10"/>
      <c r="H32" s="9"/>
      <c r="I32" s="9"/>
      <c r="J32" s="9"/>
      <c r="K32" s="9"/>
    </row>
    <row r="33" spans="2:11" x14ac:dyDescent="0.25">
      <c r="B33" s="9"/>
      <c r="C33" s="9"/>
      <c r="D33" s="9"/>
      <c r="E33" s="9"/>
      <c r="F33" s="9"/>
      <c r="G33" s="9"/>
      <c r="H33" s="9"/>
      <c r="I33" s="9"/>
      <c r="J33" s="9"/>
      <c r="K33" s="9"/>
    </row>
    <row r="40" spans="2:11" x14ac:dyDescent="0.25">
      <c r="B40" s="115" t="s">
        <v>20</v>
      </c>
      <c r="C40" s="115"/>
      <c r="D40" s="115"/>
      <c r="E40" s="115"/>
      <c r="F40" s="115"/>
      <c r="G40" s="115"/>
      <c r="H40" s="115"/>
    </row>
    <row r="41" spans="2:11" x14ac:dyDescent="0.25">
      <c r="B41" s="115"/>
      <c r="C41" s="115"/>
      <c r="D41" s="115"/>
      <c r="E41" s="115"/>
      <c r="F41" s="115"/>
      <c r="G41" s="115"/>
      <c r="H41" s="115"/>
    </row>
  </sheetData>
  <mergeCells count="3">
    <mergeCell ref="B11:F14"/>
    <mergeCell ref="B40:H41"/>
    <mergeCell ref="D23:K23"/>
  </mergeCells>
  <hyperlinks>
    <hyperlink ref="D17" r:id="rId1" xr:uid="{00000000-0004-0000-0000-000000000000}"/>
  </hyperlinks>
  <pageMargins left="0.7" right="0.7" top="0.78740157499999996" bottom="0.78740157499999996" header="0.3" footer="0.3"/>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4.9989318521683403E-2"/>
  </sheetPr>
  <dimension ref="A1:AP148"/>
  <sheetViews>
    <sheetView showGridLines="0" tabSelected="1" topLeftCell="H74" workbookViewId="0">
      <selection activeCell="P111" sqref="P111:S116"/>
    </sheetView>
  </sheetViews>
  <sheetFormatPr defaultColWidth="11.42578125" defaultRowHeight="15" x14ac:dyDescent="0.25"/>
  <cols>
    <col min="1" max="1" width="3.7109375" customWidth="1"/>
    <col min="2" max="2" width="18.42578125" bestFit="1" customWidth="1"/>
    <col min="3" max="3" width="23" style="2" bestFit="1" customWidth="1"/>
    <col min="4" max="4" width="26.85546875" bestFit="1" customWidth="1"/>
    <col min="6" max="6" width="15.42578125" bestFit="1" customWidth="1"/>
  </cols>
  <sheetData>
    <row r="1" spans="1:42" x14ac:dyDescent="0.25">
      <c r="A1" s="31" t="s">
        <v>21</v>
      </c>
    </row>
    <row r="3" spans="1:42" ht="23.25" x14ac:dyDescent="0.25">
      <c r="A3" s="32" t="s">
        <v>22</v>
      </c>
      <c r="B3" s="32"/>
      <c r="C3" s="32"/>
      <c r="D3" s="32"/>
      <c r="E3" s="32"/>
      <c r="F3" s="32"/>
      <c r="G3" s="32"/>
      <c r="H3" s="32"/>
      <c r="I3" s="32"/>
      <c r="J3" s="32"/>
      <c r="K3" s="32"/>
      <c r="L3" s="32"/>
      <c r="M3" s="32"/>
      <c r="N3" s="32"/>
    </row>
    <row r="5" spans="1:42" ht="18.75" x14ac:dyDescent="0.3">
      <c r="A5" s="34" t="s">
        <v>23</v>
      </c>
    </row>
    <row r="6" spans="1:42" ht="15.75" thickBot="1" x14ac:dyDescent="0.3"/>
    <row r="7" spans="1:42" ht="17.25" thickTop="1" thickBot="1" x14ac:dyDescent="0.3">
      <c r="B7" s="37"/>
      <c r="C7" s="37" t="s">
        <v>24</v>
      </c>
      <c r="D7" s="37" t="s">
        <v>25</v>
      </c>
      <c r="E7" s="37" t="s">
        <v>26</v>
      </c>
      <c r="F7" s="37" t="s">
        <v>27</v>
      </c>
      <c r="G7" s="38" t="s">
        <v>28</v>
      </c>
      <c r="H7" s="38" t="s">
        <v>29</v>
      </c>
      <c r="I7" s="37" t="s">
        <v>30</v>
      </c>
      <c r="J7" s="38" t="s">
        <v>31</v>
      </c>
      <c r="K7" s="38" t="s">
        <v>32</v>
      </c>
      <c r="L7" s="37" t="s">
        <v>33</v>
      </c>
      <c r="M7" s="38" t="s">
        <v>34</v>
      </c>
      <c r="N7" s="38" t="s">
        <v>35</v>
      </c>
    </row>
    <row r="8" spans="1:42" ht="15" customHeight="1" thickTop="1" thickBot="1" x14ac:dyDescent="0.3">
      <c r="B8" s="118" t="s">
        <v>36</v>
      </c>
      <c r="C8" s="70" t="s">
        <v>37</v>
      </c>
      <c r="D8" s="71" t="s">
        <v>38</v>
      </c>
      <c r="E8" s="60" t="s">
        <v>39</v>
      </c>
      <c r="F8" s="61">
        <f>'Ref. 2.2.3 Dec. heating supply'!D12/1000000*F$144</f>
        <v>3.6290718112154901</v>
      </c>
      <c r="G8" s="61">
        <f>'Ref. 2.2.3 Dec. heating supply'!E12/1000000*G$144</f>
        <v>3.6290718112154901</v>
      </c>
      <c r="H8" s="61">
        <f>'Ref. 2.2.3 Dec. heating supply'!F12/1000000*H$144</f>
        <v>3.6290718112154901</v>
      </c>
      <c r="I8" s="61">
        <f>'Ref. 2.2.3 Dec. heating supply'!G12/1000000*I$144</f>
        <v>3.1825869815186572</v>
      </c>
      <c r="J8" s="61">
        <f>'Ref. 2.2.3 Dec. heating supply'!H12/1000000*J$144</f>
        <v>3.1825869815186572</v>
      </c>
      <c r="K8" s="61">
        <f>'Ref. 2.2.3 Dec. heating supply'!I12/1000000*K$144</f>
        <v>3.1825869815186572</v>
      </c>
      <c r="L8" s="61">
        <f>'Ref. 2.2.3 Dec. heating supply'!J12/1000000*L$144</f>
        <v>2.5898831085717626</v>
      </c>
      <c r="M8" s="61">
        <f>'Ref. 2.2.3 Dec. heating supply'!K12/1000000*M$144</f>
        <v>2.5898831085717626</v>
      </c>
      <c r="N8" s="61">
        <f>'Ref. 2.2.3 Dec. heating supply'!L12/1000000*N$144</f>
        <v>2.5898831085717626</v>
      </c>
    </row>
    <row r="9" spans="1:42" ht="16.5" thickTop="1" thickBot="1" x14ac:dyDescent="0.3">
      <c r="B9" s="118"/>
      <c r="C9" s="72"/>
      <c r="D9" s="73" t="s">
        <v>40</v>
      </c>
      <c r="E9" s="60" t="s">
        <v>39</v>
      </c>
      <c r="F9" s="61">
        <f>'Ref. 2.2.3 Dec. heating supply'!D13/1000000*F$144</f>
        <v>1.4224467565370098</v>
      </c>
      <c r="G9" s="61">
        <f>'Ref. 2.2.3 Dec. heating supply'!E13/1000000*G$144</f>
        <v>1.4224467565370098</v>
      </c>
      <c r="H9" s="61">
        <f>'Ref. 2.2.3 Dec. heating supply'!F13/1000000*H$144</f>
        <v>1.4224467565370098</v>
      </c>
      <c r="I9" s="61">
        <f>'Ref. 2.2.3 Dec. heating supply'!G13/1000000*I$144</f>
        <v>1.247443083178305</v>
      </c>
      <c r="J9" s="61">
        <f>'Ref. 2.2.3 Dec. heating supply'!H13/1000000*J$144</f>
        <v>1.247443083178305</v>
      </c>
      <c r="K9" s="61">
        <f>'Ref. 2.2.3 Dec. heating supply'!I13/1000000*K$144</f>
        <v>1.247443083178305</v>
      </c>
      <c r="L9" s="61">
        <f>'Ref. 2.2.3 Dec. heating supply'!J13/1000000*L$144</f>
        <v>1.0151275640820165</v>
      </c>
      <c r="M9" s="61">
        <f>'Ref. 2.2.3 Dec. heating supply'!K13/1000000*M$144</f>
        <v>1.0151275640820165</v>
      </c>
      <c r="N9" s="61">
        <f>'Ref. 2.2.3 Dec. heating supply'!L13/1000000*N$144</f>
        <v>1.0151275640820165</v>
      </c>
      <c r="AF9" s="33" t="s">
        <v>41</v>
      </c>
      <c r="AG9" s="33"/>
      <c r="AH9" s="33"/>
      <c r="AI9" s="33"/>
      <c r="AJ9" s="33"/>
      <c r="AK9" s="33"/>
    </row>
    <row r="10" spans="1:42" ht="16.5" thickTop="1" thickBot="1" x14ac:dyDescent="0.3">
      <c r="B10" s="118"/>
      <c r="C10" s="72"/>
      <c r="D10" s="73" t="s">
        <v>42</v>
      </c>
      <c r="E10" s="60" t="s">
        <v>39</v>
      </c>
      <c r="F10" s="61">
        <f>'Ref. 2.2.3 Dec. heating supply'!D14/1000000*F$144</f>
        <v>30.454192255462281</v>
      </c>
      <c r="G10" s="61">
        <f>'Ref. 2.2.3 Dec. heating supply'!E14/1000000*G$144</f>
        <v>30.454192255462281</v>
      </c>
      <c r="H10" s="61">
        <f>'Ref. 2.2.3 Dec. heating supply'!F14/1000000*H$144</f>
        <v>30.454192255462281</v>
      </c>
      <c r="I10" s="61">
        <f>'Ref. 2.2.3 Dec. heating supply'!G14/1000000*I$144</f>
        <v>26.707411935295369</v>
      </c>
      <c r="J10" s="61">
        <f>'Ref. 2.2.3 Dec. heating supply'!H14/1000000*J$144</f>
        <v>26.707411935295369</v>
      </c>
      <c r="K10" s="61">
        <f>'Ref. 2.2.3 Dec. heating supply'!I14/1000000*K$144</f>
        <v>26.707411935295369</v>
      </c>
      <c r="L10" s="61">
        <f>'Ref. 2.2.3 Dec. heating supply'!J14/1000000*L$144</f>
        <v>21.733600824283986</v>
      </c>
      <c r="M10" s="61">
        <f>'Ref. 2.2.3 Dec. heating supply'!K14/1000000*M$144</f>
        <v>21.733600824283986</v>
      </c>
      <c r="N10" s="61">
        <f>'Ref. 2.2.3 Dec. heating supply'!L14/1000000*N$144</f>
        <v>21.733600824283986</v>
      </c>
    </row>
    <row r="11" spans="1:42" ht="16.5" thickTop="1" thickBot="1" x14ac:dyDescent="0.3">
      <c r="B11" s="118"/>
      <c r="C11" s="72"/>
      <c r="D11" s="73" t="s">
        <v>43</v>
      </c>
      <c r="E11" s="60" t="s">
        <v>39</v>
      </c>
      <c r="F11" s="61">
        <f>'Ref. 2.2.3 Dec. heating supply'!D15/1000000*F$144</f>
        <v>4.286638714737288</v>
      </c>
      <c r="G11" s="61">
        <f>'Ref. 2.2.3 Dec. heating supply'!E15/1000000*G$144</f>
        <v>4.286638714737288</v>
      </c>
      <c r="H11" s="61">
        <f>'Ref. 2.2.3 Dec. heating supply'!F15/1000000*H$144</f>
        <v>4.286638714737288</v>
      </c>
      <c r="I11" s="61">
        <f>'Ref. 2.2.3 Dec. heating supply'!G15/1000000*I$144</f>
        <v>3.759253406293833</v>
      </c>
      <c r="J11" s="61">
        <f>'Ref. 2.2.3 Dec. heating supply'!H15/1000000*J$144</f>
        <v>3.759253406293833</v>
      </c>
      <c r="K11" s="61">
        <f>'Ref. 2.2.3 Dec. heating supply'!I15/1000000*K$144</f>
        <v>3.759253406293833</v>
      </c>
      <c r="L11" s="61">
        <f>'Ref. 2.2.3 Dec. heating supply'!J15/1000000*L$144</f>
        <v>3.0591550063952853</v>
      </c>
      <c r="M11" s="61">
        <f>'Ref. 2.2.3 Dec. heating supply'!K15/1000000*M$144</f>
        <v>3.0591550063952853</v>
      </c>
      <c r="N11" s="61">
        <f>'Ref. 2.2.3 Dec. heating supply'!L15/1000000*N$144</f>
        <v>3.0591550063952853</v>
      </c>
      <c r="AG11" s="6" t="s">
        <v>44</v>
      </c>
      <c r="AH11" s="4" t="s">
        <v>45</v>
      </c>
      <c r="AI11" s="5" t="s">
        <v>46</v>
      </c>
      <c r="AJ11" s="4" t="s">
        <v>47</v>
      </c>
      <c r="AK11" s="5" t="s">
        <v>48</v>
      </c>
      <c r="AL11" s="4" t="s">
        <v>49</v>
      </c>
      <c r="AM11" s="5" t="s">
        <v>50</v>
      </c>
      <c r="AN11" s="4" t="s">
        <v>51</v>
      </c>
      <c r="AO11" s="5" t="s">
        <v>52</v>
      </c>
      <c r="AP11" s="4" t="s">
        <v>53</v>
      </c>
    </row>
    <row r="12" spans="1:42" ht="5.0999999999999996" customHeight="1" thickTop="1" thickBot="1" x14ac:dyDescent="0.3">
      <c r="B12" s="118"/>
      <c r="C12" s="74"/>
      <c r="D12" s="75"/>
      <c r="E12" s="64"/>
      <c r="F12" s="65"/>
      <c r="G12" s="65"/>
      <c r="H12" s="65"/>
      <c r="I12" s="65"/>
      <c r="J12" s="65"/>
      <c r="K12" s="65"/>
      <c r="L12" s="65"/>
      <c r="M12" s="65"/>
      <c r="N12" s="65"/>
      <c r="AG12" s="120"/>
      <c r="AH12" s="123"/>
      <c r="AI12" s="123"/>
      <c r="AJ12" s="123"/>
      <c r="AK12" s="123"/>
      <c r="AL12" s="123"/>
      <c r="AM12" s="123"/>
      <c r="AN12" s="123"/>
      <c r="AO12" s="123"/>
      <c r="AP12" s="126"/>
    </row>
    <row r="13" spans="1:42" ht="16.5" thickTop="1" thickBot="1" x14ac:dyDescent="0.3">
      <c r="B13" s="118"/>
      <c r="C13" s="72" t="s">
        <v>54</v>
      </c>
      <c r="D13" s="73" t="s">
        <v>55</v>
      </c>
      <c r="E13" s="60" t="s">
        <v>39</v>
      </c>
      <c r="F13" s="61">
        <f>'Ref. 3.2 DH supply dispatch'!D19/1000000*F$147*(1+F$121/100)</f>
        <v>0.15303881503581082</v>
      </c>
      <c r="G13" s="61">
        <f>'Ref. 3.2 DH supply dispatch'!E19/1000000*G$147*(1+G$121/100)</f>
        <v>7.5621526595270272E-2</v>
      </c>
      <c r="H13" s="61">
        <f>'Ref. 3.2 DH supply dispatch'!F19/1000000*H$147*(1+H$121/100)</f>
        <v>6.7640362838513532E-2</v>
      </c>
      <c r="I13" s="61">
        <f>'Ref. 3.2 DH supply dispatch'!G19/1000000*I$147*(1+I$121/100)</f>
        <v>0.47452293986148647</v>
      </c>
      <c r="J13" s="61">
        <f>'Ref. 3.2 DH supply dispatch'!H19/1000000*J$147*(1+J$121/100)</f>
        <v>0.23447743703716215</v>
      </c>
      <c r="K13" s="61">
        <f>'Ref. 3.2 DH supply dispatch'!I19/1000000*K$147*(1+K$121/100)</f>
        <v>0.20973047798310812</v>
      </c>
      <c r="L13" s="61">
        <f>'Ref. 3.2 DH supply dispatch'!J19/1000000*L$147*(1+L$121/100)</f>
        <v>0.90128970370540551</v>
      </c>
      <c r="M13" s="61">
        <f>'Ref. 3.2 DH supply dispatch'!K19/1000000*M$147*(1+M$121/100)</f>
        <v>0.44535697223513521</v>
      </c>
      <c r="N13" s="61">
        <f>'Ref. 3.2 DH supply dispatch'!L19/1000000*N$147*(1+N$121/100)</f>
        <v>0.39835359785675678</v>
      </c>
      <c r="AG13" s="121"/>
      <c r="AH13" s="124"/>
      <c r="AI13" s="124"/>
      <c r="AJ13" s="124"/>
      <c r="AK13" s="124"/>
      <c r="AL13" s="124"/>
      <c r="AM13" s="124"/>
      <c r="AN13" s="124"/>
      <c r="AO13" s="124"/>
      <c r="AP13" s="127"/>
    </row>
    <row r="14" spans="1:42" ht="16.5" thickTop="1" thickBot="1" x14ac:dyDescent="0.3">
      <c r="B14" s="118"/>
      <c r="C14" s="72"/>
      <c r="D14" s="73" t="s">
        <v>56</v>
      </c>
      <c r="E14" s="60" t="s">
        <v>39</v>
      </c>
      <c r="F14" s="61">
        <f>'Ref. 3.2 DH supply dispatch'!D20/1000000000*F$147*(1+F$121/100)</f>
        <v>1.3967036574324325E-4</v>
      </c>
      <c r="G14" s="61">
        <f>'Ref. 3.2 DH supply dispatch'!E20/1000000000*G$147*(1+G$121/100)</f>
        <v>9.1184795920945945E-5</v>
      </c>
      <c r="H14" s="61">
        <f>'Ref. 3.2 DH supply dispatch'!F20/1000000000*H$147*(1+H$121/100)</f>
        <v>9.776925602027027E-5</v>
      </c>
      <c r="I14" s="61">
        <f>'Ref. 3.2 DH supply dispatch'!G20/1000000000*I$147*(1+I$121/100)</f>
        <v>4.3307178344594591E-4</v>
      </c>
      <c r="J14" s="61">
        <f>'Ref. 3.2 DH supply dispatch'!H20/1000000000*J$147*(1+J$121/100)</f>
        <v>2.8273400719256759E-4</v>
      </c>
      <c r="K14" s="61">
        <f>'Ref. 3.2 DH supply dispatch'!I20/1000000000*K$147*(1+K$121/100)</f>
        <v>3.0315024841216217E-4</v>
      </c>
      <c r="L14" s="61">
        <f>'Ref. 3.2 DH supply dispatch'!J20/1000000000*L$147*(1+L$121/100)</f>
        <v>8.2255905162162163E-4</v>
      </c>
      <c r="M14" s="61">
        <f>'Ref. 3.2 DH supply dispatch'!K20/1000000000*M$147*(1+M$121/100)</f>
        <v>5.3701355227297304E-4</v>
      </c>
      <c r="N14" s="61">
        <f>'Ref. 3.2 DH supply dispatch'!L20/1000000000*N$147*(1+N$121/100)</f>
        <v>5.7579133613513522E-4</v>
      </c>
      <c r="AG14" s="121"/>
      <c r="AH14" s="124"/>
      <c r="AI14" s="124"/>
      <c r="AJ14" s="124"/>
      <c r="AK14" s="124"/>
      <c r="AL14" s="124"/>
      <c r="AM14" s="124"/>
      <c r="AN14" s="124"/>
      <c r="AO14" s="124"/>
      <c r="AP14" s="127"/>
    </row>
    <row r="15" spans="1:42" ht="16.5" thickTop="1" thickBot="1" x14ac:dyDescent="0.3">
      <c r="B15" s="118"/>
      <c r="C15" s="72"/>
      <c r="D15" s="73" t="s">
        <v>57</v>
      </c>
      <c r="E15" s="60" t="s">
        <v>39</v>
      </c>
      <c r="F15" s="61">
        <f>('Ref. 3.2 DH supply dispatch'!D21/1000000)*F$147*(1+F$121/100)</f>
        <v>0.38708644220270272</v>
      </c>
      <c r="G15" s="61">
        <f>('Ref. 3.2 DH supply dispatch'!E21/1000000)*G$147*(1+G$121/100)</f>
        <v>0.44095929756081081</v>
      </c>
      <c r="H15" s="61">
        <f>('Ref. 3.2 DH supply dispatch'!F21/1000000)*H$147*(1+H$121/100)</f>
        <v>0.37311940562837842</v>
      </c>
      <c r="I15" s="61">
        <f>('Ref. 3.2 DH supply dispatch'!G21/1000000)*I$147*(1+I$121/100)</f>
        <v>1.2002275141216217</v>
      </c>
      <c r="J15" s="61">
        <f>('Ref. 3.2 DH supply dispatch'!H21/1000000)*J$147*(1+J$121/100)</f>
        <v>1.3672694877364864</v>
      </c>
      <c r="K15" s="61">
        <f>('Ref. 3.2 DH supply dispatch'!I21/1000000)*K$147*(1+K$121/100)</f>
        <v>1.156920335777027</v>
      </c>
      <c r="L15" s="61">
        <f>('Ref. 3.2 DH supply dispatch'!J21/1000000)*L$147*(1+L$121/100)</f>
        <v>2.2796636573513513</v>
      </c>
      <c r="M15" s="61">
        <f>('Ref. 3.2 DH supply dispatch'!K21/1000000)*M$147*(1+M$121/100)</f>
        <v>2.5969364344054058</v>
      </c>
      <c r="N15" s="61">
        <f>('Ref. 3.2 DH supply dispatch'!L21/1000000)*N$147*(1+N$121/100)</f>
        <v>2.1974077521891897</v>
      </c>
      <c r="AG15" s="121"/>
      <c r="AH15" s="124"/>
      <c r="AI15" s="124"/>
      <c r="AJ15" s="124"/>
      <c r="AK15" s="124"/>
      <c r="AL15" s="124"/>
      <c r="AM15" s="124"/>
      <c r="AN15" s="124"/>
      <c r="AO15" s="124"/>
      <c r="AP15" s="127"/>
    </row>
    <row r="16" spans="1:42" ht="16.5" thickTop="1" thickBot="1" x14ac:dyDescent="0.3">
      <c r="B16" s="118"/>
      <c r="C16" s="72"/>
      <c r="D16" s="73" t="s">
        <v>58</v>
      </c>
      <c r="E16" s="60" t="s">
        <v>39</v>
      </c>
      <c r="F16" s="61">
        <f>'Ref. 3.2 DH supply dispatch'!D22/1000000*F$147*(1+F$121/100)</f>
        <v>1.7279219533378378E-2</v>
      </c>
      <c r="G16" s="61">
        <f>'Ref. 3.2 DH supply dispatch'!E22/1000000*G$147*(1+G$121/100)</f>
        <v>8.8191859512162171E-3</v>
      </c>
      <c r="H16" s="61">
        <f>'Ref. 3.2 DH supply dispatch'!F22/1000000*H$147*(1+H$121/100)</f>
        <v>8.7792801324324318E-3</v>
      </c>
      <c r="I16" s="61">
        <f>'Ref. 3.2 DH supply dispatch'!G22/1000000*I$147*(1+I$121/100)</f>
        <v>5.3577166352027021E-2</v>
      </c>
      <c r="J16" s="61">
        <f>'Ref. 3.2 DH supply dispatch'!H22/1000000*J$147*(1+J$121/100)</f>
        <v>2.7345389754729735E-2</v>
      </c>
      <c r="K16" s="61">
        <f>'Ref. 3.2 DH supply dispatch'!I22/1000000*K$147*(1+K$121/100)</f>
        <v>2.7221654959459458E-2</v>
      </c>
      <c r="L16" s="61">
        <f>'Ref. 3.2 DH supply dispatch'!J22/1000000*L$147*(1+L$121/100)</f>
        <v>0.1017623055291892</v>
      </c>
      <c r="M16" s="61">
        <f>'Ref. 3.2 DH supply dispatch'!K22/1000000*M$147*(1+M$121/100)</f>
        <v>5.1938728688108116E-2</v>
      </c>
      <c r="N16" s="61">
        <f>'Ref. 3.2 DH supply dispatch'!L22/1000000*N$147*(1+N$121/100)</f>
        <v>5.1703711816216219E-2</v>
      </c>
      <c r="AG16" s="121"/>
      <c r="AH16" s="124"/>
      <c r="AI16" s="124"/>
      <c r="AJ16" s="124"/>
      <c r="AK16" s="124"/>
      <c r="AL16" s="124"/>
      <c r="AM16" s="124"/>
      <c r="AN16" s="124"/>
      <c r="AO16" s="124"/>
      <c r="AP16" s="127"/>
    </row>
    <row r="17" spans="2:42" ht="5.0999999999999996" customHeight="1" thickTop="1" thickBot="1" x14ac:dyDescent="0.3">
      <c r="B17" s="118"/>
      <c r="C17" s="74"/>
      <c r="D17" s="75"/>
      <c r="E17" s="64"/>
      <c r="F17" s="65"/>
      <c r="G17" s="65"/>
      <c r="H17" s="65"/>
      <c r="I17" s="65"/>
      <c r="J17" s="65"/>
      <c r="K17" s="65"/>
      <c r="L17" s="65"/>
      <c r="M17" s="65"/>
      <c r="N17" s="65"/>
      <c r="AG17" s="121"/>
      <c r="AH17" s="124"/>
      <c r="AI17" s="124"/>
      <c r="AJ17" s="124"/>
      <c r="AK17" s="124"/>
      <c r="AL17" s="124"/>
      <c r="AM17" s="124"/>
      <c r="AN17" s="124"/>
      <c r="AO17" s="124"/>
      <c r="AP17" s="127"/>
    </row>
    <row r="18" spans="2:42" ht="16.5" thickTop="1" thickBot="1" x14ac:dyDescent="0.3">
      <c r="B18" s="118"/>
      <c r="C18" s="72" t="s">
        <v>59</v>
      </c>
      <c r="D18" s="73" t="s">
        <v>60</v>
      </c>
      <c r="E18" s="60" t="s">
        <v>39</v>
      </c>
      <c r="F18" s="61">
        <f>'Ref. 4.2 DH economic assessment'!C22/1000000</f>
        <v>0.66591709999999993</v>
      </c>
      <c r="G18" s="61">
        <f>'Ref. 4.2 DH economic assessment'!D22/1000000</f>
        <v>0.66591709999999993</v>
      </c>
      <c r="H18" s="61">
        <f>'Ref. 4.2 DH economic assessment'!E22/1000000</f>
        <v>0.66591709999999993</v>
      </c>
      <c r="I18" s="61">
        <f>'Ref. 4.2 DH economic assessment'!F22/1000000</f>
        <v>2.0221447100000001</v>
      </c>
      <c r="J18" s="61">
        <f>'Ref. 4.2 DH economic assessment'!G22/1000000</f>
        <v>2.0221447100000001</v>
      </c>
      <c r="K18" s="61">
        <f>'Ref. 4.2 DH economic assessment'!H22/1000000</f>
        <v>2.0221447100000001</v>
      </c>
      <c r="L18" s="61">
        <f>'Ref. 4.2 DH economic assessment'!I22/1000000</f>
        <v>3.8389023300000003</v>
      </c>
      <c r="M18" s="61">
        <f>'Ref. 4.2 DH economic assessment'!J22/1000000</f>
        <v>3.8389023300000003</v>
      </c>
      <c r="N18" s="61">
        <f>'Ref. 4.2 DH economic assessment'!K22/1000000</f>
        <v>3.8389023300000003</v>
      </c>
      <c r="AG18" s="121"/>
      <c r="AH18" s="124"/>
      <c r="AI18" s="124"/>
      <c r="AJ18" s="124"/>
      <c r="AK18" s="124"/>
      <c r="AL18" s="124"/>
      <c r="AM18" s="124"/>
      <c r="AN18" s="124"/>
      <c r="AO18" s="124"/>
      <c r="AP18" s="127"/>
    </row>
    <row r="19" spans="2:42" ht="5.0999999999999996" customHeight="1" thickTop="1" thickBot="1" x14ac:dyDescent="0.3">
      <c r="B19" s="118"/>
      <c r="C19" s="76"/>
      <c r="D19" s="77"/>
      <c r="E19" s="68"/>
      <c r="F19" s="69"/>
      <c r="G19" s="69"/>
      <c r="H19" s="69"/>
      <c r="I19" s="69"/>
      <c r="J19" s="69"/>
      <c r="K19" s="69"/>
      <c r="L19" s="69"/>
      <c r="M19" s="69"/>
      <c r="N19" s="69"/>
      <c r="AG19" s="121"/>
      <c r="AH19" s="124"/>
      <c r="AI19" s="124"/>
      <c r="AJ19" s="124"/>
      <c r="AK19" s="124"/>
      <c r="AL19" s="124"/>
      <c r="AM19" s="124"/>
      <c r="AN19" s="124"/>
      <c r="AO19" s="124"/>
      <c r="AP19" s="127"/>
    </row>
    <row r="20" spans="2:42" ht="16.5" thickTop="1" thickBot="1" x14ac:dyDescent="0.3">
      <c r="B20" s="118"/>
      <c r="C20" s="78" t="s">
        <v>61</v>
      </c>
      <c r="D20" s="79"/>
      <c r="E20" s="60" t="s">
        <v>39</v>
      </c>
      <c r="F20" s="61">
        <f>SUM(F8:F18)</f>
        <v>41.015810785089705</v>
      </c>
      <c r="G20" s="61">
        <f t="shared" ref="G20:N20" si="0">SUM(G8:G18)</f>
        <v>40.983757832855289</v>
      </c>
      <c r="H20" s="61">
        <f t="shared" si="0"/>
        <v>40.907903455807414</v>
      </c>
      <c r="I20" s="61">
        <f t="shared" si="0"/>
        <v>38.647600808404746</v>
      </c>
      <c r="J20" s="61">
        <f t="shared" si="0"/>
        <v>38.548215164821734</v>
      </c>
      <c r="K20" s="61">
        <f t="shared" si="0"/>
        <v>38.313015735254176</v>
      </c>
      <c r="L20" s="61">
        <f t="shared" si="0"/>
        <v>35.52020705897062</v>
      </c>
      <c r="M20" s="61">
        <f t="shared" si="0"/>
        <v>35.331437982213977</v>
      </c>
      <c r="N20" s="61">
        <f t="shared" si="0"/>
        <v>34.884709686531352</v>
      </c>
      <c r="AG20" s="121"/>
      <c r="AH20" s="124"/>
      <c r="AI20" s="124"/>
      <c r="AJ20" s="124"/>
      <c r="AK20" s="124"/>
      <c r="AL20" s="124"/>
      <c r="AM20" s="124"/>
      <c r="AN20" s="124"/>
      <c r="AO20" s="124"/>
      <c r="AP20" s="127"/>
    </row>
    <row r="21" spans="2:42" ht="8.1" customHeight="1" thickTop="1" thickBot="1" x14ac:dyDescent="0.3">
      <c r="B21" s="108"/>
      <c r="C21" s="54"/>
      <c r="D21" s="55"/>
      <c r="E21" s="58"/>
      <c r="F21" s="58"/>
      <c r="G21" s="58"/>
      <c r="H21" s="58"/>
      <c r="I21" s="58"/>
      <c r="J21" s="58"/>
      <c r="K21" s="58"/>
      <c r="L21" s="58"/>
      <c r="M21" s="58"/>
      <c r="N21" s="58"/>
      <c r="AG21" s="121"/>
      <c r="AH21" s="124"/>
      <c r="AI21" s="124"/>
      <c r="AJ21" s="124"/>
      <c r="AK21" s="124"/>
      <c r="AL21" s="124"/>
      <c r="AM21" s="124"/>
      <c r="AN21" s="124"/>
      <c r="AO21" s="124"/>
      <c r="AP21" s="127"/>
    </row>
    <row r="22" spans="2:42" ht="15" customHeight="1" thickTop="1" thickBot="1" x14ac:dyDescent="0.3">
      <c r="B22" s="118" t="s">
        <v>62</v>
      </c>
      <c r="C22" s="59" t="s">
        <v>37</v>
      </c>
      <c r="D22" s="1" t="s">
        <v>63</v>
      </c>
      <c r="E22" s="60" t="s">
        <v>64</v>
      </c>
      <c r="F22" s="61">
        <f t="shared" ref="F22:N22" si="1">SUM(F8:F11)/SUM(F65:F73)*1000</f>
        <v>113.11808536300386</v>
      </c>
      <c r="G22" s="61">
        <f t="shared" si="1"/>
        <v>113.11808536300386</v>
      </c>
      <c r="H22" s="61">
        <f t="shared" si="1"/>
        <v>113.11808536300386</v>
      </c>
      <c r="I22" s="61">
        <f t="shared" si="1"/>
        <v>113.11808536300386</v>
      </c>
      <c r="J22" s="61">
        <f t="shared" si="1"/>
        <v>113.11808536300386</v>
      </c>
      <c r="K22" s="61">
        <f t="shared" si="1"/>
        <v>113.11808536300386</v>
      </c>
      <c r="L22" s="61">
        <f t="shared" si="1"/>
        <v>113.11808536300387</v>
      </c>
      <c r="M22" s="61">
        <f t="shared" si="1"/>
        <v>113.11808536300387</v>
      </c>
      <c r="N22" s="61">
        <f t="shared" si="1"/>
        <v>113.11808536300387</v>
      </c>
      <c r="AG22" s="121"/>
      <c r="AH22" s="124"/>
      <c r="AI22" s="124"/>
      <c r="AJ22" s="124"/>
      <c r="AK22" s="124"/>
      <c r="AL22" s="124"/>
      <c r="AM22" s="124"/>
      <c r="AN22" s="124"/>
      <c r="AO22" s="124"/>
      <c r="AP22" s="127"/>
    </row>
    <row r="23" spans="2:42" ht="16.5" thickTop="1" thickBot="1" x14ac:dyDescent="0.3">
      <c r="B23" s="118"/>
      <c r="C23" s="59" t="s">
        <v>54</v>
      </c>
      <c r="D23" s="1" t="s">
        <v>65</v>
      </c>
      <c r="E23" s="60" t="s">
        <v>64</v>
      </c>
      <c r="F23" s="61">
        <f t="shared" ref="F23:N23" si="2">SUM(F13:F18)/SUM(F75:F79)*1000</f>
        <v>59.271867488503794</v>
      </c>
      <c r="G23" s="61">
        <f t="shared" si="2"/>
        <v>57.750185860517391</v>
      </c>
      <c r="H23" s="61">
        <f t="shared" si="2"/>
        <v>54.056821425713302</v>
      </c>
      <c r="I23" s="61">
        <f t="shared" si="2"/>
        <v>58.605568946657925</v>
      </c>
      <c r="J23" s="61">
        <f t="shared" si="2"/>
        <v>57.083527643345263</v>
      </c>
      <c r="K23" s="61">
        <f t="shared" si="2"/>
        <v>53.390367072221053</v>
      </c>
      <c r="L23" s="61">
        <f t="shared" si="2"/>
        <v>58.590123169724912</v>
      </c>
      <c r="M23" s="61">
        <f t="shared" si="2"/>
        <v>57.068073528610952</v>
      </c>
      <c r="N23" s="61">
        <f t="shared" si="2"/>
        <v>53.374917683345693</v>
      </c>
      <c r="AG23" s="121"/>
      <c r="AH23" s="124"/>
      <c r="AI23" s="124"/>
      <c r="AJ23" s="124"/>
      <c r="AK23" s="124"/>
      <c r="AL23" s="124"/>
      <c r="AM23" s="124"/>
      <c r="AN23" s="124"/>
      <c r="AO23" s="124"/>
      <c r="AP23" s="127"/>
    </row>
    <row r="24" spans="2:42" ht="5.0999999999999996" customHeight="1" thickTop="1" thickBot="1" x14ac:dyDescent="0.3">
      <c r="B24" s="118"/>
      <c r="C24" s="66"/>
      <c r="D24" s="67"/>
      <c r="E24" s="68"/>
      <c r="F24" s="69"/>
      <c r="G24" s="69"/>
      <c r="H24" s="69"/>
      <c r="I24" s="69"/>
      <c r="J24" s="69"/>
      <c r="K24" s="69"/>
      <c r="L24" s="69"/>
      <c r="M24" s="69"/>
      <c r="N24" s="69"/>
      <c r="AG24" s="122"/>
      <c r="AH24" s="125"/>
      <c r="AI24" s="125"/>
      <c r="AJ24" s="125"/>
      <c r="AK24" s="125"/>
      <c r="AL24" s="125"/>
      <c r="AM24" s="125"/>
      <c r="AN24" s="125"/>
      <c r="AO24" s="125"/>
      <c r="AP24" s="128"/>
    </row>
    <row r="25" spans="2:42" ht="16.5" thickTop="1" thickBot="1" x14ac:dyDescent="0.3">
      <c r="B25" s="118"/>
      <c r="C25" s="59" t="s">
        <v>61</v>
      </c>
      <c r="D25" s="1" t="s">
        <v>66</v>
      </c>
      <c r="E25" s="60" t="s">
        <v>39</v>
      </c>
      <c r="F25" s="61">
        <f t="shared" ref="F25:N25" si="3">(F22*SUM(F65:F73)+F23*SUM(F75:F79))/SUM(F65:F79)</f>
        <v>110.13362748362783</v>
      </c>
      <c r="G25" s="61">
        <f t="shared" si="3"/>
        <v>110.05085135341336</v>
      </c>
      <c r="H25" s="61">
        <f t="shared" si="3"/>
        <v>109.84530343877063</v>
      </c>
      <c r="I25" s="61">
        <f t="shared" si="3"/>
        <v>103.75181638911957</v>
      </c>
      <c r="J25" s="61">
        <f t="shared" si="3"/>
        <v>103.49460353905459</v>
      </c>
      <c r="K25" s="61">
        <f t="shared" si="3"/>
        <v>102.85773434801786</v>
      </c>
      <c r="L25" s="61">
        <f t="shared" si="3"/>
        <v>95.328322743640186</v>
      </c>
      <c r="M25" s="61">
        <f t="shared" si="3"/>
        <v>94.838401907047881</v>
      </c>
      <c r="N25" s="61">
        <f t="shared" si="3"/>
        <v>93.629930961729912</v>
      </c>
    </row>
    <row r="26" spans="2:42" ht="8.1" customHeight="1" thickTop="1" thickBot="1" x14ac:dyDescent="0.3">
      <c r="B26" s="119"/>
      <c r="C26" s="54"/>
      <c r="D26" s="55"/>
      <c r="E26" s="58"/>
      <c r="F26" s="58"/>
      <c r="G26" s="58"/>
      <c r="H26" s="58"/>
      <c r="I26" s="58"/>
      <c r="J26" s="58"/>
      <c r="K26" s="58"/>
      <c r="L26" s="58"/>
      <c r="M26" s="58"/>
      <c r="N26" s="58"/>
    </row>
    <row r="27" spans="2:42" ht="15" customHeight="1" thickTop="1" thickBot="1" x14ac:dyDescent="0.3">
      <c r="B27" s="118" t="s">
        <v>67</v>
      </c>
      <c r="C27" s="59" t="s">
        <v>37</v>
      </c>
      <c r="D27" s="1" t="s">
        <v>68</v>
      </c>
      <c r="E27" s="60" t="s">
        <v>69</v>
      </c>
      <c r="F27" s="80">
        <f>'Ref. 2.2.3 Dec. heating supply'!D17*F$144*(1+F$121/100)</f>
        <v>0</v>
      </c>
      <c r="G27" s="80">
        <f>'Ref. 2.2.3 Dec. heating supply'!E17*G$144*(1+G$121/100)</f>
        <v>0</v>
      </c>
      <c r="H27" s="80">
        <f>'Ref. 2.2.3 Dec. heating supply'!F17*H$144*(1+H$121/100)</f>
        <v>0</v>
      </c>
      <c r="I27" s="80">
        <f>'Ref. 2.2.3 Dec. heating supply'!G17*I$144*(1+I$121/100)</f>
        <v>0</v>
      </c>
      <c r="J27" s="80">
        <f>'Ref. 2.2.3 Dec. heating supply'!H17*J$144*(1+J$121/100)</f>
        <v>0</v>
      </c>
      <c r="K27" s="80">
        <f>'Ref. 2.2.3 Dec. heating supply'!I17*K$144*(1+K$121/100)</f>
        <v>0</v>
      </c>
      <c r="L27" s="80">
        <f>'Ref. 2.2.3 Dec. heating supply'!J17*L$144*(1+L$121/100)</f>
        <v>0</v>
      </c>
      <c r="M27" s="80">
        <f>'Ref. 2.2.3 Dec. heating supply'!K17*M$144*(1+M$121/100)</f>
        <v>0</v>
      </c>
      <c r="N27" s="80">
        <f>'Ref. 2.2.3 Dec. heating supply'!L17*N$144*(1+N$121/100)</f>
        <v>0</v>
      </c>
    </row>
    <row r="28" spans="2:42" ht="15" customHeight="1" thickTop="1" thickBot="1" x14ac:dyDescent="0.3">
      <c r="B28" s="118"/>
      <c r="C28" s="59"/>
      <c r="D28" s="1" t="s">
        <v>70</v>
      </c>
      <c r="E28" s="60" t="s">
        <v>69</v>
      </c>
      <c r="F28" s="80">
        <f>'Ref. 2.2.3 Dec. heating supply'!D18*F$144*(1+F$121/100)</f>
        <v>11251.447425413362</v>
      </c>
      <c r="G28" s="80">
        <f>'Ref. 2.2.3 Dec. heating supply'!E18*G$144*(1+G$121/100)</f>
        <v>11251.447425413362</v>
      </c>
      <c r="H28" s="80">
        <f>'Ref. 2.2.3 Dec. heating supply'!F18*H$144*(1+H$121/100)</f>
        <v>11251.447425413362</v>
      </c>
      <c r="I28" s="80">
        <f>'Ref. 2.2.3 Dec. heating supply'!G18*I$144*(1+I$121/100)</f>
        <v>9867.1814618539374</v>
      </c>
      <c r="J28" s="80">
        <f>'Ref. 2.2.3 Dec. heating supply'!H18*J$144*(1+J$121/100)</f>
        <v>9867.1814618539374</v>
      </c>
      <c r="K28" s="80">
        <f>'Ref. 2.2.3 Dec. heating supply'!I18*K$144*(1+K$121/100)</f>
        <v>9867.1814618539374</v>
      </c>
      <c r="L28" s="80">
        <f>'Ref. 2.2.3 Dec. heating supply'!J18*L$144*(1+L$121/100)</f>
        <v>8029.5830862331259</v>
      </c>
      <c r="M28" s="80">
        <f>'Ref. 2.2.3 Dec. heating supply'!K18*M$144*(1+M$121/100)</f>
        <v>8029.5830862331259</v>
      </c>
      <c r="N28" s="80">
        <f>'Ref. 2.2.3 Dec. heating supply'!L18*N$144*(1+N$121/100)</f>
        <v>8029.5830862331259</v>
      </c>
      <c r="Q28" s="1"/>
    </row>
    <row r="29" spans="2:42" ht="15" customHeight="1" thickTop="1" thickBot="1" x14ac:dyDescent="0.3">
      <c r="B29" s="118"/>
      <c r="C29" s="59"/>
      <c r="D29" s="1" t="s">
        <v>71</v>
      </c>
      <c r="E29" s="60" t="s">
        <v>69</v>
      </c>
      <c r="F29" s="80">
        <f>'Ref. 2.2.3 Dec. heating supply'!D19*F$144*(1+F$121/100)</f>
        <v>10725.095196462547</v>
      </c>
      <c r="G29" s="80">
        <f>'Ref. 2.2.3 Dec. heating supply'!E19*G$144*(1+G$121/100)</f>
        <v>10725.095196462547</v>
      </c>
      <c r="H29" s="80">
        <f>'Ref. 2.2.3 Dec. heating supply'!F19*H$144*(1+H$121/100)</f>
        <v>10725.095196462547</v>
      </c>
      <c r="I29" s="80">
        <f>'Ref. 2.2.3 Dec. heating supply'!G19*I$144*(1+I$121/100)</f>
        <v>9405.5863657262798</v>
      </c>
      <c r="J29" s="80">
        <f>'Ref. 2.2.3 Dec. heating supply'!H19*J$144*(1+J$121/100)</f>
        <v>9405.5863657262798</v>
      </c>
      <c r="K29" s="80">
        <f>'Ref. 2.2.3 Dec. heating supply'!I19*K$144*(1+K$121/100)</f>
        <v>9405.5863657262798</v>
      </c>
      <c r="L29" s="80">
        <f>'Ref. 2.2.3 Dec. heating supply'!J19*L$144*(1+L$121/100)</f>
        <v>7653.9523966705965</v>
      </c>
      <c r="M29" s="80">
        <f>'Ref. 2.2.3 Dec. heating supply'!K19*M$144*(1+M$121/100)</f>
        <v>7653.9523966705965</v>
      </c>
      <c r="N29" s="80">
        <f>'Ref. 2.2.3 Dec. heating supply'!L19*N$144*(1+N$121/100)</f>
        <v>7653.9523966705965</v>
      </c>
      <c r="Q29" s="1"/>
    </row>
    <row r="30" spans="2:42" ht="15" customHeight="1" thickTop="1" thickBot="1" x14ac:dyDescent="0.3">
      <c r="B30" s="118"/>
      <c r="C30" s="59"/>
      <c r="D30" s="1" t="s">
        <v>72</v>
      </c>
      <c r="E30" s="60" t="s">
        <v>69</v>
      </c>
      <c r="F30" s="80">
        <f>'Ref. 2.2.3 Dec. heating supply'!D20*F$144*(1+F$121/100)</f>
        <v>1340.5302084582256</v>
      </c>
      <c r="G30" s="80">
        <f>'Ref. 2.2.3 Dec. heating supply'!E20*G$144*(1+G$121/100)</f>
        <v>1340.5302084582256</v>
      </c>
      <c r="H30" s="80">
        <f>'Ref. 2.2.3 Dec. heating supply'!F20*H$144*(1+H$121/100)</f>
        <v>1340.5302084582256</v>
      </c>
      <c r="I30" s="80">
        <f>'Ref. 2.2.3 Dec. heating supply'!G20*I$144*(1+I$121/100)</f>
        <v>1175.604730825843</v>
      </c>
      <c r="J30" s="80">
        <f>'Ref. 2.2.3 Dec. heating supply'!H20*J$144*(1+J$121/100)</f>
        <v>1175.604730825843</v>
      </c>
      <c r="K30" s="80">
        <f>'Ref. 2.2.3 Dec. heating supply'!I20*K$144*(1+K$121/100)</f>
        <v>1175.604730825843</v>
      </c>
      <c r="L30" s="80">
        <f>'Ref. 2.2.3 Dec. heating supply'!J20*L$144*(1+L$121/100)</f>
        <v>956.66790959788761</v>
      </c>
      <c r="M30" s="80">
        <f>'Ref. 2.2.3 Dec. heating supply'!K20*M$144*(1+M$121/100)</f>
        <v>956.66790959788761</v>
      </c>
      <c r="N30" s="80">
        <f>'Ref. 2.2.3 Dec. heating supply'!L20*N$144*(1+N$121/100)</f>
        <v>956.66790959788761</v>
      </c>
      <c r="Q30" s="1"/>
    </row>
    <row r="31" spans="2:42" ht="15" customHeight="1" thickTop="1" thickBot="1" x14ac:dyDescent="0.3">
      <c r="B31" s="118"/>
      <c r="C31" s="59"/>
      <c r="D31" s="1" t="s">
        <v>73</v>
      </c>
      <c r="E31" s="60" t="s">
        <v>69</v>
      </c>
      <c r="F31" s="80">
        <f>'Ref. 2.2.3 Dec. heating supply'!D21*F$144*(1+F$121/100)</f>
        <v>2359.2139508638402</v>
      </c>
      <c r="G31" s="80">
        <f>'Ref. 2.2.3 Dec. heating supply'!E21*G$144*(1+G$121/100)</f>
        <v>2359.2139508638402</v>
      </c>
      <c r="H31" s="80">
        <f>'Ref. 2.2.3 Dec. heating supply'!F21*H$144*(1+H$121/100)</f>
        <v>2359.2139508638402</v>
      </c>
      <c r="I31" s="80">
        <f>'Ref. 2.2.3 Dec. heating supply'!G21*I$144*(1+I$121/100)</f>
        <v>2068.9597773822102</v>
      </c>
      <c r="J31" s="80">
        <f>'Ref. 2.2.3 Dec. heating supply'!H21*J$144*(1+J$121/100)</f>
        <v>2068.9597773822102</v>
      </c>
      <c r="K31" s="80">
        <f>'Ref. 2.2.3 Dec. heating supply'!I21*K$144*(1+K$121/100)</f>
        <v>2068.9597773822102</v>
      </c>
      <c r="L31" s="80">
        <f>'Ref. 2.2.3 Dec. heating supply'!J21*L$144*(1+L$121/100)</f>
        <v>1683.6504425087833</v>
      </c>
      <c r="M31" s="80">
        <f>'Ref. 2.2.3 Dec. heating supply'!K21*M$144*(1+M$121/100)</f>
        <v>1683.6504425087833</v>
      </c>
      <c r="N31" s="80">
        <f>'Ref. 2.2.3 Dec. heating supply'!L21*N$144*(1+N$121/100)</f>
        <v>1683.6504425087833</v>
      </c>
      <c r="Q31" s="1"/>
    </row>
    <row r="32" spans="2:42" ht="15" customHeight="1" thickTop="1" thickBot="1" x14ac:dyDescent="0.3">
      <c r="B32" s="118"/>
      <c r="C32" s="59"/>
      <c r="D32" s="1" t="s">
        <v>74</v>
      </c>
      <c r="E32" s="60" t="s">
        <v>69</v>
      </c>
      <c r="F32" s="80">
        <f>'Ref. 2.2.3 Dec. heating supply'!D22*F$144*(1+F$121/100)</f>
        <v>183.46061983084843</v>
      </c>
      <c r="G32" s="80">
        <f>'Ref. 2.2.3 Dec. heating supply'!E22*G$144*(1+G$121/100)</f>
        <v>183.46061983084843</v>
      </c>
      <c r="H32" s="80">
        <f>'Ref. 2.2.3 Dec. heating supply'!F22*H$144*(1+H$121/100)</f>
        <v>183.46061983084843</v>
      </c>
      <c r="I32" s="80">
        <f>'Ref. 2.2.3 Dec. heating supply'!G22*I$144*(1+I$121/100)</f>
        <v>160.88945346591044</v>
      </c>
      <c r="J32" s="80">
        <f>'Ref. 2.2.3 Dec. heating supply'!H22*J$144*(1+J$121/100)</f>
        <v>160.88945346591044</v>
      </c>
      <c r="K32" s="80">
        <f>'Ref. 2.2.3 Dec. heating supply'!I22*K$144*(1+K$121/100)</f>
        <v>160.88945346591044</v>
      </c>
      <c r="L32" s="80">
        <f>'Ref. 2.2.3 Dec. heating supply'!J22*L$144*(1+L$121/100)</f>
        <v>130.92646966081398</v>
      </c>
      <c r="M32" s="80">
        <f>'Ref. 2.2.3 Dec. heating supply'!K22*M$144*(1+M$121/100)</f>
        <v>130.92646966081398</v>
      </c>
      <c r="N32" s="80">
        <f>'Ref. 2.2.3 Dec. heating supply'!L22*N$144*(1+N$121/100)</f>
        <v>130.92646966081398</v>
      </c>
      <c r="Q32" s="1"/>
    </row>
    <row r="33" spans="2:17" ht="15" customHeight="1" thickTop="1" thickBot="1" x14ac:dyDescent="0.3">
      <c r="B33" s="118"/>
      <c r="C33" s="59"/>
      <c r="D33" s="1" t="s">
        <v>75</v>
      </c>
      <c r="E33" s="60" t="s">
        <v>69</v>
      </c>
      <c r="F33" s="80">
        <f>'Ref. 2.2.3 Dec. heating supply'!D23*F$144*(1+F$121/100)</f>
        <v>1042.1335334920411</v>
      </c>
      <c r="G33" s="80">
        <f>'Ref. 2.2.3 Dec. heating supply'!E23*G$144*(1+G$121/100)</f>
        <v>1042.1335334920411</v>
      </c>
      <c r="H33" s="80">
        <f>'Ref. 2.2.3 Dec. heating supply'!F23*H$144*(1+H$121/100)</f>
        <v>1042.1335334920411</v>
      </c>
      <c r="I33" s="80">
        <f>'Ref. 2.2.3 Dec. heating supply'!G23*I$144*(1+I$121/100)</f>
        <v>913.91980903925594</v>
      </c>
      <c r="J33" s="80">
        <f>'Ref. 2.2.3 Dec. heating supply'!H23*J$144*(1+J$121/100)</f>
        <v>913.91980903925594</v>
      </c>
      <c r="K33" s="80">
        <f>'Ref. 2.2.3 Dec. heating supply'!I23*K$144*(1+K$121/100)</f>
        <v>913.91980903925594</v>
      </c>
      <c r="L33" s="80">
        <f>'Ref. 2.2.3 Dec. heating supply'!J23*L$144*(1+L$121/100)</f>
        <v>743.71745054095834</v>
      </c>
      <c r="M33" s="80">
        <f>'Ref. 2.2.3 Dec. heating supply'!K23*M$144*(1+M$121/100)</f>
        <v>743.71745054095834</v>
      </c>
      <c r="N33" s="80">
        <f>'Ref. 2.2.3 Dec. heating supply'!L23*N$144*(1+N$121/100)</f>
        <v>743.71745054095834</v>
      </c>
      <c r="Q33" s="1"/>
    </row>
    <row r="34" spans="2:17" ht="15" customHeight="1" thickTop="1" thickBot="1" x14ac:dyDescent="0.3">
      <c r="B34" s="118"/>
      <c r="C34" s="59"/>
      <c r="D34" s="1" t="s">
        <v>76</v>
      </c>
      <c r="E34" s="60" t="s">
        <v>69</v>
      </c>
      <c r="F34" s="80">
        <f>'Ref. 2.2.3 Dec. heating supply'!D24*F$144*(1+F$121/100)</f>
        <v>276.56757099971293</v>
      </c>
      <c r="G34" s="80">
        <f>'Ref. 2.2.3 Dec. heating supply'!E24*G$144*(1+G$121/100)</f>
        <v>276.56757099971293</v>
      </c>
      <c r="H34" s="80">
        <f>'Ref. 2.2.3 Dec. heating supply'!F24*H$144*(1+H$121/100)</f>
        <v>276.56757099971293</v>
      </c>
      <c r="I34" s="80">
        <f>'Ref. 2.2.3 Dec. heating supply'!G24*I$144*(1+I$121/100)</f>
        <v>242.54145323156791</v>
      </c>
      <c r="J34" s="80">
        <f>'Ref. 2.2.3 Dec. heating supply'!H24*J$144*(1+J$121/100)</f>
        <v>242.54145323156791</v>
      </c>
      <c r="K34" s="80">
        <f>'Ref. 2.2.3 Dec. heating supply'!I24*K$144*(1+K$121/100)</f>
        <v>242.54145323156791</v>
      </c>
      <c r="L34" s="80">
        <f>'Ref. 2.2.3 Dec. heating supply'!J24*L$144*(1+L$121/100)</f>
        <v>197.3721430083728</v>
      </c>
      <c r="M34" s="80">
        <f>'Ref. 2.2.3 Dec. heating supply'!K24*M$144*(1+M$121/100)</f>
        <v>197.3721430083728</v>
      </c>
      <c r="N34" s="80">
        <f>'Ref. 2.2.3 Dec. heating supply'!L24*N$144*(1+N$121/100)</f>
        <v>197.3721430083728</v>
      </c>
    </row>
    <row r="35" spans="2:17" ht="15" customHeight="1" thickTop="1" thickBot="1" x14ac:dyDescent="0.3">
      <c r="B35" s="118"/>
      <c r="C35" s="59"/>
      <c r="D35" s="1" t="s">
        <v>77</v>
      </c>
      <c r="E35" s="60" t="s">
        <v>69</v>
      </c>
      <c r="F35" s="80">
        <f>'Ref. 2.2.3 Dec. heating supply'!D25*F$144*(1+F$121/100)</f>
        <v>3542.4622834299971</v>
      </c>
      <c r="G35" s="80">
        <f>'Ref. 2.2.3 Dec. heating supply'!E25*G$144*(1+G$121/100)</f>
        <v>3542.4622834299971</v>
      </c>
      <c r="H35" s="80">
        <f>'Ref. 2.2.3 Dec. heating supply'!F25*H$144*(1+H$121/100)</f>
        <v>3542.4622834299971</v>
      </c>
      <c r="I35" s="80">
        <f>'Ref. 2.2.3 Dec. heating supply'!G25*I$144*(1+I$121/100)</f>
        <v>3106.6330269141413</v>
      </c>
      <c r="J35" s="80">
        <f>'Ref. 2.2.3 Dec. heating supply'!H25*J$144*(1+J$121/100)</f>
        <v>3106.6330269141413</v>
      </c>
      <c r="K35" s="80">
        <f>'Ref. 2.2.3 Dec. heating supply'!I25*K$144*(1+K$121/100)</f>
        <v>3106.6330269141413</v>
      </c>
      <c r="L35" s="80">
        <f>'Ref. 2.2.3 Dec. heating supply'!J25*L$144*(1+L$121/100)</f>
        <v>2528.0743142790157</v>
      </c>
      <c r="M35" s="80">
        <f>'Ref. 2.2.3 Dec. heating supply'!K25*M$144*(1+M$121/100)</f>
        <v>2528.0743142790157</v>
      </c>
      <c r="N35" s="80">
        <f>'Ref. 2.2.3 Dec. heating supply'!L25*N$144*(1+N$121/100)</f>
        <v>2528.0743142790157</v>
      </c>
    </row>
    <row r="36" spans="2:17" ht="5.0999999999999996" customHeight="1" thickTop="1" thickBot="1" x14ac:dyDescent="0.3">
      <c r="B36" s="118"/>
      <c r="C36" s="62"/>
      <c r="D36" s="63"/>
      <c r="E36" s="64"/>
      <c r="F36" s="81"/>
      <c r="G36" s="81"/>
      <c r="H36" s="81"/>
      <c r="I36" s="81"/>
      <c r="J36" s="81"/>
      <c r="K36" s="81"/>
      <c r="L36" s="81"/>
      <c r="M36" s="81"/>
      <c r="N36" s="81"/>
    </row>
    <row r="37" spans="2:17" ht="16.5" thickTop="1" thickBot="1" x14ac:dyDescent="0.3">
      <c r="B37" s="118"/>
      <c r="C37" s="59" t="s">
        <v>54</v>
      </c>
      <c r="D37" s="1" t="s">
        <v>78</v>
      </c>
      <c r="E37" s="60" t="s">
        <v>69</v>
      </c>
      <c r="F37" s="80">
        <f>'Ref. 3.2 DH supply dispatch'!D82*F$147</f>
        <v>536.40844783783791</v>
      </c>
      <c r="G37" s="80">
        <f>'Ref. 3.2 DH supply dispatch'!E82*G$147</f>
        <v>272.84443540540542</v>
      </c>
      <c r="H37" s="80">
        <f>'Ref. 3.2 DH supply dispatch'!F82*H$147</f>
        <v>272.84443540540542</v>
      </c>
      <c r="I37" s="80">
        <f>'Ref. 3.2 DH supply dispatch'!G82*I$147</f>
        <v>1663.2258527027027</v>
      </c>
      <c r="J37" s="80">
        <f>'Ref. 3.2 DH supply dispatch'!H82*J$147</f>
        <v>846.00069324324329</v>
      </c>
      <c r="K37" s="80">
        <f>'Ref. 3.2 DH supply dispatch'!I82*K$147</f>
        <v>846.00069324324329</v>
      </c>
      <c r="L37" s="80">
        <f>'Ref. 3.2 DH supply dispatch'!J82*L$147</f>
        <v>3159.0639989189194</v>
      </c>
      <c r="M37" s="80">
        <f>'Ref. 3.2 DH supply dispatch'!K82*M$147</f>
        <v>1606.8595427027028</v>
      </c>
      <c r="N37" s="80">
        <f>'Ref. 3.2 DH supply dispatch'!L82*N$147</f>
        <v>1606.8595427027028</v>
      </c>
    </row>
    <row r="38" spans="2:17" ht="16.5" thickTop="1" thickBot="1" x14ac:dyDescent="0.3">
      <c r="B38" s="118"/>
      <c r="C38" s="59"/>
      <c r="D38" s="1" t="s">
        <v>79</v>
      </c>
      <c r="E38" s="60" t="s">
        <v>69</v>
      </c>
      <c r="F38" s="80">
        <f>'Ref. 3.2 DH supply dispatch'!D83*F$147</f>
        <v>0</v>
      </c>
      <c r="G38" s="80">
        <f>'Ref. 3.2 DH supply dispatch'!E83*G$147</f>
        <v>0</v>
      </c>
      <c r="H38" s="80">
        <f>'Ref. 3.2 DH supply dispatch'!F83*H$147</f>
        <v>0</v>
      </c>
      <c r="I38" s="80">
        <f>'Ref. 3.2 DH supply dispatch'!G83*I$147</f>
        <v>0</v>
      </c>
      <c r="J38" s="80">
        <f>'Ref. 3.2 DH supply dispatch'!H83*J$147</f>
        <v>0</v>
      </c>
      <c r="K38" s="80">
        <f>'Ref. 3.2 DH supply dispatch'!I83*K$147</f>
        <v>0</v>
      </c>
      <c r="L38" s="80">
        <f>'Ref. 3.2 DH supply dispatch'!J83*L$147</f>
        <v>0</v>
      </c>
      <c r="M38" s="80">
        <f>'Ref. 3.2 DH supply dispatch'!K83*M$147</f>
        <v>0</v>
      </c>
      <c r="N38" s="80">
        <f>'Ref. 3.2 DH supply dispatch'!L83*N$147</f>
        <v>0</v>
      </c>
    </row>
    <row r="39" spans="2:17" ht="16.5" thickTop="1" thickBot="1" x14ac:dyDescent="0.3">
      <c r="B39" s="118"/>
      <c r="C39" s="59"/>
      <c r="D39" s="1" t="s">
        <v>80</v>
      </c>
      <c r="E39" s="60" t="s">
        <v>69</v>
      </c>
      <c r="F39" s="80">
        <f>'Ref. 3.2 DH supply dispatch'!D84*F$147</f>
        <v>0</v>
      </c>
      <c r="G39" s="80">
        <f>'Ref. 3.2 DH supply dispatch'!E84*G$147</f>
        <v>0</v>
      </c>
      <c r="H39" s="80">
        <f>'Ref. 3.2 DH supply dispatch'!F84*H$147</f>
        <v>0</v>
      </c>
      <c r="I39" s="80">
        <f>'Ref. 3.2 DH supply dispatch'!G84*I$147</f>
        <v>0</v>
      </c>
      <c r="J39" s="80">
        <f>'Ref. 3.2 DH supply dispatch'!H84*J$147</f>
        <v>0</v>
      </c>
      <c r="K39" s="80">
        <f>'Ref. 3.2 DH supply dispatch'!I84*K$147</f>
        <v>0</v>
      </c>
      <c r="L39" s="80">
        <f>'Ref. 3.2 DH supply dispatch'!J84*L$147</f>
        <v>0</v>
      </c>
      <c r="M39" s="80">
        <f>'Ref. 3.2 DH supply dispatch'!K84*M$147</f>
        <v>0</v>
      </c>
      <c r="N39" s="80">
        <f>'Ref. 3.2 DH supply dispatch'!L84*N$147</f>
        <v>0</v>
      </c>
    </row>
    <row r="40" spans="2:17" ht="16.5" thickTop="1" thickBot="1" x14ac:dyDescent="0.3">
      <c r="B40" s="118"/>
      <c r="C40" s="59"/>
      <c r="D40" s="1" t="s">
        <v>81</v>
      </c>
      <c r="E40" s="60" t="s">
        <v>69</v>
      </c>
      <c r="F40" s="80">
        <f>'Ref. 3.2 DH supply dispatch'!D85*F$147</f>
        <v>0</v>
      </c>
      <c r="G40" s="80">
        <f>'Ref. 3.2 DH supply dispatch'!E85*G$147</f>
        <v>0</v>
      </c>
      <c r="H40" s="80">
        <f>'Ref. 3.2 DH supply dispatch'!F85*H$147</f>
        <v>0</v>
      </c>
      <c r="I40" s="80">
        <f>'Ref. 3.2 DH supply dispatch'!G85*I$147</f>
        <v>0</v>
      </c>
      <c r="J40" s="80">
        <f>'Ref. 3.2 DH supply dispatch'!H85*J$147</f>
        <v>0</v>
      </c>
      <c r="K40" s="80">
        <f>'Ref. 3.2 DH supply dispatch'!I85*K$147</f>
        <v>0</v>
      </c>
      <c r="L40" s="80">
        <f>'Ref. 3.2 DH supply dispatch'!J85*L$147</f>
        <v>0</v>
      </c>
      <c r="M40" s="80">
        <f>'Ref. 3.2 DH supply dispatch'!K85*M$147</f>
        <v>0</v>
      </c>
      <c r="N40" s="80">
        <f>'Ref. 3.2 DH supply dispatch'!L85*N$147</f>
        <v>0</v>
      </c>
    </row>
    <row r="41" spans="2:17" ht="16.5" thickTop="1" thickBot="1" x14ac:dyDescent="0.3">
      <c r="B41" s="118"/>
      <c r="C41" s="59"/>
      <c r="D41" s="1" t="s">
        <v>82</v>
      </c>
      <c r="E41" s="60" t="s">
        <v>69</v>
      </c>
      <c r="F41" s="80">
        <f>'Ref. 3.2 DH supply dispatch'!D86*F$147</f>
        <v>0</v>
      </c>
      <c r="G41" s="80">
        <f>'Ref. 3.2 DH supply dispatch'!E86*G$147</f>
        <v>0</v>
      </c>
      <c r="H41" s="80">
        <f>'Ref. 3.2 DH supply dispatch'!F86*H$147</f>
        <v>0</v>
      </c>
      <c r="I41" s="80">
        <f>'Ref. 3.2 DH supply dispatch'!G86*I$147</f>
        <v>0</v>
      </c>
      <c r="J41" s="80">
        <f>'Ref. 3.2 DH supply dispatch'!H86*J$147</f>
        <v>0</v>
      </c>
      <c r="K41" s="80">
        <f>'Ref. 3.2 DH supply dispatch'!I86*K$147</f>
        <v>0</v>
      </c>
      <c r="L41" s="80">
        <f>'Ref. 3.2 DH supply dispatch'!J86*L$147</f>
        <v>0</v>
      </c>
      <c r="M41" s="80">
        <f>'Ref. 3.2 DH supply dispatch'!K86*M$147</f>
        <v>0</v>
      </c>
      <c r="N41" s="80">
        <f>'Ref. 3.2 DH supply dispatch'!L86*N$147</f>
        <v>0</v>
      </c>
    </row>
    <row r="42" spans="2:17" ht="5.0999999999999996" customHeight="1" thickTop="1" thickBot="1" x14ac:dyDescent="0.3">
      <c r="B42" s="118"/>
      <c r="C42" s="66"/>
      <c r="D42" s="67"/>
      <c r="E42" s="68"/>
      <c r="F42" s="68"/>
      <c r="G42" s="68"/>
      <c r="H42" s="68"/>
      <c r="I42" s="68"/>
      <c r="J42" s="68"/>
      <c r="K42" s="68"/>
      <c r="L42" s="68"/>
      <c r="M42" s="68"/>
      <c r="N42" s="68"/>
    </row>
    <row r="43" spans="2:17" ht="16.5" thickTop="1" thickBot="1" x14ac:dyDescent="0.3">
      <c r="B43" s="118"/>
      <c r="C43" s="59" t="s">
        <v>61</v>
      </c>
      <c r="D43" s="1"/>
      <c r="E43" s="60" t="s">
        <v>69</v>
      </c>
      <c r="F43" s="80">
        <f>SUM(F27:F41)</f>
        <v>31257.319236788415</v>
      </c>
      <c r="G43" s="80">
        <f t="shared" ref="G43:N43" si="4">SUM(G27:G41)</f>
        <v>30993.75522435598</v>
      </c>
      <c r="H43" s="80">
        <f t="shared" si="4"/>
        <v>30993.75522435598</v>
      </c>
      <c r="I43" s="80">
        <f t="shared" si="4"/>
        <v>28604.541931141848</v>
      </c>
      <c r="J43" s="80">
        <f t="shared" si="4"/>
        <v>27787.316771682388</v>
      </c>
      <c r="K43" s="80">
        <f t="shared" si="4"/>
        <v>27787.316771682388</v>
      </c>
      <c r="L43" s="80">
        <f t="shared" si="4"/>
        <v>25083.008211418473</v>
      </c>
      <c r="M43" s="80">
        <f t="shared" si="4"/>
        <v>23530.803755202258</v>
      </c>
      <c r="N43" s="80">
        <f t="shared" si="4"/>
        <v>23530.803755202258</v>
      </c>
    </row>
    <row r="44" spans="2:17" ht="8.1" customHeight="1" thickTop="1" thickBot="1" x14ac:dyDescent="0.3">
      <c r="B44" s="119"/>
      <c r="C44" s="54"/>
      <c r="D44" s="55"/>
      <c r="E44" s="58"/>
      <c r="F44" s="58"/>
      <c r="G44" s="58"/>
      <c r="H44" s="58"/>
      <c r="I44" s="58"/>
      <c r="J44" s="58"/>
      <c r="K44" s="58"/>
      <c r="L44" s="58"/>
      <c r="M44" s="58"/>
      <c r="N44" s="58"/>
    </row>
    <row r="45" spans="2:17" ht="5.0999999999999996" customHeight="1" thickTop="1" thickBot="1" x14ac:dyDescent="0.3">
      <c r="B45" s="117" t="s">
        <v>83</v>
      </c>
      <c r="C45" s="52"/>
      <c r="D45" s="53"/>
      <c r="E45" s="56"/>
      <c r="F45" s="56"/>
      <c r="G45" s="56"/>
      <c r="H45" s="56"/>
      <c r="I45" s="56"/>
      <c r="J45" s="56"/>
      <c r="K45" s="56"/>
      <c r="L45" s="56"/>
      <c r="M45" s="56"/>
      <c r="N45" s="56"/>
    </row>
    <row r="46" spans="2:17" ht="15" customHeight="1" thickTop="1" thickBot="1" x14ac:dyDescent="0.3">
      <c r="B46" s="118"/>
      <c r="C46" s="59" t="s">
        <v>37</v>
      </c>
      <c r="D46" s="1" t="s">
        <v>68</v>
      </c>
      <c r="E46" s="60" t="s">
        <v>84</v>
      </c>
      <c r="F46" s="80">
        <f>'Ref. 2.2.3 Dec. heating supply'!D27/1000*F$144</f>
        <v>0</v>
      </c>
      <c r="G46" s="80">
        <f>'Ref. 2.2.3 Dec. heating supply'!E27/1000*G$144</f>
        <v>0</v>
      </c>
      <c r="H46" s="80">
        <f>'Ref. 2.2.3 Dec. heating supply'!F27/1000*H$144</f>
        <v>0</v>
      </c>
      <c r="I46" s="80">
        <f>'Ref. 2.2.3 Dec. heating supply'!G27/1000*I$144</f>
        <v>0</v>
      </c>
      <c r="J46" s="80">
        <f>'Ref. 2.2.3 Dec. heating supply'!H27/1000*J$144</f>
        <v>0</v>
      </c>
      <c r="K46" s="80">
        <f>'Ref. 2.2.3 Dec. heating supply'!I27/1000*K$144</f>
        <v>0</v>
      </c>
      <c r="L46" s="80">
        <f>'Ref. 2.2.3 Dec. heating supply'!J27/1000*L$144</f>
        <v>0</v>
      </c>
      <c r="M46" s="80">
        <f>'Ref. 2.2.3 Dec. heating supply'!K27/1000*M$144</f>
        <v>0</v>
      </c>
      <c r="N46" s="80">
        <f>'Ref. 2.2.3 Dec. heating supply'!L27/1000*N$144</f>
        <v>0</v>
      </c>
    </row>
    <row r="47" spans="2:17" ht="15" customHeight="1" thickTop="1" thickBot="1" x14ac:dyDescent="0.3">
      <c r="B47" s="118"/>
      <c r="C47" s="59"/>
      <c r="D47" s="1" t="s">
        <v>70</v>
      </c>
      <c r="E47" s="60" t="s">
        <v>84</v>
      </c>
      <c r="F47" s="80">
        <f>'Ref. 2.2.3 Dec. heating supply'!D28/1000*F$144</f>
        <v>52.013252400432698</v>
      </c>
      <c r="G47" s="80">
        <f>'Ref. 2.2.3 Dec. heating supply'!E28/1000*G$144</f>
        <v>52.013252400432698</v>
      </c>
      <c r="H47" s="80">
        <f>'Ref. 2.2.3 Dec. heating supply'!F28/1000*H$144</f>
        <v>52.013252400432698</v>
      </c>
      <c r="I47" s="80">
        <f>'Ref. 2.2.3 Dec. heating supply'!G28/1000*I$144</f>
        <v>45.614060169456309</v>
      </c>
      <c r="J47" s="80">
        <f>'Ref. 2.2.3 Dec. heating supply'!H28/1000*J$144</f>
        <v>45.614060169456309</v>
      </c>
      <c r="K47" s="80">
        <f>'Ref. 2.2.3 Dec. heating supply'!I28/1000*K$144</f>
        <v>45.614060169456309</v>
      </c>
      <c r="L47" s="80">
        <f>'Ref. 2.2.3 Dec. heating supply'!J28/1000*L$144</f>
        <v>37.119200396489902</v>
      </c>
      <c r="M47" s="80">
        <f>'Ref. 2.2.3 Dec. heating supply'!K28/1000*M$144</f>
        <v>37.119200396489902</v>
      </c>
      <c r="N47" s="80">
        <f>'Ref. 2.2.3 Dec. heating supply'!L28/1000*N$144</f>
        <v>37.119200396489902</v>
      </c>
      <c r="Q47" s="1"/>
    </row>
    <row r="48" spans="2:17" ht="15" customHeight="1" thickTop="1" thickBot="1" x14ac:dyDescent="0.3">
      <c r="B48" s="118"/>
      <c r="C48" s="59"/>
      <c r="D48" s="1" t="s">
        <v>71</v>
      </c>
      <c r="E48" s="60" t="s">
        <v>84</v>
      </c>
      <c r="F48" s="80">
        <f>'Ref. 2.2.3 Dec. heating supply'!D29/1000*F$144</f>
        <v>31.978468528218141</v>
      </c>
      <c r="G48" s="80">
        <f>'Ref. 2.2.3 Dec. heating supply'!E29/1000*G$144</f>
        <v>31.978468528218141</v>
      </c>
      <c r="H48" s="80">
        <f>'Ref. 2.2.3 Dec. heating supply'!F29/1000*H$144</f>
        <v>31.978468528218141</v>
      </c>
      <c r="I48" s="80">
        <f>'Ref. 2.2.3 Dec. heating supply'!G29/1000*I$144</f>
        <v>28.044156445811346</v>
      </c>
      <c r="J48" s="80">
        <f>'Ref. 2.2.3 Dec. heating supply'!H29/1000*J$144</f>
        <v>28.044156445811346</v>
      </c>
      <c r="K48" s="80">
        <f>'Ref. 2.2.3 Dec. heating supply'!I29/1000*K$144</f>
        <v>28.044156445811346</v>
      </c>
      <c r="L48" s="80">
        <f>'Ref. 2.2.3 Dec. heating supply'!J29/1000*L$144</f>
        <v>22.821398910672613</v>
      </c>
      <c r="M48" s="80">
        <f>'Ref. 2.2.3 Dec. heating supply'!K29/1000*M$144</f>
        <v>22.821398910672613</v>
      </c>
      <c r="N48" s="80">
        <f>'Ref. 2.2.3 Dec. heating supply'!L29/1000*N$144</f>
        <v>22.821398910672613</v>
      </c>
      <c r="Q48" s="1"/>
    </row>
    <row r="49" spans="2:17" ht="15" customHeight="1" thickTop="1" thickBot="1" x14ac:dyDescent="0.3">
      <c r="B49" s="118"/>
      <c r="C49" s="59"/>
      <c r="D49" s="1" t="s">
        <v>72</v>
      </c>
      <c r="E49" s="60" t="s">
        <v>84</v>
      </c>
      <c r="F49" s="80">
        <f>'Ref. 2.2.3 Dec. heating supply'!D30/1000*F$144</f>
        <v>3.9971650120800417</v>
      </c>
      <c r="G49" s="80">
        <f>'Ref. 2.2.3 Dec. heating supply'!E30/1000*G$144</f>
        <v>3.9971650120800417</v>
      </c>
      <c r="H49" s="80">
        <f>'Ref. 2.2.3 Dec. heating supply'!F30/1000*H$144</f>
        <v>3.9971650120800417</v>
      </c>
      <c r="I49" s="80">
        <f>'Ref. 2.2.3 Dec. heating supply'!G30/1000*I$144</f>
        <v>3.5053936632262546</v>
      </c>
      <c r="J49" s="80">
        <f>'Ref. 2.2.3 Dec. heating supply'!H30/1000*J$144</f>
        <v>3.5053936632262546</v>
      </c>
      <c r="K49" s="80">
        <f>'Ref. 2.2.3 Dec. heating supply'!I30/1000*K$144</f>
        <v>3.5053936632262546</v>
      </c>
      <c r="L49" s="80">
        <f>'Ref. 2.2.3 Dec. heating supply'!J30/1000*L$144</f>
        <v>2.8525724167174502</v>
      </c>
      <c r="M49" s="80">
        <f>'Ref. 2.2.3 Dec. heating supply'!K30/1000*M$144</f>
        <v>2.8525724167174502</v>
      </c>
      <c r="N49" s="80">
        <f>'Ref. 2.2.3 Dec. heating supply'!L30/1000*N$144</f>
        <v>2.8525724167174502</v>
      </c>
      <c r="Q49" s="1"/>
    </row>
    <row r="50" spans="2:17" ht="15" customHeight="1" thickTop="1" thickBot="1" x14ac:dyDescent="0.3">
      <c r="B50" s="118"/>
      <c r="C50" s="59"/>
      <c r="D50" s="1" t="s">
        <v>73</v>
      </c>
      <c r="E50" s="60" t="s">
        <v>84</v>
      </c>
      <c r="F50" s="80">
        <f>'Ref. 2.2.3 Dec. heating supply'!D31/1000*F$144</f>
        <v>7.0352754251248317</v>
      </c>
      <c r="G50" s="80">
        <f>'Ref. 2.2.3 Dec. heating supply'!E31/1000*G$144</f>
        <v>7.0352754251248317</v>
      </c>
      <c r="H50" s="80">
        <f>'Ref. 2.2.3 Dec. heating supply'!F31/1000*H$144</f>
        <v>7.0352754251248317</v>
      </c>
      <c r="I50" s="80">
        <f>'Ref. 2.2.3 Dec. heating supply'!G31/1000*I$144</f>
        <v>6.1697252477076736</v>
      </c>
      <c r="J50" s="80">
        <f>'Ref. 2.2.3 Dec. heating supply'!H31/1000*J$144</f>
        <v>6.1697252477076736</v>
      </c>
      <c r="K50" s="80">
        <f>'Ref. 2.2.3 Dec. heating supply'!I31/1000*K$144</f>
        <v>6.1697252477076736</v>
      </c>
      <c r="L50" s="80">
        <f>'Ref. 2.2.3 Dec. heating supply'!J31/1000*L$144</f>
        <v>5.0207165731389036</v>
      </c>
      <c r="M50" s="80">
        <f>'Ref. 2.2.3 Dec. heating supply'!K31/1000*M$144</f>
        <v>5.0207165731389036</v>
      </c>
      <c r="N50" s="80">
        <f>'Ref. 2.2.3 Dec. heating supply'!L31/1000*N$144</f>
        <v>5.0207165731389036</v>
      </c>
      <c r="Q50" s="1"/>
    </row>
    <row r="51" spans="2:17" ht="15" customHeight="1" thickTop="1" thickBot="1" x14ac:dyDescent="0.3">
      <c r="B51" s="118"/>
      <c r="C51" s="59"/>
      <c r="D51" s="1" t="s">
        <v>74</v>
      </c>
      <c r="E51" s="60" t="s">
        <v>84</v>
      </c>
      <c r="F51" s="80">
        <f>'Ref. 2.2.3 Dec. heating supply'!D32/1000*F$144</f>
        <v>2.1993527460468725</v>
      </c>
      <c r="G51" s="80">
        <f>'Ref. 2.2.3 Dec. heating supply'!E32/1000*G$144</f>
        <v>2.1993527460468725</v>
      </c>
      <c r="H51" s="80">
        <f>'Ref. 2.2.3 Dec. heating supply'!F32/1000*H$144</f>
        <v>2.1993527460468725</v>
      </c>
      <c r="I51" s="80">
        <f>'Ref. 2.2.3 Dec. heating supply'!G32/1000*I$144</f>
        <v>1.9287663020897041</v>
      </c>
      <c r="J51" s="80">
        <f>'Ref. 2.2.3 Dec. heating supply'!H32/1000*J$144</f>
        <v>1.9287663020897041</v>
      </c>
      <c r="K51" s="80">
        <f>'Ref. 2.2.3 Dec. heating supply'!I32/1000*K$144</f>
        <v>1.9287663020897041</v>
      </c>
      <c r="L51" s="80">
        <f>'Ref. 2.2.3 Dec. heating supply'!J32/1000*L$144</f>
        <v>1.5695656694293754</v>
      </c>
      <c r="M51" s="80">
        <f>'Ref. 2.2.3 Dec. heating supply'!K32/1000*M$144</f>
        <v>1.5695656694293754</v>
      </c>
      <c r="N51" s="80">
        <f>'Ref. 2.2.3 Dec. heating supply'!L32/1000*N$144</f>
        <v>1.5695656694293754</v>
      </c>
      <c r="Q51" s="1"/>
    </row>
    <row r="52" spans="2:17" ht="15" customHeight="1" thickTop="1" thickBot="1" x14ac:dyDescent="0.3">
      <c r="B52" s="118"/>
      <c r="C52" s="59"/>
      <c r="D52" s="1" t="s">
        <v>75</v>
      </c>
      <c r="E52" s="60" t="s">
        <v>84</v>
      </c>
      <c r="F52" s="80">
        <f>'Ref. 2.2.3 Dec. heating supply'!D33/1000*F$144</f>
        <v>29.682952505273811</v>
      </c>
      <c r="G52" s="80">
        <f>'Ref. 2.2.3 Dec. heating supply'!E33/1000*G$144</f>
        <v>29.682952505273811</v>
      </c>
      <c r="H52" s="80">
        <f>'Ref. 2.2.3 Dec. heating supply'!F33/1000*H$144</f>
        <v>29.682952505273811</v>
      </c>
      <c r="I52" s="80">
        <f>'Ref. 2.2.3 Dec. heating supply'!G33/1000*I$144</f>
        <v>26.031057838086852</v>
      </c>
      <c r="J52" s="80">
        <f>'Ref. 2.2.3 Dec. heating supply'!H33/1000*J$144</f>
        <v>26.031057838086852</v>
      </c>
      <c r="K52" s="80">
        <f>'Ref. 2.2.3 Dec. heating supply'!I33/1000*K$144</f>
        <v>26.031057838086852</v>
      </c>
      <c r="L52" s="80">
        <f>'Ref. 2.2.3 Dec. heating supply'!J33/1000*L$144</f>
        <v>21.183206424399341</v>
      </c>
      <c r="M52" s="80">
        <f>'Ref. 2.2.3 Dec. heating supply'!K33/1000*M$144</f>
        <v>21.183206424399341</v>
      </c>
      <c r="N52" s="80">
        <f>'Ref. 2.2.3 Dec. heating supply'!L33/1000*N$144</f>
        <v>21.183206424399341</v>
      </c>
      <c r="Q52" s="1"/>
    </row>
    <row r="53" spans="2:17" ht="15" customHeight="1" thickTop="1" thickBot="1" x14ac:dyDescent="0.3">
      <c r="B53" s="118"/>
      <c r="C53" s="59"/>
      <c r="D53" s="1" t="s">
        <v>76</v>
      </c>
      <c r="E53" s="60" t="s">
        <v>84</v>
      </c>
      <c r="F53" s="80">
        <f>'Ref. 2.2.3 Dec. heating supply'!D34/1000*F$144</f>
        <v>6.2512332043190799</v>
      </c>
      <c r="G53" s="80">
        <f>'Ref. 2.2.3 Dec. heating supply'!E34/1000*G$144</f>
        <v>6.2512332043190799</v>
      </c>
      <c r="H53" s="80">
        <f>'Ref. 2.2.3 Dec. heating supply'!F34/1000*H$144</f>
        <v>6.2512332043190799</v>
      </c>
      <c r="I53" s="80">
        <f>'Ref. 2.2.3 Dec. heating supply'!G34/1000*I$144</f>
        <v>5.4821437682820529</v>
      </c>
      <c r="J53" s="80">
        <f>'Ref. 2.2.3 Dec. heating supply'!H34/1000*J$144</f>
        <v>5.4821437682820529</v>
      </c>
      <c r="K53" s="80">
        <f>'Ref. 2.2.3 Dec. heating supply'!I34/1000*K$144</f>
        <v>5.4821437682820529</v>
      </c>
      <c r="L53" s="80">
        <f>'Ref. 2.2.3 Dec. heating supply'!J34/1000*L$144</f>
        <v>4.4611857041722169</v>
      </c>
      <c r="M53" s="80">
        <f>'Ref. 2.2.3 Dec. heating supply'!K34/1000*M$144</f>
        <v>4.4611857041722169</v>
      </c>
      <c r="N53" s="80">
        <f>'Ref. 2.2.3 Dec. heating supply'!L34/1000*N$144</f>
        <v>4.4611857041722169</v>
      </c>
    </row>
    <row r="54" spans="2:17" ht="15" customHeight="1" thickTop="1" thickBot="1" x14ac:dyDescent="0.3">
      <c r="B54" s="118"/>
      <c r="C54" s="59"/>
      <c r="D54" s="1" t="s">
        <v>77</v>
      </c>
      <c r="E54" s="60" t="s">
        <v>84</v>
      </c>
      <c r="F54" s="80">
        <f>'Ref. 2.2.3 Dec. heating supply'!D35/1000*F$144</f>
        <v>106.412566095</v>
      </c>
      <c r="G54" s="80">
        <f>'Ref. 2.2.3 Dec. heating supply'!E35/1000*G$144</f>
        <v>106.412566095</v>
      </c>
      <c r="H54" s="80">
        <f>'Ref. 2.2.3 Dec. heating supply'!F35/1000*H$144</f>
        <v>106.412566095</v>
      </c>
      <c r="I54" s="80">
        <f>'Ref. 2.2.3 Dec. heating supply'!G35/1000*I$144</f>
        <v>93.320624430000009</v>
      </c>
      <c r="J54" s="80">
        <f>'Ref. 2.2.3 Dec. heating supply'!H35/1000*J$144</f>
        <v>93.320624430000009</v>
      </c>
      <c r="K54" s="80">
        <f>'Ref. 2.2.3 Dec. heating supply'!I35/1000*K$144</f>
        <v>93.320624430000009</v>
      </c>
      <c r="L54" s="80">
        <f>'Ref. 2.2.3 Dec. heating supply'!J35/1000*L$144</f>
        <v>75.941210812500003</v>
      </c>
      <c r="M54" s="80">
        <f>'Ref. 2.2.3 Dec. heating supply'!K35/1000*M$144</f>
        <v>75.941210812500003</v>
      </c>
      <c r="N54" s="80">
        <f>'Ref. 2.2.3 Dec. heating supply'!L35/1000*N$144</f>
        <v>75.941210812500003</v>
      </c>
    </row>
    <row r="55" spans="2:17" ht="5.0999999999999996" customHeight="1" thickTop="1" thickBot="1" x14ac:dyDescent="0.3">
      <c r="B55" s="118"/>
      <c r="C55" s="62"/>
      <c r="D55" s="63"/>
      <c r="E55" s="64"/>
      <c r="F55" s="81"/>
      <c r="G55" s="81"/>
      <c r="H55" s="81"/>
      <c r="I55" s="81"/>
      <c r="J55" s="81"/>
      <c r="K55" s="81"/>
      <c r="L55" s="81"/>
      <c r="M55" s="81"/>
      <c r="N55" s="81"/>
    </row>
    <row r="56" spans="2:17" ht="16.5" thickTop="1" thickBot="1" x14ac:dyDescent="0.3">
      <c r="B56" s="118"/>
      <c r="C56" s="59" t="s">
        <v>54</v>
      </c>
      <c r="D56" s="1" t="s">
        <v>78</v>
      </c>
      <c r="E56" s="60" t="s">
        <v>84</v>
      </c>
      <c r="F56" s="80">
        <f>'Ref. 3.2 DH supply dispatch'!D106*F$147/1000</f>
        <v>5.9580315486486493</v>
      </c>
      <c r="G56" s="80">
        <f>'Ref. 3.2 DH supply dispatch'!E106*G$147/1000</f>
        <v>3.0439787351351355</v>
      </c>
      <c r="H56" s="80">
        <f>'Ref. 3.2 DH supply dispatch'!F106*H$147/1000</f>
        <v>3.0254178891891894</v>
      </c>
      <c r="I56" s="80">
        <f>'Ref. 3.2 DH supply dispatch'!G106*I$147/1000</f>
        <v>18.473892689189189</v>
      </c>
      <c r="J56" s="80">
        <f>'Ref. 3.2 DH supply dispatch'!H106*J$147/1000</f>
        <v>9.438375081081082</v>
      </c>
      <c r="K56" s="80">
        <f>'Ref. 3.2 DH supply dispatch'!I106*K$147/1000</f>
        <v>9.3808240135135144</v>
      </c>
      <c r="L56" s="80">
        <f>'Ref. 3.2 DH supply dispatch'!J106*L$147/1000</f>
        <v>35.088565524324331</v>
      </c>
      <c r="M56" s="80">
        <f>'Ref. 3.2 DH supply dispatch'!K106*M$147/1000</f>
        <v>17.926868367567572</v>
      </c>
      <c r="N56" s="80">
        <f>'Ref. 3.2 DH supply dispatch'!L106*N$147/1000</f>
        <v>17.817558194594596</v>
      </c>
    </row>
    <row r="57" spans="2:17" ht="16.5" thickTop="1" thickBot="1" x14ac:dyDescent="0.3">
      <c r="B57" s="118"/>
      <c r="C57" s="59"/>
      <c r="D57" s="1" t="s">
        <v>79</v>
      </c>
      <c r="E57" s="60" t="s">
        <v>84</v>
      </c>
      <c r="F57" s="80">
        <f>'Ref. 3.2 DH supply dispatch'!D107*F$147/1000</f>
        <v>0</v>
      </c>
      <c r="G57" s="80">
        <f>'Ref. 3.2 DH supply dispatch'!E107*G$147/1000</f>
        <v>0</v>
      </c>
      <c r="H57" s="80">
        <f>'Ref. 3.2 DH supply dispatch'!F107*H$147/1000</f>
        <v>0</v>
      </c>
      <c r="I57" s="80">
        <f>'Ref. 3.2 DH supply dispatch'!G107*I$147/1000</f>
        <v>0</v>
      </c>
      <c r="J57" s="80">
        <f>'Ref. 3.2 DH supply dispatch'!H107*J$147/1000</f>
        <v>0</v>
      </c>
      <c r="K57" s="80">
        <f>'Ref. 3.2 DH supply dispatch'!I107*K$147/1000</f>
        <v>0</v>
      </c>
      <c r="L57" s="80">
        <f>'Ref. 3.2 DH supply dispatch'!J107*L$147/1000</f>
        <v>0</v>
      </c>
      <c r="M57" s="80">
        <f>'Ref. 3.2 DH supply dispatch'!K107*M$147/1000</f>
        <v>0</v>
      </c>
      <c r="N57" s="80">
        <f>'Ref. 3.2 DH supply dispatch'!L107*N$147/1000</f>
        <v>0</v>
      </c>
    </row>
    <row r="58" spans="2:17" ht="16.5" thickTop="1" thickBot="1" x14ac:dyDescent="0.3">
      <c r="B58" s="118"/>
      <c r="C58" s="59"/>
      <c r="D58" s="1" t="s">
        <v>80</v>
      </c>
      <c r="E58" s="60" t="s">
        <v>84</v>
      </c>
      <c r="F58" s="80">
        <f>'Ref. 3.2 DH supply dispatch'!D108*F$147/1000</f>
        <v>0</v>
      </c>
      <c r="G58" s="80">
        <f>'Ref. 3.2 DH supply dispatch'!E108*G$147/1000</f>
        <v>9.2433012810810808</v>
      </c>
      <c r="H58" s="80">
        <f>'Ref. 3.2 DH supply dispatch'!F108*H$147/1000</f>
        <v>11.359237718918919</v>
      </c>
      <c r="I58" s="80">
        <f>'Ref. 3.2 DH supply dispatch'!G108*I$147/1000</f>
        <v>0</v>
      </c>
      <c r="J58" s="80">
        <f>'Ref. 3.2 DH supply dispatch'!H108*J$147/1000</f>
        <v>28.66043164864865</v>
      </c>
      <c r="K58" s="80">
        <f>'Ref. 3.2 DH supply dispatch'!I108*K$147/1000</f>
        <v>35.221253351351358</v>
      </c>
      <c r="L58" s="80">
        <f>'Ref. 3.2 DH supply dispatch'!J108*L$147/1000</f>
        <v>0</v>
      </c>
      <c r="M58" s="80">
        <f>'Ref. 3.2 DH supply dispatch'!K108*M$147/1000</f>
        <v>54.436466140540553</v>
      </c>
      <c r="N58" s="80">
        <f>'Ref. 3.2 DH supply dispatch'!L108*N$147/1000</f>
        <v>66.897825859459459</v>
      </c>
    </row>
    <row r="59" spans="2:17" ht="16.5" thickTop="1" thickBot="1" x14ac:dyDescent="0.3">
      <c r="B59" s="118"/>
      <c r="C59" s="59"/>
      <c r="D59" s="1" t="s">
        <v>81</v>
      </c>
      <c r="E59" s="60" t="s">
        <v>84</v>
      </c>
      <c r="F59" s="80">
        <f>'Ref. 3.2 DH supply dispatch'!D109*F$147/1000</f>
        <v>0</v>
      </c>
      <c r="G59" s="80">
        <f>'Ref. 3.2 DH supply dispatch'!E109*G$147/1000</f>
        <v>0</v>
      </c>
      <c r="H59" s="80">
        <f>'Ref. 3.2 DH supply dispatch'!F109*H$147/1000</f>
        <v>0</v>
      </c>
      <c r="I59" s="80">
        <f>'Ref. 3.2 DH supply dispatch'!G109*I$147/1000</f>
        <v>0</v>
      </c>
      <c r="J59" s="80">
        <f>'Ref. 3.2 DH supply dispatch'!H109*J$147/1000</f>
        <v>0</v>
      </c>
      <c r="K59" s="80">
        <f>'Ref. 3.2 DH supply dispatch'!I109*K$147/1000</f>
        <v>0</v>
      </c>
      <c r="L59" s="80">
        <f>'Ref. 3.2 DH supply dispatch'!J109*L$147/1000</f>
        <v>0</v>
      </c>
      <c r="M59" s="80">
        <f>'Ref. 3.2 DH supply dispatch'!K109*M$147/1000</f>
        <v>0</v>
      </c>
      <c r="N59" s="80">
        <f>'Ref. 3.2 DH supply dispatch'!L109*N$147/1000</f>
        <v>0</v>
      </c>
    </row>
    <row r="60" spans="2:17" ht="16.5" thickTop="1" thickBot="1" x14ac:dyDescent="0.3">
      <c r="B60" s="118"/>
      <c r="C60" s="59"/>
      <c r="D60" s="1" t="s">
        <v>82</v>
      </c>
      <c r="E60" s="60" t="s">
        <v>84</v>
      </c>
      <c r="F60" s="80">
        <f>'Ref. 3.2 DH supply dispatch'!D110*F$147/1000</f>
        <v>3.1553438108108112</v>
      </c>
      <c r="G60" s="80">
        <f>'Ref. 3.2 DH supply dispatch'!E110*G$147/1000</f>
        <v>2.5985184324324329</v>
      </c>
      <c r="H60" s="80">
        <f>'Ref. 3.2 DH supply dispatch'!F110*H$147/1000</f>
        <v>0.23015448972972977</v>
      </c>
      <c r="I60" s="80">
        <f>'Ref. 3.2 DH supply dispatch'!G110*I$147/1000</f>
        <v>9.7836814864864863</v>
      </c>
      <c r="J60" s="80">
        <f>'Ref. 3.2 DH supply dispatch'!H110*J$147/1000</f>
        <v>8.0571494594594597</v>
      </c>
      <c r="K60" s="80">
        <f>'Ref. 3.2 DH supply dispatch'!I110*K$147/1000</f>
        <v>0.71363323783783794</v>
      </c>
      <c r="L60" s="80">
        <f>'Ref. 3.2 DH supply dispatch'!J110*L$147/1000</f>
        <v>18.582729405405406</v>
      </c>
      <c r="M60" s="80">
        <f>'Ref. 3.2 DH supply dispatch'!K110*M$147/1000</f>
        <v>15.303424216216218</v>
      </c>
      <c r="N60" s="80">
        <f>'Ref. 3.2 DH supply dispatch'!L110*N$147/1000</f>
        <v>1.3554461448648651</v>
      </c>
    </row>
    <row r="61" spans="2:17" ht="5.0999999999999996" customHeight="1" thickTop="1" thickBot="1" x14ac:dyDescent="0.3">
      <c r="B61" s="118"/>
      <c r="C61" s="76"/>
      <c r="D61" s="77"/>
      <c r="E61" s="68"/>
      <c r="F61" s="69"/>
      <c r="G61" s="69"/>
      <c r="H61" s="69"/>
      <c r="I61" s="69"/>
      <c r="J61" s="69"/>
      <c r="K61" s="69"/>
      <c r="L61" s="69"/>
      <c r="M61" s="69"/>
      <c r="N61" s="69"/>
    </row>
    <row r="62" spans="2:17" ht="16.5" thickTop="1" thickBot="1" x14ac:dyDescent="0.3">
      <c r="B62" s="118"/>
      <c r="C62" s="59" t="s">
        <v>61</v>
      </c>
      <c r="D62" s="1"/>
      <c r="E62" s="60" t="s">
        <v>84</v>
      </c>
      <c r="F62" s="80">
        <f>SUM(F46:F60)</f>
        <v>248.68364127595495</v>
      </c>
      <c r="G62" s="80">
        <f t="shared" ref="G62:N62" si="5">SUM(G46:G60)</f>
        <v>254.45606436514413</v>
      </c>
      <c r="H62" s="80">
        <f t="shared" si="5"/>
        <v>254.18507601433333</v>
      </c>
      <c r="I62" s="80">
        <f t="shared" si="5"/>
        <v>238.35350204033591</v>
      </c>
      <c r="J62" s="80">
        <f t="shared" si="5"/>
        <v>256.25188405384944</v>
      </c>
      <c r="K62" s="80">
        <f t="shared" si="5"/>
        <v>255.41163846736291</v>
      </c>
      <c r="L62" s="80">
        <f t="shared" si="5"/>
        <v>224.64035183724957</v>
      </c>
      <c r="M62" s="80">
        <f t="shared" si="5"/>
        <v>258.63581563184414</v>
      </c>
      <c r="N62" s="80">
        <f t="shared" si="5"/>
        <v>257.03988710643875</v>
      </c>
    </row>
    <row r="63" spans="2:17" ht="8.1" customHeight="1" thickTop="1" thickBot="1" x14ac:dyDescent="0.3">
      <c r="B63" s="119"/>
      <c r="C63" s="54"/>
      <c r="D63" s="55"/>
      <c r="E63" s="58"/>
      <c r="F63" s="58"/>
      <c r="G63" s="58"/>
      <c r="H63" s="58"/>
      <c r="I63" s="58"/>
      <c r="J63" s="58"/>
      <c r="K63" s="58"/>
      <c r="L63" s="58"/>
      <c r="M63" s="58"/>
      <c r="N63" s="58"/>
    </row>
    <row r="64" spans="2:17" ht="5.0999999999999996" customHeight="1" thickTop="1" thickBot="1" x14ac:dyDescent="0.3">
      <c r="B64" s="117" t="s">
        <v>85</v>
      </c>
      <c r="C64" s="83"/>
      <c r="D64" s="84"/>
      <c r="E64" s="60"/>
      <c r="F64" s="80"/>
      <c r="G64" s="80"/>
      <c r="H64" s="80"/>
      <c r="I64" s="80"/>
      <c r="J64" s="80"/>
      <c r="K64" s="80"/>
      <c r="L64" s="80"/>
      <c r="M64" s="80"/>
      <c r="N64" s="80"/>
    </row>
    <row r="65" spans="2:17" ht="15" customHeight="1" thickTop="1" thickBot="1" x14ac:dyDescent="0.3">
      <c r="B65" s="118"/>
      <c r="C65" s="59" t="s">
        <v>37</v>
      </c>
      <c r="D65" s="1" t="s">
        <v>68</v>
      </c>
      <c r="E65" s="60" t="s">
        <v>84</v>
      </c>
      <c r="F65" s="80">
        <f>'Ref. 2.2.3 Dec. heating supply'!D37/1000*F$144</f>
        <v>0</v>
      </c>
      <c r="G65" s="80">
        <f>'Ref. 2.2.3 Dec. heating supply'!E37/1000*G$144</f>
        <v>0</v>
      </c>
      <c r="H65" s="80">
        <f>'Ref. 2.2.3 Dec. heating supply'!F37/1000*H$144</f>
        <v>0</v>
      </c>
      <c r="I65" s="80">
        <f>'Ref. 2.2.3 Dec. heating supply'!G37/1000*I$144</f>
        <v>0</v>
      </c>
      <c r="J65" s="80">
        <f>'Ref. 2.2.3 Dec. heating supply'!H37/1000*J$144</f>
        <v>0</v>
      </c>
      <c r="K65" s="80">
        <f>'Ref. 2.2.3 Dec. heating supply'!I37/1000*K$144</f>
        <v>0</v>
      </c>
      <c r="L65" s="80">
        <f>'Ref. 2.2.3 Dec. heating supply'!J37/1000*L$144</f>
        <v>0</v>
      </c>
      <c r="M65" s="80">
        <f>'Ref. 2.2.3 Dec. heating supply'!K37/1000*M$144</f>
        <v>0</v>
      </c>
      <c r="N65" s="80">
        <f>'Ref. 2.2.3 Dec. heating supply'!L37/1000*N$144</f>
        <v>0</v>
      </c>
    </row>
    <row r="66" spans="2:17" ht="15" customHeight="1" thickTop="1" thickBot="1" x14ac:dyDescent="0.3">
      <c r="B66" s="118"/>
      <c r="C66" s="59"/>
      <c r="D66" s="1" t="s">
        <v>70</v>
      </c>
      <c r="E66" s="60" t="s">
        <v>84</v>
      </c>
      <c r="F66" s="80">
        <f>'Ref. 2.2.3 Dec. heating supply'!D38/1000*F$144</f>
        <v>52.766561700000011</v>
      </c>
      <c r="G66" s="80">
        <f>'Ref. 2.2.3 Dec. heating supply'!E38/1000*G$144</f>
        <v>52.766561700000011</v>
      </c>
      <c r="H66" s="80">
        <f>'Ref. 2.2.3 Dec. heating supply'!F38/1000*H$144</f>
        <v>52.766561700000011</v>
      </c>
      <c r="I66" s="80">
        <f>'Ref. 2.2.3 Dec. heating supply'!G38/1000*I$144</f>
        <v>46.274689800000012</v>
      </c>
      <c r="J66" s="80">
        <f>'Ref. 2.2.3 Dec. heating supply'!H38/1000*J$144</f>
        <v>46.274689800000012</v>
      </c>
      <c r="K66" s="80">
        <f>'Ref. 2.2.3 Dec. heating supply'!I38/1000*K$144</f>
        <v>46.274689800000012</v>
      </c>
      <c r="L66" s="80">
        <f>'Ref. 2.2.3 Dec. heating supply'!J38/1000*L$144</f>
        <v>37.656798750000007</v>
      </c>
      <c r="M66" s="80">
        <f>'Ref. 2.2.3 Dec. heating supply'!K38/1000*M$144</f>
        <v>37.656798750000007</v>
      </c>
      <c r="N66" s="80">
        <f>'Ref. 2.2.3 Dec. heating supply'!L38/1000*N$144</f>
        <v>37.656798750000007</v>
      </c>
      <c r="Q66" s="1"/>
    </row>
    <row r="67" spans="2:17" ht="15" customHeight="1" thickTop="1" thickBot="1" x14ac:dyDescent="0.3">
      <c r="B67" s="118"/>
      <c r="C67" s="59"/>
      <c r="D67" s="1" t="s">
        <v>71</v>
      </c>
      <c r="E67" s="60" t="s">
        <v>84</v>
      </c>
      <c r="F67" s="80">
        <f>'Ref. 2.2.3 Dec. heating supply'!D39/1000*F$144</f>
        <v>28.142166240000005</v>
      </c>
      <c r="G67" s="80">
        <f>'Ref. 2.2.3 Dec. heating supply'!E39/1000*G$144</f>
        <v>28.142166240000005</v>
      </c>
      <c r="H67" s="80">
        <f>'Ref. 2.2.3 Dec. heating supply'!F39/1000*H$144</f>
        <v>28.142166240000005</v>
      </c>
      <c r="I67" s="80">
        <f>'Ref. 2.2.3 Dec. heating supply'!G39/1000*I$144</f>
        <v>24.679834560000007</v>
      </c>
      <c r="J67" s="80">
        <f>'Ref. 2.2.3 Dec. heating supply'!H39/1000*J$144</f>
        <v>24.679834560000007</v>
      </c>
      <c r="K67" s="80">
        <f>'Ref. 2.2.3 Dec. heating supply'!I39/1000*K$144</f>
        <v>24.679834560000007</v>
      </c>
      <c r="L67" s="80">
        <f>'Ref. 2.2.3 Dec. heating supply'!J39/1000*L$144</f>
        <v>20.083626000000006</v>
      </c>
      <c r="M67" s="80">
        <f>'Ref. 2.2.3 Dec. heating supply'!K39/1000*M$144</f>
        <v>20.083626000000006</v>
      </c>
      <c r="N67" s="80">
        <f>'Ref. 2.2.3 Dec. heating supply'!L39/1000*N$144</f>
        <v>20.083626000000006</v>
      </c>
      <c r="Q67" s="1"/>
    </row>
    <row r="68" spans="2:17" ht="15" customHeight="1" thickTop="1" thickBot="1" x14ac:dyDescent="0.3">
      <c r="B68" s="118"/>
      <c r="C68" s="59"/>
      <c r="D68" s="1" t="s">
        <v>72</v>
      </c>
      <c r="E68" s="60" t="s">
        <v>84</v>
      </c>
      <c r="F68" s="80">
        <f>'Ref. 2.2.3 Dec. heating supply'!D40/1000*F$144</f>
        <v>3.5177707800000007</v>
      </c>
      <c r="G68" s="80">
        <f>'Ref. 2.2.3 Dec. heating supply'!E40/1000*G$144</f>
        <v>3.5177707800000007</v>
      </c>
      <c r="H68" s="80">
        <f>'Ref. 2.2.3 Dec. heating supply'!F40/1000*H$144</f>
        <v>3.5177707800000007</v>
      </c>
      <c r="I68" s="80">
        <f>'Ref. 2.2.3 Dec. heating supply'!G40/1000*I$144</f>
        <v>3.0849793200000009</v>
      </c>
      <c r="J68" s="80">
        <f>'Ref. 2.2.3 Dec. heating supply'!H40/1000*J$144</f>
        <v>3.0849793200000009</v>
      </c>
      <c r="K68" s="80">
        <f>'Ref. 2.2.3 Dec. heating supply'!I40/1000*K$144</f>
        <v>3.0849793200000009</v>
      </c>
      <c r="L68" s="80">
        <f>'Ref. 2.2.3 Dec. heating supply'!J40/1000*L$144</f>
        <v>2.5104532500000007</v>
      </c>
      <c r="M68" s="80">
        <f>'Ref. 2.2.3 Dec. heating supply'!K40/1000*M$144</f>
        <v>2.5104532500000007</v>
      </c>
      <c r="N68" s="80">
        <f>'Ref. 2.2.3 Dec. heating supply'!L40/1000*N$144</f>
        <v>2.5104532500000007</v>
      </c>
      <c r="Q68" s="1"/>
    </row>
    <row r="69" spans="2:17" ht="15" customHeight="1" thickTop="1" thickBot="1" x14ac:dyDescent="0.3">
      <c r="B69" s="118"/>
      <c r="C69" s="59"/>
      <c r="D69" s="1" t="s">
        <v>73</v>
      </c>
      <c r="E69" s="60" t="s">
        <v>84</v>
      </c>
      <c r="F69" s="80">
        <f>'Ref. 2.2.3 Dec. heating supply'!D41/1000*F$144</f>
        <v>5.2766561700000008</v>
      </c>
      <c r="G69" s="80">
        <f>'Ref. 2.2.3 Dec. heating supply'!E41/1000*G$144</f>
        <v>5.2766561700000008</v>
      </c>
      <c r="H69" s="80">
        <f>'Ref. 2.2.3 Dec. heating supply'!F41/1000*H$144</f>
        <v>5.2766561700000008</v>
      </c>
      <c r="I69" s="80">
        <f>'Ref. 2.2.3 Dec. heating supply'!G41/1000*I$144</f>
        <v>4.6274689800000015</v>
      </c>
      <c r="J69" s="80">
        <f>'Ref. 2.2.3 Dec. heating supply'!H41/1000*J$144</f>
        <v>4.6274689800000015</v>
      </c>
      <c r="K69" s="80">
        <f>'Ref. 2.2.3 Dec. heating supply'!I41/1000*K$144</f>
        <v>4.6274689800000015</v>
      </c>
      <c r="L69" s="80">
        <f>'Ref. 2.2.3 Dec. heating supply'!J41/1000*L$144</f>
        <v>3.7656798750000009</v>
      </c>
      <c r="M69" s="80">
        <f>'Ref. 2.2.3 Dec. heating supply'!K41/1000*M$144</f>
        <v>3.7656798750000009</v>
      </c>
      <c r="N69" s="80">
        <f>'Ref. 2.2.3 Dec. heating supply'!L41/1000*N$144</f>
        <v>3.7656798750000009</v>
      </c>
      <c r="Q69" s="1"/>
    </row>
    <row r="70" spans="2:17" ht="15" customHeight="1" thickTop="1" thickBot="1" x14ac:dyDescent="0.3">
      <c r="B70" s="118"/>
      <c r="C70" s="59"/>
      <c r="D70" s="1" t="s">
        <v>74</v>
      </c>
      <c r="E70" s="60" t="s">
        <v>84</v>
      </c>
      <c r="F70" s="80">
        <f>'Ref. 2.2.3 Dec. heating supply'!D42/1000*F$144</f>
        <v>8.7944269500000001</v>
      </c>
      <c r="G70" s="80">
        <f>'Ref. 2.2.3 Dec. heating supply'!E42/1000*G$144</f>
        <v>8.7944269500000001</v>
      </c>
      <c r="H70" s="80">
        <f>'Ref. 2.2.3 Dec. heating supply'!F42/1000*H$144</f>
        <v>8.7944269500000001</v>
      </c>
      <c r="I70" s="80">
        <f>'Ref. 2.2.3 Dec. heating supply'!G42/1000*I$144</f>
        <v>7.712448300000001</v>
      </c>
      <c r="J70" s="80">
        <f>'Ref. 2.2.3 Dec. heating supply'!H42/1000*J$144</f>
        <v>7.712448300000001</v>
      </c>
      <c r="K70" s="80">
        <f>'Ref. 2.2.3 Dec. heating supply'!I42/1000*K$144</f>
        <v>7.712448300000001</v>
      </c>
      <c r="L70" s="80">
        <f>'Ref. 2.2.3 Dec. heating supply'!J42/1000*L$144</f>
        <v>6.2761331250000003</v>
      </c>
      <c r="M70" s="80">
        <f>'Ref. 2.2.3 Dec. heating supply'!K42/1000*M$144</f>
        <v>6.2761331250000003</v>
      </c>
      <c r="N70" s="80">
        <f>'Ref. 2.2.3 Dec. heating supply'!L42/1000*N$144</f>
        <v>6.2761331250000003</v>
      </c>
      <c r="Q70" s="1"/>
    </row>
    <row r="71" spans="2:17" ht="15" customHeight="1" thickTop="1" thickBot="1" x14ac:dyDescent="0.3">
      <c r="B71" s="118"/>
      <c r="C71" s="59"/>
      <c r="D71" s="1" t="s">
        <v>75</v>
      </c>
      <c r="E71" s="60" t="s">
        <v>84</v>
      </c>
      <c r="F71" s="80">
        <f>'Ref. 2.2.3 Dec. heating supply'!D43/1000*F$144</f>
        <v>118.72476382499998</v>
      </c>
      <c r="G71" s="80">
        <f>'Ref. 2.2.3 Dec. heating supply'!E43/1000*G$144</f>
        <v>118.72476382499998</v>
      </c>
      <c r="H71" s="80">
        <f>'Ref. 2.2.3 Dec. heating supply'!F43/1000*H$144</f>
        <v>118.72476382499998</v>
      </c>
      <c r="I71" s="80">
        <f>'Ref. 2.2.3 Dec. heating supply'!G43/1000*I$144</f>
        <v>104.11805205</v>
      </c>
      <c r="J71" s="80">
        <f>'Ref. 2.2.3 Dec. heating supply'!H43/1000*J$144</f>
        <v>104.11805205</v>
      </c>
      <c r="K71" s="80">
        <f>'Ref. 2.2.3 Dec. heating supply'!I43/1000*K$144</f>
        <v>104.11805205</v>
      </c>
      <c r="L71" s="80">
        <f>'Ref. 2.2.3 Dec. heating supply'!J43/1000*L$144</f>
        <v>84.727797187499988</v>
      </c>
      <c r="M71" s="80">
        <f>'Ref. 2.2.3 Dec. heating supply'!K43/1000*M$144</f>
        <v>84.727797187499988</v>
      </c>
      <c r="N71" s="80">
        <f>'Ref. 2.2.3 Dec. heating supply'!L43/1000*N$144</f>
        <v>84.727797187499988</v>
      </c>
      <c r="Q71" s="1"/>
    </row>
    <row r="72" spans="2:17" ht="15" customHeight="1" thickTop="1" thickBot="1" x14ac:dyDescent="0.3">
      <c r="B72" s="118"/>
      <c r="C72" s="59"/>
      <c r="D72" s="1" t="s">
        <v>76</v>
      </c>
      <c r="E72" s="60" t="s">
        <v>84</v>
      </c>
      <c r="F72" s="80">
        <f>'Ref. 2.2.3 Dec. heating supply'!D44/1000*F$144</f>
        <v>28.142166240000005</v>
      </c>
      <c r="G72" s="80">
        <f>'Ref. 2.2.3 Dec. heating supply'!E44/1000*G$144</f>
        <v>28.142166240000005</v>
      </c>
      <c r="H72" s="80">
        <f>'Ref. 2.2.3 Dec. heating supply'!F44/1000*H$144</f>
        <v>28.142166240000005</v>
      </c>
      <c r="I72" s="80">
        <f>'Ref. 2.2.3 Dec. heating supply'!G44/1000*I$144</f>
        <v>24.679834560000007</v>
      </c>
      <c r="J72" s="80">
        <f>'Ref. 2.2.3 Dec. heating supply'!H44/1000*J$144</f>
        <v>24.679834560000007</v>
      </c>
      <c r="K72" s="80">
        <f>'Ref. 2.2.3 Dec. heating supply'!I44/1000*K$144</f>
        <v>24.679834560000007</v>
      </c>
      <c r="L72" s="80">
        <f>'Ref. 2.2.3 Dec. heating supply'!J44/1000*L$144</f>
        <v>20.083626000000006</v>
      </c>
      <c r="M72" s="80">
        <f>'Ref. 2.2.3 Dec. heating supply'!K44/1000*M$144</f>
        <v>20.083626000000006</v>
      </c>
      <c r="N72" s="80">
        <f>'Ref. 2.2.3 Dec. heating supply'!L44/1000*N$144</f>
        <v>20.083626000000006</v>
      </c>
    </row>
    <row r="73" spans="2:17" ht="15" customHeight="1" thickTop="1" thickBot="1" x14ac:dyDescent="0.3">
      <c r="B73" s="118"/>
      <c r="C73" s="59"/>
      <c r="D73" s="1" t="s">
        <v>77</v>
      </c>
      <c r="E73" s="60" t="s">
        <v>84</v>
      </c>
      <c r="F73" s="80">
        <f>'Ref. 2.2.3 Dec. heating supply'!D45/1000*F$144</f>
        <v>106.412566095</v>
      </c>
      <c r="G73" s="80">
        <f>'Ref. 2.2.3 Dec. heating supply'!E45/1000*G$144</f>
        <v>106.412566095</v>
      </c>
      <c r="H73" s="80">
        <f>'Ref. 2.2.3 Dec. heating supply'!F45/1000*H$144</f>
        <v>106.412566095</v>
      </c>
      <c r="I73" s="80">
        <f>'Ref. 2.2.3 Dec. heating supply'!G45/1000*I$144</f>
        <v>93.320624430000009</v>
      </c>
      <c r="J73" s="80">
        <f>'Ref. 2.2.3 Dec. heating supply'!H45/1000*J$144</f>
        <v>93.320624430000009</v>
      </c>
      <c r="K73" s="80">
        <f>'Ref. 2.2.3 Dec. heating supply'!I45/1000*K$144</f>
        <v>93.320624430000009</v>
      </c>
      <c r="L73" s="80">
        <f>'Ref. 2.2.3 Dec. heating supply'!J45/1000*L$144</f>
        <v>75.941210812500003</v>
      </c>
      <c r="M73" s="80">
        <f>'Ref. 2.2.3 Dec. heating supply'!K45/1000*M$144</f>
        <v>75.941210812500003</v>
      </c>
      <c r="N73" s="80">
        <f>'Ref. 2.2.3 Dec. heating supply'!L45/1000*N$144</f>
        <v>75.941210812500003</v>
      </c>
    </row>
    <row r="74" spans="2:17" ht="5.0999999999999996" customHeight="1" thickTop="1" thickBot="1" x14ac:dyDescent="0.3">
      <c r="B74" s="118"/>
      <c r="C74" s="62"/>
      <c r="D74" s="63"/>
      <c r="E74" s="64"/>
      <c r="F74" s="81"/>
      <c r="G74" s="81"/>
      <c r="H74" s="81"/>
      <c r="I74" s="81"/>
      <c r="J74" s="81"/>
      <c r="K74" s="81"/>
      <c r="L74" s="81"/>
      <c r="M74" s="81"/>
      <c r="N74" s="81"/>
    </row>
    <row r="75" spans="2:17" ht="16.5" thickTop="1" thickBot="1" x14ac:dyDescent="0.3">
      <c r="B75" s="118"/>
      <c r="C75" s="59" t="s">
        <v>54</v>
      </c>
      <c r="D75" s="1" t="s">
        <v>78</v>
      </c>
      <c r="E75" s="60" t="s">
        <v>84</v>
      </c>
      <c r="F75" s="80">
        <f>'Ref. 3.2 DH supply dispatch'!D34*'Ref. 3.2 DH supply dispatch'!D40*F$147/1000</f>
        <v>17.874094645945949</v>
      </c>
      <c r="G75" s="80">
        <f>'Ref. 3.2 DH supply dispatch'!E34*'Ref. 3.2 DH supply dispatch'!E40*G$147/1000</f>
        <v>9.1207996978378372</v>
      </c>
      <c r="H75" s="80">
        <f>'Ref. 3.2 DH supply dispatch'!F34*'Ref. 3.2 DH supply dispatch'!F40*H$147/1000</f>
        <v>9.0762536675675669</v>
      </c>
      <c r="I75" s="80">
        <f>'Ref. 3.2 DH supply dispatch'!G34*'Ref. 3.2 DH supply dispatch'!G40*I$147/1000</f>
        <v>55.421678067567569</v>
      </c>
      <c r="J75" s="80">
        <f>'Ref. 3.2 DH supply dispatch'!H34*'Ref. 3.2 DH supply dispatch'!H40*J$147/1000</f>
        <v>28.280594602702706</v>
      </c>
      <c r="K75" s="80">
        <f>'Ref. 3.2 DH supply dispatch'!I34*'Ref. 3.2 DH supply dispatch'!I40*K$147/1000</f>
        <v>28.142472040540543</v>
      </c>
      <c r="L75" s="80">
        <f>'Ref. 3.2 DH supply dispatch'!J34*'Ref. 3.2 DH supply dispatch'!J40*L$147/1000</f>
        <v>105.26569657297298</v>
      </c>
      <c r="M75" s="80">
        <f>'Ref. 3.2 DH supply dispatch'!K34*'Ref. 3.2 DH supply dispatch'!K40*M$147/1000</f>
        <v>53.715018998918922</v>
      </c>
      <c r="N75" s="80">
        <f>'Ref. 3.2 DH supply dispatch'!L34*'Ref. 3.2 DH supply dispatch'!L40*N$147/1000</f>
        <v>53.452674583783789</v>
      </c>
    </row>
    <row r="76" spans="2:17" ht="16.5" thickTop="1" thickBot="1" x14ac:dyDescent="0.3">
      <c r="B76" s="118"/>
      <c r="C76" s="59"/>
      <c r="D76" s="1" t="s">
        <v>79</v>
      </c>
      <c r="E76" s="60" t="s">
        <v>84</v>
      </c>
      <c r="F76" s="80">
        <f>'Ref. 3.2 DH supply dispatch'!D35*'Ref. 3.2 DH supply dispatch'!D41*F$147/1000</f>
        <v>0</v>
      </c>
      <c r="G76" s="80">
        <f>'Ref. 3.2 DH supply dispatch'!E35*'Ref. 3.2 DH supply dispatch'!E41*G$147/1000</f>
        <v>0</v>
      </c>
      <c r="H76" s="80">
        <f>'Ref. 3.2 DH supply dispatch'!F35*'Ref. 3.2 DH supply dispatch'!F41*H$147/1000</f>
        <v>0</v>
      </c>
      <c r="I76" s="80">
        <f>'Ref. 3.2 DH supply dispatch'!G35*'Ref. 3.2 DH supply dispatch'!G41*I$147/1000</f>
        <v>0</v>
      </c>
      <c r="J76" s="80">
        <f>'Ref. 3.2 DH supply dispatch'!H35*'Ref. 3.2 DH supply dispatch'!H41*J$147/1000</f>
        <v>0</v>
      </c>
      <c r="K76" s="80">
        <f>'Ref. 3.2 DH supply dispatch'!I35*'Ref. 3.2 DH supply dispatch'!I41*K$147/1000</f>
        <v>0</v>
      </c>
      <c r="L76" s="80">
        <f>'Ref. 3.2 DH supply dispatch'!J35*'Ref. 3.2 DH supply dispatch'!J41*L$147/1000</f>
        <v>0</v>
      </c>
      <c r="M76" s="80">
        <f>'Ref. 3.2 DH supply dispatch'!K35*'Ref. 3.2 DH supply dispatch'!K41*M$147/1000</f>
        <v>0</v>
      </c>
      <c r="N76" s="80">
        <f>'Ref. 3.2 DH supply dispatch'!L35*'Ref. 3.2 DH supply dispatch'!L41*N$147/1000</f>
        <v>0</v>
      </c>
    </row>
    <row r="77" spans="2:17" ht="16.5" thickTop="1" thickBot="1" x14ac:dyDescent="0.3">
      <c r="B77" s="118"/>
      <c r="C77" s="59"/>
      <c r="D77" s="1" t="s">
        <v>80</v>
      </c>
      <c r="E77" s="60" t="s">
        <v>84</v>
      </c>
      <c r="F77" s="80">
        <f>'Ref. 3.2 DH supply dispatch'!D36*'Ref. 3.2 DH supply dispatch'!D42*F$147/1000</f>
        <v>0</v>
      </c>
      <c r="G77" s="80">
        <f>'Ref. 3.2 DH supply dispatch'!E36*'Ref. 3.2 DH supply dispatch'!E42*G$147/1000</f>
        <v>9.2433012810810808</v>
      </c>
      <c r="H77" s="80">
        <f>'Ref. 3.2 DH supply dispatch'!F36*'Ref. 3.2 DH supply dispatch'!F42*H$147/1000</f>
        <v>11.359237718918919</v>
      </c>
      <c r="I77" s="80">
        <f>'Ref. 3.2 DH supply dispatch'!G36*'Ref. 3.2 DH supply dispatch'!G42*I$147/1000</f>
        <v>0</v>
      </c>
      <c r="J77" s="80">
        <f>'Ref. 3.2 DH supply dispatch'!H36*'Ref. 3.2 DH supply dispatch'!H42*J$147/1000</f>
        <v>28.66043164864865</v>
      </c>
      <c r="K77" s="80">
        <f>'Ref. 3.2 DH supply dispatch'!I36*'Ref. 3.2 DH supply dispatch'!I42*K$147/1000</f>
        <v>35.221253351351358</v>
      </c>
      <c r="L77" s="80">
        <f>'Ref. 3.2 DH supply dispatch'!J36*'Ref. 3.2 DH supply dispatch'!J42*L$147/1000</f>
        <v>0</v>
      </c>
      <c r="M77" s="80">
        <f>'Ref. 3.2 DH supply dispatch'!K36*'Ref. 3.2 DH supply dispatch'!K42*M$147/1000</f>
        <v>54.436466140540553</v>
      </c>
      <c r="N77" s="80">
        <f>'Ref. 3.2 DH supply dispatch'!L36*'Ref. 3.2 DH supply dispatch'!L42*N$147/1000</f>
        <v>66.897825859459459</v>
      </c>
    </row>
    <row r="78" spans="2:17" ht="16.5" thickTop="1" thickBot="1" x14ac:dyDescent="0.3">
      <c r="B78" s="118"/>
      <c r="C78" s="59"/>
      <c r="D78" s="1" t="s">
        <v>81</v>
      </c>
      <c r="E78" s="60" t="s">
        <v>84</v>
      </c>
      <c r="F78" s="80">
        <f>'Ref. 3.2 DH supply dispatch'!D37*'Ref. 3.2 DH supply dispatch'!D43*F$147/1000</f>
        <v>0</v>
      </c>
      <c r="G78" s="80">
        <f>'Ref. 3.2 DH supply dispatch'!E37*'Ref. 3.2 DH supply dispatch'!E43*G$147/1000</f>
        <v>0</v>
      </c>
      <c r="H78" s="80">
        <f>'Ref. 3.2 DH supply dispatch'!F37*'Ref. 3.2 DH supply dispatch'!F43*H$147/1000</f>
        <v>0</v>
      </c>
      <c r="I78" s="80">
        <f>'Ref. 3.2 DH supply dispatch'!G37*'Ref. 3.2 DH supply dispatch'!G43*I$147/1000</f>
        <v>0</v>
      </c>
      <c r="J78" s="80">
        <f>'Ref. 3.2 DH supply dispatch'!H37*'Ref. 3.2 DH supply dispatch'!H43*J$147/1000</f>
        <v>0</v>
      </c>
      <c r="K78" s="80">
        <f>'Ref. 3.2 DH supply dispatch'!I37*'Ref. 3.2 DH supply dispatch'!I43*K$147/1000</f>
        <v>0</v>
      </c>
      <c r="L78" s="80">
        <f>'Ref. 3.2 DH supply dispatch'!J37*'Ref. 3.2 DH supply dispatch'!J43*L$147/1000</f>
        <v>0</v>
      </c>
      <c r="M78" s="80">
        <f>'Ref. 3.2 DH supply dispatch'!K37*'Ref. 3.2 DH supply dispatch'!K43*M$147/1000</f>
        <v>0</v>
      </c>
      <c r="N78" s="80">
        <f>'Ref. 3.2 DH supply dispatch'!L37*'Ref. 3.2 DH supply dispatch'!L43*N$147/1000</f>
        <v>0</v>
      </c>
    </row>
    <row r="79" spans="2:17" ht="16.5" thickTop="1" thickBot="1" x14ac:dyDescent="0.3">
      <c r="B79" s="118"/>
      <c r="C79" s="59"/>
      <c r="D79" s="1" t="s">
        <v>82</v>
      </c>
      <c r="E79" s="60" t="s">
        <v>84</v>
      </c>
      <c r="F79" s="80">
        <f>'Ref. 3.2 DH supply dispatch'!D38*'Ref. 3.2 DH supply dispatch'!D44*F$147/1000</f>
        <v>2.7674221305405409</v>
      </c>
      <c r="G79" s="80">
        <f>'Ref. 3.2 DH supply dispatch'!E38*'Ref. 3.2 DH supply dispatch'!E44*G$147/1000</f>
        <v>2.2662792900000004</v>
      </c>
      <c r="H79" s="80">
        <f>'Ref. 3.2 DH supply dispatch'!F38*'Ref. 3.2 DH supply dispatch'!F44*H$147/1000</f>
        <v>0.20119957005405409</v>
      </c>
      <c r="I79" s="80">
        <f>'Ref. 3.2 DH supply dispatch'!G38*'Ref. 3.2 DH supply dispatch'!G44*I$147/1000</f>
        <v>8.5808641743243239</v>
      </c>
      <c r="J79" s="80">
        <f>'Ref. 3.2 DH supply dispatch'!H38*'Ref. 3.2 DH supply dispatch'!H44*J$147/1000</f>
        <v>7.0269853500000012</v>
      </c>
      <c r="K79" s="80">
        <f>'Ref. 3.2 DH supply dispatch'!I38*'Ref. 3.2 DH supply dispatch'!I44*K$147/1000</f>
        <v>0.62385357243243245</v>
      </c>
      <c r="L79" s="80">
        <f>'Ref. 3.2 DH supply dispatch'!J38*'Ref. 3.2 DH supply dispatch'!J44*L$147/1000</f>
        <v>16.298146790270273</v>
      </c>
      <c r="M79" s="80">
        <f>'Ref. 3.2 DH supply dispatch'!K38*'Ref. 3.2 DH supply dispatch'!K44*M$147/1000</f>
        <v>13.346772120000001</v>
      </c>
      <c r="N79" s="80">
        <f>'Ref. 3.2 DH supply dispatch'!L38*'Ref. 3.2 DH supply dispatch'!L44*N$147/1000</f>
        <v>1.1849222750270272</v>
      </c>
    </row>
    <row r="80" spans="2:17" ht="5.0999999999999996" customHeight="1" thickTop="1" thickBot="1" x14ac:dyDescent="0.3">
      <c r="B80" s="118"/>
      <c r="C80" s="76"/>
      <c r="D80" s="77"/>
      <c r="E80" s="68"/>
      <c r="F80" s="69"/>
      <c r="G80" s="69"/>
      <c r="H80" s="69"/>
      <c r="I80" s="69"/>
      <c r="J80" s="69"/>
      <c r="K80" s="69"/>
      <c r="L80" s="69"/>
      <c r="M80" s="69"/>
      <c r="N80" s="69"/>
    </row>
    <row r="81" spans="2:14" ht="16.5" thickTop="1" thickBot="1" x14ac:dyDescent="0.3">
      <c r="B81" s="118"/>
      <c r="C81" s="59" t="s">
        <v>61</v>
      </c>
      <c r="D81" s="1"/>
      <c r="E81" s="60" t="s">
        <v>84</v>
      </c>
      <c r="F81" s="80">
        <f>SUM(F65:F79)</f>
        <v>372.41859477648649</v>
      </c>
      <c r="G81" s="80">
        <f t="shared" ref="G81:N81" si="6">SUM(G65:G79)</f>
        <v>372.4074582689189</v>
      </c>
      <c r="H81" s="80">
        <f t="shared" si="6"/>
        <v>372.41376895654054</v>
      </c>
      <c r="I81" s="80">
        <f t="shared" si="6"/>
        <v>372.50047424189199</v>
      </c>
      <c r="J81" s="80">
        <f t="shared" si="6"/>
        <v>372.4659436013514</v>
      </c>
      <c r="K81" s="80">
        <f t="shared" si="6"/>
        <v>372.48551096432442</v>
      </c>
      <c r="L81" s="80">
        <f t="shared" si="6"/>
        <v>372.60916836324327</v>
      </c>
      <c r="M81" s="80">
        <f t="shared" si="6"/>
        <v>372.54358225945953</v>
      </c>
      <c r="N81" s="80">
        <f t="shared" si="6"/>
        <v>372.58074771827023</v>
      </c>
    </row>
    <row r="82" spans="2:14" ht="8.1" customHeight="1" thickTop="1" thickBot="1" x14ac:dyDescent="0.3">
      <c r="B82" s="119"/>
      <c r="C82" s="54"/>
      <c r="D82" s="55"/>
      <c r="E82" s="58"/>
      <c r="F82" s="58"/>
      <c r="G82" s="58"/>
      <c r="H82" s="58"/>
      <c r="I82" s="58"/>
      <c r="J82" s="58"/>
      <c r="K82" s="58"/>
      <c r="L82" s="58"/>
      <c r="M82" s="58"/>
      <c r="N82" s="58"/>
    </row>
    <row r="83" spans="2:14" ht="5.0999999999999996" customHeight="1" thickTop="1" thickBot="1" x14ac:dyDescent="0.3">
      <c r="B83" s="117" t="s">
        <v>86</v>
      </c>
      <c r="C83" s="59"/>
      <c r="D83" s="1"/>
      <c r="E83" s="60"/>
      <c r="F83" s="60"/>
      <c r="G83" s="60"/>
      <c r="H83" s="60"/>
      <c r="I83" s="60"/>
      <c r="J83" s="60"/>
      <c r="K83" s="60"/>
      <c r="L83" s="60"/>
      <c r="M83" s="60"/>
      <c r="N83" s="60"/>
    </row>
    <row r="84" spans="2:14" ht="15" customHeight="1" thickTop="1" thickBot="1" x14ac:dyDescent="0.3">
      <c r="B84" s="118"/>
      <c r="C84" s="1" t="s">
        <v>87</v>
      </c>
      <c r="D84" s="1" t="s">
        <v>88</v>
      </c>
      <c r="E84" s="60" t="s">
        <v>89</v>
      </c>
      <c r="F84" s="80">
        <f t="shared" ref="F84:N84" si="7">SUM(F124:F132)/SUM(F46:F54)*100</f>
        <v>65.222358890997825</v>
      </c>
      <c r="G84" s="80">
        <f t="shared" si="7"/>
        <v>65.222358890997825</v>
      </c>
      <c r="H84" s="80">
        <f t="shared" si="7"/>
        <v>65.222358890997825</v>
      </c>
      <c r="I84" s="80">
        <f t="shared" si="7"/>
        <v>65.222358890997825</v>
      </c>
      <c r="J84" s="80">
        <f t="shared" si="7"/>
        <v>65.222358890997825</v>
      </c>
      <c r="K84" s="80">
        <f t="shared" si="7"/>
        <v>65.222358890997825</v>
      </c>
      <c r="L84" s="80">
        <f t="shared" si="7"/>
        <v>65.222358890997825</v>
      </c>
      <c r="M84" s="80">
        <f t="shared" si="7"/>
        <v>65.222358890997825</v>
      </c>
      <c r="N84" s="80">
        <f t="shared" si="7"/>
        <v>65.222358890997825</v>
      </c>
    </row>
    <row r="85" spans="2:14" ht="15" customHeight="1" thickTop="1" thickBot="1" x14ac:dyDescent="0.3">
      <c r="B85" s="118"/>
      <c r="C85" s="1" t="s">
        <v>90</v>
      </c>
      <c r="D85" s="1" t="s">
        <v>91</v>
      </c>
      <c r="E85" s="60" t="s">
        <v>89</v>
      </c>
      <c r="F85" s="80">
        <f t="shared" ref="F85:N85" si="8">SUM(F134:F138)/SUM(F56:F60)*100</f>
        <v>89.42362525458249</v>
      </c>
      <c r="G85" s="80">
        <f t="shared" si="8"/>
        <v>92.56857855361595</v>
      </c>
      <c r="H85" s="80">
        <f t="shared" si="8"/>
        <v>92.550927101854214</v>
      </c>
      <c r="I85" s="80">
        <f t="shared" si="8"/>
        <v>89.42362525458249</v>
      </c>
      <c r="J85" s="80">
        <f t="shared" si="8"/>
        <v>92.568578553615964</v>
      </c>
      <c r="K85" s="80">
        <f t="shared" si="8"/>
        <v>92.550927101854214</v>
      </c>
      <c r="L85" s="80">
        <f t="shared" si="8"/>
        <v>89.42362525458249</v>
      </c>
      <c r="M85" s="80">
        <f t="shared" si="8"/>
        <v>92.568578553615978</v>
      </c>
      <c r="N85" s="80">
        <f t="shared" si="8"/>
        <v>92.550927101854199</v>
      </c>
    </row>
    <row r="86" spans="2:14" ht="15" customHeight="1" thickTop="1" thickBot="1" x14ac:dyDescent="0.3">
      <c r="B86" s="118"/>
      <c r="C86" s="1" t="s">
        <v>92</v>
      </c>
      <c r="D86" s="1" t="s">
        <v>93</v>
      </c>
      <c r="E86" s="60" t="s">
        <v>89</v>
      </c>
      <c r="F86" s="80">
        <f t="shared" ref="F86:N86" si="9">SUM(F124:F138)/SUM(F46:F60)*100</f>
        <v>66.109249654756852</v>
      </c>
      <c r="G86" s="80">
        <f t="shared" si="9"/>
        <v>66.822125496072971</v>
      </c>
      <c r="H86" s="80">
        <f t="shared" si="9"/>
        <v>66.793662135508342</v>
      </c>
      <c r="I86" s="80">
        <f t="shared" si="9"/>
        <v>68.091496846011154</v>
      </c>
      <c r="J86" s="80">
        <f t="shared" si="9"/>
        <v>70.147945765600085</v>
      </c>
      <c r="K86" s="80">
        <f t="shared" si="9"/>
        <v>70.071055276411911</v>
      </c>
      <c r="L86" s="80">
        <f t="shared" si="9"/>
        <v>71.004549374807041</v>
      </c>
      <c r="M86" s="80">
        <f t="shared" si="9"/>
        <v>74.491587266535888</v>
      </c>
      <c r="N86" s="80">
        <f t="shared" si="9"/>
        <v>74.373438828572489</v>
      </c>
    </row>
    <row r="87" spans="2:14" ht="5.0999999999999996" customHeight="1" thickTop="1" thickBot="1" x14ac:dyDescent="0.3">
      <c r="B87" s="118"/>
      <c r="C87" s="67"/>
      <c r="D87" s="67"/>
      <c r="E87" s="68"/>
      <c r="F87" s="68"/>
      <c r="G87" s="68"/>
      <c r="H87" s="68"/>
      <c r="I87" s="68"/>
      <c r="J87" s="68"/>
      <c r="K87" s="68"/>
      <c r="L87" s="68"/>
      <c r="M87" s="68"/>
      <c r="N87" s="68"/>
    </row>
    <row r="88" spans="2:14" ht="16.5" thickTop="1" thickBot="1" x14ac:dyDescent="0.3">
      <c r="B88" s="119"/>
      <c r="C88" s="82" t="s">
        <v>92</v>
      </c>
      <c r="D88" s="82" t="s">
        <v>94</v>
      </c>
      <c r="E88" s="60" t="s">
        <v>89</v>
      </c>
      <c r="F88" s="80">
        <f>SUM(F56:F60)/SUM(F46:F60)*100</f>
        <v>3.6646460992368568</v>
      </c>
      <c r="G88" s="80">
        <f t="shared" ref="G88:N88" si="10">SUM(G56:G60)/SUM(G46:G60)*100</f>
        <v>5.8500466419568404</v>
      </c>
      <c r="H88" s="80">
        <f t="shared" si="10"/>
        <v>5.7496727687559899</v>
      </c>
      <c r="I88" s="80">
        <f t="shared" si="10"/>
        <v>11.855321584867557</v>
      </c>
      <c r="J88" s="80">
        <f t="shared" si="10"/>
        <v>18.01194803293226</v>
      </c>
      <c r="K88" s="80">
        <f t="shared" si="10"/>
        <v>17.742226186177987</v>
      </c>
      <c r="L88" s="80">
        <f t="shared" si="10"/>
        <v>23.892098855246736</v>
      </c>
      <c r="M88" s="80">
        <f t="shared" si="10"/>
        <v>33.895830904221647</v>
      </c>
      <c r="N88" s="80">
        <f t="shared" si="10"/>
        <v>33.485398382266439</v>
      </c>
    </row>
    <row r="89" spans="2:14" ht="5.0999999999999996" customHeight="1" thickTop="1" x14ac:dyDescent="0.25"/>
    <row r="92" spans="2:14" x14ac:dyDescent="0.25">
      <c r="F92" s="3"/>
      <c r="G92" s="3"/>
      <c r="H92" s="3"/>
      <c r="I92" s="3"/>
      <c r="J92" s="3"/>
      <c r="K92" s="3"/>
      <c r="L92" s="3"/>
      <c r="M92" s="3"/>
      <c r="N92" s="3"/>
    </row>
    <row r="93" spans="2:14" x14ac:dyDescent="0.25">
      <c r="F93" s="3"/>
      <c r="G93" s="3"/>
      <c r="H93" s="3"/>
      <c r="I93" s="3"/>
      <c r="J93" s="3"/>
      <c r="K93" s="3"/>
      <c r="L93" s="3"/>
      <c r="M93" s="3"/>
      <c r="N93" s="3"/>
    </row>
    <row r="94" spans="2:14" x14ac:dyDescent="0.25">
      <c r="F94" s="3"/>
      <c r="G94" s="3"/>
      <c r="H94" s="3"/>
      <c r="I94" s="3"/>
      <c r="J94" s="3"/>
      <c r="K94" s="3"/>
      <c r="L94" s="3"/>
      <c r="M94" s="3"/>
      <c r="N94" s="3"/>
    </row>
    <row r="95" spans="2:14" x14ac:dyDescent="0.25">
      <c r="F95" s="3"/>
      <c r="G95" s="3"/>
      <c r="H95" s="3"/>
      <c r="I95" s="3"/>
      <c r="J95" s="3"/>
      <c r="K95" s="3"/>
      <c r="L95" s="3"/>
      <c r="M95" s="3"/>
      <c r="N95" s="3"/>
    </row>
    <row r="96" spans="2:14" x14ac:dyDescent="0.25">
      <c r="F96" s="3"/>
      <c r="G96" s="3"/>
      <c r="H96" s="3"/>
      <c r="I96" s="3"/>
      <c r="J96" s="3"/>
      <c r="K96" s="3"/>
      <c r="L96" s="3"/>
      <c r="M96" s="3"/>
      <c r="N96" s="3"/>
    </row>
    <row r="97" spans="5:18" x14ac:dyDescent="0.25">
      <c r="E97" s="3"/>
      <c r="F97" s="3"/>
      <c r="G97" s="3"/>
      <c r="H97" s="3"/>
      <c r="I97" s="3"/>
      <c r="J97" s="3"/>
      <c r="K97" s="3"/>
      <c r="L97" s="3"/>
      <c r="M97" s="3"/>
      <c r="N97" s="3"/>
    </row>
    <row r="98" spans="5:18" x14ac:dyDescent="0.25">
      <c r="E98" s="3"/>
      <c r="F98" s="3"/>
      <c r="G98" s="3"/>
      <c r="H98" s="3"/>
      <c r="I98" s="3"/>
      <c r="J98" s="3"/>
      <c r="K98" s="3"/>
      <c r="L98" s="3"/>
      <c r="M98" s="3"/>
      <c r="N98" s="3"/>
    </row>
    <row r="99" spans="5:18" x14ac:dyDescent="0.25">
      <c r="E99" s="3"/>
      <c r="F99" s="3"/>
      <c r="G99" s="3"/>
      <c r="H99" s="3"/>
      <c r="I99" s="3"/>
      <c r="J99" s="3"/>
      <c r="K99" s="3"/>
      <c r="L99" s="3"/>
      <c r="M99" s="3"/>
      <c r="N99" s="3"/>
    </row>
    <row r="100" spans="5:18" x14ac:dyDescent="0.25">
      <c r="E100" s="3"/>
      <c r="F100" s="3"/>
      <c r="G100" s="3"/>
      <c r="H100" s="3"/>
      <c r="I100" s="3"/>
      <c r="J100" s="3"/>
      <c r="K100" s="3"/>
      <c r="L100" s="3"/>
      <c r="M100" s="3"/>
      <c r="N100" s="3"/>
    </row>
    <row r="101" spans="5:18" ht="15.75" thickBot="1" x14ac:dyDescent="0.3">
      <c r="E101" s="3"/>
      <c r="F101" s="2" t="s">
        <v>95</v>
      </c>
      <c r="I101" s="3"/>
      <c r="J101" s="2" t="s">
        <v>96</v>
      </c>
      <c r="K101" s="3"/>
      <c r="L101" s="3"/>
      <c r="M101" s="3"/>
      <c r="N101" s="3"/>
    </row>
    <row r="102" spans="5:18" ht="16.5" thickTop="1" thickBot="1" x14ac:dyDescent="0.3">
      <c r="E102" s="3"/>
      <c r="F102" s="60" t="s">
        <v>97</v>
      </c>
      <c r="G102" s="86"/>
      <c r="H102" s="103">
        <v>0</v>
      </c>
      <c r="I102" s="3"/>
      <c r="J102" s="56" t="s">
        <v>98</v>
      </c>
      <c r="K102" s="60">
        <v>0.9</v>
      </c>
      <c r="M102" s="3"/>
      <c r="N102" s="3"/>
    </row>
    <row r="103" spans="5:18" ht="16.5" thickTop="1" thickBot="1" x14ac:dyDescent="0.3">
      <c r="E103" s="3"/>
      <c r="F103" s="60" t="s">
        <v>99</v>
      </c>
      <c r="G103" s="86"/>
      <c r="H103" s="104">
        <v>0</v>
      </c>
      <c r="I103" s="3"/>
      <c r="J103" s="3" t="s">
        <v>100</v>
      </c>
      <c r="K103" s="3"/>
      <c r="L103" s="3"/>
      <c r="M103" s="3"/>
      <c r="N103" s="3"/>
    </row>
    <row r="104" spans="5:18" ht="16.5" thickTop="1" thickBot="1" x14ac:dyDescent="0.3">
      <c r="E104" s="3"/>
      <c r="F104" s="60" t="s">
        <v>101</v>
      </c>
      <c r="G104" s="86"/>
      <c r="H104" s="104">
        <v>0.9</v>
      </c>
      <c r="I104" s="3"/>
    </row>
    <row r="105" spans="5:18" ht="16.5" thickTop="1" thickBot="1" x14ac:dyDescent="0.3">
      <c r="E105" s="3"/>
      <c r="F105" s="60" t="s">
        <v>102</v>
      </c>
      <c r="G105" s="86"/>
      <c r="H105" s="104">
        <v>0.9</v>
      </c>
      <c r="I105" s="3"/>
    </row>
    <row r="106" spans="5:18" ht="16.5" thickTop="1" thickBot="1" x14ac:dyDescent="0.3">
      <c r="E106" s="3"/>
      <c r="F106" s="60" t="s">
        <v>103</v>
      </c>
      <c r="G106" s="86"/>
      <c r="H106" s="104">
        <v>0.9</v>
      </c>
      <c r="I106" s="3"/>
    </row>
    <row r="107" spans="5:18" ht="16.5" thickTop="1" thickBot="1" x14ac:dyDescent="0.3">
      <c r="E107" s="3"/>
      <c r="F107" s="60" t="s">
        <v>104</v>
      </c>
      <c r="G107" s="86"/>
      <c r="H107" s="104">
        <v>0.85</v>
      </c>
      <c r="I107" s="3"/>
    </row>
    <row r="108" spans="5:18" ht="16.5" thickTop="1" thickBot="1" x14ac:dyDescent="0.3">
      <c r="E108" s="3"/>
      <c r="F108" s="60" t="s">
        <v>105</v>
      </c>
      <c r="G108" s="86"/>
      <c r="H108" s="104">
        <v>0.85</v>
      </c>
      <c r="I108" s="3"/>
    </row>
    <row r="109" spans="5:18" ht="16.5" thickTop="1" thickBot="1" x14ac:dyDescent="0.3">
      <c r="E109" s="3"/>
      <c r="F109" s="60" t="s">
        <v>106</v>
      </c>
      <c r="G109" s="86"/>
      <c r="H109" s="104">
        <v>0.85</v>
      </c>
      <c r="I109" s="3"/>
    </row>
    <row r="110" spans="5:18" ht="16.5" thickTop="1" thickBot="1" x14ac:dyDescent="0.3">
      <c r="E110" s="3"/>
      <c r="F110" s="60" t="s">
        <v>107</v>
      </c>
      <c r="G110" s="86"/>
      <c r="H110" s="105">
        <v>0.8</v>
      </c>
      <c r="I110" s="3"/>
    </row>
    <row r="111" spans="5:18" ht="16.5" thickTop="1" thickBot="1" x14ac:dyDescent="0.3">
      <c r="E111" s="3"/>
      <c r="F111" s="57"/>
      <c r="G111" s="57"/>
      <c r="H111" s="87"/>
      <c r="I111" s="3"/>
      <c r="P111" s="140" t="s">
        <v>211</v>
      </c>
      <c r="Q111" s="140"/>
      <c r="R111" s="140" t="s">
        <v>212</v>
      </c>
    </row>
    <row r="112" spans="5:18" ht="16.5" thickTop="1" thickBot="1" x14ac:dyDescent="0.3">
      <c r="E112" s="3"/>
      <c r="F112" s="60" t="s">
        <v>78</v>
      </c>
      <c r="G112" s="86"/>
      <c r="H112" s="103">
        <v>0.87</v>
      </c>
      <c r="I112" s="3"/>
      <c r="P112" s="139" t="s">
        <v>108</v>
      </c>
      <c r="Q112" s="140"/>
      <c r="R112" s="139" t="s">
        <v>78</v>
      </c>
    </row>
    <row r="113" spans="5:18" ht="16.5" thickTop="1" thickBot="1" x14ac:dyDescent="0.3">
      <c r="E113" s="3"/>
      <c r="F113" s="60" t="s">
        <v>79</v>
      </c>
      <c r="G113" s="86"/>
      <c r="H113" s="104">
        <v>0.98</v>
      </c>
      <c r="I113" s="3"/>
      <c r="P113" s="139" t="s">
        <v>109</v>
      </c>
      <c r="Q113" s="140"/>
      <c r="R113" s="139" t="s">
        <v>79</v>
      </c>
    </row>
    <row r="114" spans="5:18" ht="16.5" thickTop="1" thickBot="1" x14ac:dyDescent="0.3">
      <c r="E114" s="3"/>
      <c r="F114" s="60" t="s">
        <v>80</v>
      </c>
      <c r="G114" s="86"/>
      <c r="H114" s="104">
        <v>0.94</v>
      </c>
      <c r="I114" s="3"/>
      <c r="P114" s="139" t="s">
        <v>110</v>
      </c>
      <c r="Q114" s="140"/>
      <c r="R114" s="139" t="s">
        <v>80</v>
      </c>
    </row>
    <row r="115" spans="5:18" ht="16.5" thickTop="1" thickBot="1" x14ac:dyDescent="0.3">
      <c r="F115" s="60" t="s">
        <v>81</v>
      </c>
      <c r="G115" s="86"/>
      <c r="H115" s="104">
        <v>0.95</v>
      </c>
      <c r="P115" s="139" t="s">
        <v>111</v>
      </c>
      <c r="Q115" s="140"/>
      <c r="R115" s="139" t="s">
        <v>81</v>
      </c>
    </row>
    <row r="116" spans="5:18" ht="16.5" thickTop="1" thickBot="1" x14ac:dyDescent="0.3">
      <c r="F116" s="60" t="s">
        <v>82</v>
      </c>
      <c r="G116" s="86"/>
      <c r="H116" s="105">
        <v>0.94</v>
      </c>
      <c r="P116" s="139" t="s">
        <v>112</v>
      </c>
      <c r="Q116" s="140"/>
      <c r="R116" s="139" t="s">
        <v>82</v>
      </c>
    </row>
    <row r="117" spans="5:18" ht="15.75" thickTop="1" x14ac:dyDescent="0.25">
      <c r="I117" s="1"/>
      <c r="J117" s="1"/>
      <c r="K117" s="1"/>
      <c r="L117" s="1"/>
      <c r="M117" s="1"/>
      <c r="P117" s="141"/>
      <c r="Q117" s="141"/>
      <c r="R117" s="141"/>
    </row>
    <row r="118" spans="5:18" x14ac:dyDescent="0.25">
      <c r="I118" s="1"/>
      <c r="J118" s="1"/>
      <c r="K118" s="1"/>
      <c r="L118" s="1"/>
      <c r="M118" s="1"/>
    </row>
    <row r="119" spans="5:18" x14ac:dyDescent="0.25">
      <c r="I119" s="1"/>
      <c r="J119" s="1"/>
      <c r="K119" s="1"/>
      <c r="L119" s="1"/>
      <c r="M119" s="1"/>
    </row>
    <row r="120" spans="5:18" ht="15.75" thickBot="1" x14ac:dyDescent="0.3">
      <c r="F120" s="2" t="s">
        <v>113</v>
      </c>
      <c r="I120" s="1"/>
      <c r="J120" s="1"/>
      <c r="K120" s="1"/>
      <c r="L120" s="1"/>
      <c r="M120" s="1"/>
    </row>
    <row r="121" spans="5:18" ht="16.5" thickTop="1" thickBot="1" x14ac:dyDescent="0.3">
      <c r="E121" s="88" t="s">
        <v>89</v>
      </c>
      <c r="F121" s="86">
        <v>7.5</v>
      </c>
      <c r="G121" s="106">
        <v>7.5</v>
      </c>
      <c r="H121" s="106">
        <v>7.5</v>
      </c>
      <c r="I121" s="106">
        <v>7.5</v>
      </c>
      <c r="J121" s="106">
        <v>7.5</v>
      </c>
      <c r="K121" s="106">
        <v>7.5</v>
      </c>
      <c r="L121" s="106">
        <v>7.5</v>
      </c>
      <c r="M121" s="106">
        <v>7.5</v>
      </c>
      <c r="N121" s="107">
        <v>7.5</v>
      </c>
    </row>
    <row r="122" spans="5:18" ht="15.75" thickTop="1" x14ac:dyDescent="0.25">
      <c r="I122" s="1"/>
      <c r="J122" s="1"/>
      <c r="K122" s="1"/>
      <c r="L122" s="1"/>
      <c r="M122" s="1"/>
    </row>
    <row r="123" spans="5:18" ht="15.75" thickBot="1" x14ac:dyDescent="0.3">
      <c r="F123" s="2" t="s">
        <v>114</v>
      </c>
      <c r="I123" s="1"/>
      <c r="J123" s="1"/>
      <c r="K123" s="1"/>
      <c r="L123" s="1"/>
      <c r="M123" s="1"/>
    </row>
    <row r="124" spans="5:18" ht="16.5" thickTop="1" thickBot="1" x14ac:dyDescent="0.3">
      <c r="E124" s="60" t="s">
        <v>84</v>
      </c>
      <c r="F124" s="60">
        <f t="shared" ref="F124:N124" si="11">$H102*F46</f>
        <v>0</v>
      </c>
      <c r="G124" s="60">
        <f t="shared" si="11"/>
        <v>0</v>
      </c>
      <c r="H124" s="60">
        <f t="shared" si="11"/>
        <v>0</v>
      </c>
      <c r="I124" s="60">
        <f t="shared" si="11"/>
        <v>0</v>
      </c>
      <c r="J124" s="60">
        <f t="shared" si="11"/>
        <v>0</v>
      </c>
      <c r="K124" s="60">
        <f t="shared" si="11"/>
        <v>0</v>
      </c>
      <c r="L124" s="60">
        <f t="shared" si="11"/>
        <v>0</v>
      </c>
      <c r="M124" s="60">
        <f t="shared" si="11"/>
        <v>0</v>
      </c>
      <c r="N124" s="60">
        <f t="shared" si="11"/>
        <v>0</v>
      </c>
    </row>
    <row r="125" spans="5:18" ht="16.5" thickTop="1" thickBot="1" x14ac:dyDescent="0.3">
      <c r="E125" s="60" t="s">
        <v>84</v>
      </c>
      <c r="F125" s="60">
        <f t="shared" ref="F125:N125" si="12">$H103*F47</f>
        <v>0</v>
      </c>
      <c r="G125" s="60">
        <f t="shared" si="12"/>
        <v>0</v>
      </c>
      <c r="H125" s="60">
        <f t="shared" si="12"/>
        <v>0</v>
      </c>
      <c r="I125" s="60">
        <f t="shared" si="12"/>
        <v>0</v>
      </c>
      <c r="J125" s="60">
        <f t="shared" si="12"/>
        <v>0</v>
      </c>
      <c r="K125" s="60">
        <f t="shared" si="12"/>
        <v>0</v>
      </c>
      <c r="L125" s="60">
        <f t="shared" si="12"/>
        <v>0</v>
      </c>
      <c r="M125" s="60">
        <f t="shared" si="12"/>
        <v>0</v>
      </c>
      <c r="N125" s="60">
        <f t="shared" si="12"/>
        <v>0</v>
      </c>
    </row>
    <row r="126" spans="5:18" ht="16.5" thickTop="1" thickBot="1" x14ac:dyDescent="0.3">
      <c r="E126" s="60" t="s">
        <v>84</v>
      </c>
      <c r="F126" s="60">
        <f t="shared" ref="F126:N126" si="13">$H104*F48</f>
        <v>28.780621675396326</v>
      </c>
      <c r="G126" s="60">
        <f t="shared" si="13"/>
        <v>28.780621675396326</v>
      </c>
      <c r="H126" s="60">
        <f t="shared" si="13"/>
        <v>28.780621675396326</v>
      </c>
      <c r="I126" s="60">
        <f t="shared" si="13"/>
        <v>25.239740801230212</v>
      </c>
      <c r="J126" s="60">
        <f t="shared" si="13"/>
        <v>25.239740801230212</v>
      </c>
      <c r="K126" s="60">
        <f t="shared" si="13"/>
        <v>25.239740801230212</v>
      </c>
      <c r="L126" s="60">
        <f t="shared" si="13"/>
        <v>20.539259019605353</v>
      </c>
      <c r="M126" s="60">
        <f t="shared" si="13"/>
        <v>20.539259019605353</v>
      </c>
      <c r="N126" s="60">
        <f t="shared" si="13"/>
        <v>20.539259019605353</v>
      </c>
    </row>
    <row r="127" spans="5:18" ht="16.5" thickTop="1" thickBot="1" x14ac:dyDescent="0.3">
      <c r="E127" s="60" t="s">
        <v>84</v>
      </c>
      <c r="F127" s="60">
        <f t="shared" ref="F127:N127" si="14">$H105*F49</f>
        <v>3.5974485108720375</v>
      </c>
      <c r="G127" s="60">
        <f t="shared" si="14"/>
        <v>3.5974485108720375</v>
      </c>
      <c r="H127" s="60">
        <f t="shared" si="14"/>
        <v>3.5974485108720375</v>
      </c>
      <c r="I127" s="60">
        <f t="shared" si="14"/>
        <v>3.1548542969036291</v>
      </c>
      <c r="J127" s="60">
        <f t="shared" si="14"/>
        <v>3.1548542969036291</v>
      </c>
      <c r="K127" s="60">
        <f t="shared" si="14"/>
        <v>3.1548542969036291</v>
      </c>
      <c r="L127" s="60">
        <f t="shared" si="14"/>
        <v>2.5673151750457053</v>
      </c>
      <c r="M127" s="60">
        <f t="shared" si="14"/>
        <v>2.5673151750457053</v>
      </c>
      <c r="N127" s="60">
        <f t="shared" si="14"/>
        <v>2.5673151750457053</v>
      </c>
    </row>
    <row r="128" spans="5:18" ht="16.5" thickTop="1" thickBot="1" x14ac:dyDescent="0.3">
      <c r="E128" s="60" t="s">
        <v>84</v>
      </c>
      <c r="F128" s="60">
        <f t="shared" ref="F128:N128" si="15">$H106*F50</f>
        <v>6.3317478826123486</v>
      </c>
      <c r="G128" s="60">
        <f t="shared" si="15"/>
        <v>6.3317478826123486</v>
      </c>
      <c r="H128" s="60">
        <f t="shared" si="15"/>
        <v>6.3317478826123486</v>
      </c>
      <c r="I128" s="60">
        <f t="shared" si="15"/>
        <v>5.5527527229369067</v>
      </c>
      <c r="J128" s="60">
        <f t="shared" si="15"/>
        <v>5.5527527229369067</v>
      </c>
      <c r="K128" s="60">
        <f t="shared" si="15"/>
        <v>5.5527527229369067</v>
      </c>
      <c r="L128" s="60">
        <f t="shared" si="15"/>
        <v>4.5186449158250133</v>
      </c>
      <c r="M128" s="60">
        <f t="shared" si="15"/>
        <v>4.5186449158250133</v>
      </c>
      <c r="N128" s="60">
        <f t="shared" si="15"/>
        <v>4.5186449158250133</v>
      </c>
    </row>
    <row r="129" spans="3:14" ht="16.5" thickTop="1" thickBot="1" x14ac:dyDescent="0.3">
      <c r="E129" s="60" t="s">
        <v>84</v>
      </c>
      <c r="F129" s="60">
        <f t="shared" ref="F129:N129" si="16">$H107*F51</f>
        <v>1.8694498341398416</v>
      </c>
      <c r="G129" s="60">
        <f t="shared" si="16"/>
        <v>1.8694498341398416</v>
      </c>
      <c r="H129" s="60">
        <f t="shared" si="16"/>
        <v>1.8694498341398416</v>
      </c>
      <c r="I129" s="60">
        <f t="shared" si="16"/>
        <v>1.6394513567762485</v>
      </c>
      <c r="J129" s="60">
        <f t="shared" si="16"/>
        <v>1.6394513567762485</v>
      </c>
      <c r="K129" s="60">
        <f t="shared" si="16"/>
        <v>1.6394513567762485</v>
      </c>
      <c r="L129" s="60">
        <f t="shared" si="16"/>
        <v>1.334130819014969</v>
      </c>
      <c r="M129" s="60">
        <f t="shared" si="16"/>
        <v>1.334130819014969</v>
      </c>
      <c r="N129" s="60">
        <f t="shared" si="16"/>
        <v>1.334130819014969</v>
      </c>
    </row>
    <row r="130" spans="3:14" ht="16.5" thickTop="1" thickBot="1" x14ac:dyDescent="0.3">
      <c r="E130" s="60" t="s">
        <v>84</v>
      </c>
      <c r="F130" s="60">
        <f t="shared" ref="F130:N130" si="17">$H108*F52</f>
        <v>25.230509629482739</v>
      </c>
      <c r="G130" s="60">
        <f t="shared" si="17"/>
        <v>25.230509629482739</v>
      </c>
      <c r="H130" s="60">
        <f t="shared" si="17"/>
        <v>25.230509629482739</v>
      </c>
      <c r="I130" s="60">
        <f t="shared" si="17"/>
        <v>22.126399162373822</v>
      </c>
      <c r="J130" s="60">
        <f t="shared" si="17"/>
        <v>22.126399162373822</v>
      </c>
      <c r="K130" s="60">
        <f t="shared" si="17"/>
        <v>22.126399162373822</v>
      </c>
      <c r="L130" s="60">
        <f t="shared" si="17"/>
        <v>18.005725460739438</v>
      </c>
      <c r="M130" s="60">
        <f t="shared" si="17"/>
        <v>18.005725460739438</v>
      </c>
      <c r="N130" s="60">
        <f t="shared" si="17"/>
        <v>18.005725460739438</v>
      </c>
    </row>
    <row r="131" spans="3:14" ht="16.5" thickTop="1" thickBot="1" x14ac:dyDescent="0.3">
      <c r="E131" s="60" t="s">
        <v>84</v>
      </c>
      <c r="F131" s="60">
        <f t="shared" ref="F131:N131" si="18">$H109*F53</f>
        <v>5.3135482236712175</v>
      </c>
      <c r="G131" s="60">
        <f t="shared" si="18"/>
        <v>5.3135482236712175</v>
      </c>
      <c r="H131" s="60">
        <f t="shared" si="18"/>
        <v>5.3135482236712175</v>
      </c>
      <c r="I131" s="60">
        <f t="shared" si="18"/>
        <v>4.6598222030397451</v>
      </c>
      <c r="J131" s="60">
        <f t="shared" si="18"/>
        <v>4.6598222030397451</v>
      </c>
      <c r="K131" s="60">
        <f t="shared" si="18"/>
        <v>4.6598222030397451</v>
      </c>
      <c r="L131" s="60">
        <f t="shared" si="18"/>
        <v>3.7920078485463842</v>
      </c>
      <c r="M131" s="60">
        <f t="shared" si="18"/>
        <v>3.7920078485463842</v>
      </c>
      <c r="N131" s="60">
        <f t="shared" si="18"/>
        <v>3.7920078485463842</v>
      </c>
    </row>
    <row r="132" spans="3:14" ht="16.5" thickTop="1" thickBot="1" x14ac:dyDescent="0.3">
      <c r="E132" s="60" t="s">
        <v>84</v>
      </c>
      <c r="F132" s="60">
        <f t="shared" ref="F132:N132" si="19">$H110*F54</f>
        <v>85.130052876000008</v>
      </c>
      <c r="G132" s="60">
        <f t="shared" si="19"/>
        <v>85.130052876000008</v>
      </c>
      <c r="H132" s="60">
        <f t="shared" si="19"/>
        <v>85.130052876000008</v>
      </c>
      <c r="I132" s="60">
        <f t="shared" si="19"/>
        <v>74.656499544000013</v>
      </c>
      <c r="J132" s="60">
        <f t="shared" si="19"/>
        <v>74.656499544000013</v>
      </c>
      <c r="K132" s="60">
        <f t="shared" si="19"/>
        <v>74.656499544000013</v>
      </c>
      <c r="L132" s="60">
        <f t="shared" si="19"/>
        <v>60.752968650000007</v>
      </c>
      <c r="M132" s="60">
        <f t="shared" si="19"/>
        <v>60.752968650000007</v>
      </c>
      <c r="N132" s="60">
        <f t="shared" si="19"/>
        <v>60.752968650000007</v>
      </c>
    </row>
    <row r="133" spans="3:14" ht="16.5" thickTop="1" thickBot="1" x14ac:dyDescent="0.3">
      <c r="E133" s="60" t="s">
        <v>84</v>
      </c>
      <c r="F133" s="60"/>
      <c r="G133" s="60"/>
      <c r="H133" s="60"/>
      <c r="I133" s="60"/>
      <c r="J133" s="60"/>
      <c r="K133" s="60"/>
      <c r="L133" s="60"/>
      <c r="M133" s="60"/>
      <c r="N133" s="60"/>
    </row>
    <row r="134" spans="3:14" ht="16.5" thickTop="1" thickBot="1" x14ac:dyDescent="0.3">
      <c r="E134" s="60" t="s">
        <v>84</v>
      </c>
      <c r="F134" s="60">
        <f>$H112*F56</f>
        <v>5.1834874473243246</v>
      </c>
      <c r="G134" s="60">
        <f t="shared" ref="G134:N134" si="20">$H112*G56</f>
        <v>2.648261499567568</v>
      </c>
      <c r="H134" s="60">
        <f t="shared" si="20"/>
        <v>2.6321135635945949</v>
      </c>
      <c r="I134" s="60">
        <f t="shared" si="20"/>
        <v>16.072286639594594</v>
      </c>
      <c r="J134" s="60">
        <f t="shared" si="20"/>
        <v>8.2113863205405409</v>
      </c>
      <c r="K134" s="60">
        <f t="shared" si="20"/>
        <v>8.1613168917567567</v>
      </c>
      <c r="L134" s="60">
        <f t="shared" si="20"/>
        <v>30.527052006162169</v>
      </c>
      <c r="M134" s="60">
        <f t="shared" si="20"/>
        <v>15.596375479783788</v>
      </c>
      <c r="N134" s="60">
        <f t="shared" si="20"/>
        <v>15.501275629297298</v>
      </c>
    </row>
    <row r="135" spans="3:14" ht="16.5" thickTop="1" thickBot="1" x14ac:dyDescent="0.3">
      <c r="E135" s="60" t="s">
        <v>84</v>
      </c>
      <c r="F135" s="60">
        <f t="shared" ref="F135:N135" si="21">$H113*F57</f>
        <v>0</v>
      </c>
      <c r="G135" s="60">
        <f t="shared" si="21"/>
        <v>0</v>
      </c>
      <c r="H135" s="60">
        <f t="shared" si="21"/>
        <v>0</v>
      </c>
      <c r="I135" s="60">
        <f t="shared" si="21"/>
        <v>0</v>
      </c>
      <c r="J135" s="60">
        <f t="shared" si="21"/>
        <v>0</v>
      </c>
      <c r="K135" s="60">
        <f t="shared" si="21"/>
        <v>0</v>
      </c>
      <c r="L135" s="60">
        <f t="shared" si="21"/>
        <v>0</v>
      </c>
      <c r="M135" s="60">
        <f t="shared" si="21"/>
        <v>0</v>
      </c>
      <c r="N135" s="60">
        <f t="shared" si="21"/>
        <v>0</v>
      </c>
    </row>
    <row r="136" spans="3:14" ht="16.5" thickTop="1" thickBot="1" x14ac:dyDescent="0.3">
      <c r="E136" s="60" t="s">
        <v>84</v>
      </c>
      <c r="F136" s="60">
        <f t="shared" ref="F136:N136" si="22">$H114*F58</f>
        <v>0</v>
      </c>
      <c r="G136" s="60">
        <f t="shared" si="22"/>
        <v>8.6887032042162158</v>
      </c>
      <c r="H136" s="60">
        <f t="shared" si="22"/>
        <v>10.677683455783784</v>
      </c>
      <c r="I136" s="60">
        <f t="shared" si="22"/>
        <v>0</v>
      </c>
      <c r="J136" s="60">
        <f t="shared" si="22"/>
        <v>26.94080574972973</v>
      </c>
      <c r="K136" s="60">
        <f t="shared" si="22"/>
        <v>33.107978150270277</v>
      </c>
      <c r="L136" s="60">
        <f t="shared" si="22"/>
        <v>0</v>
      </c>
      <c r="M136" s="60">
        <f t="shared" si="22"/>
        <v>51.170278172108119</v>
      </c>
      <c r="N136" s="60">
        <f t="shared" si="22"/>
        <v>62.883956307891886</v>
      </c>
    </row>
    <row r="137" spans="3:14" ht="16.5" thickTop="1" thickBot="1" x14ac:dyDescent="0.3">
      <c r="E137" s="60" t="s">
        <v>84</v>
      </c>
      <c r="F137" s="60">
        <f t="shared" ref="F137:N137" si="23">$H115*F59</f>
        <v>0</v>
      </c>
      <c r="G137" s="60">
        <f t="shared" si="23"/>
        <v>0</v>
      </c>
      <c r="H137" s="60">
        <f t="shared" si="23"/>
        <v>0</v>
      </c>
      <c r="I137" s="60">
        <f t="shared" si="23"/>
        <v>0</v>
      </c>
      <c r="J137" s="60">
        <f t="shared" si="23"/>
        <v>0</v>
      </c>
      <c r="K137" s="60">
        <f t="shared" si="23"/>
        <v>0</v>
      </c>
      <c r="L137" s="60">
        <f t="shared" si="23"/>
        <v>0</v>
      </c>
      <c r="M137" s="60">
        <f t="shared" si="23"/>
        <v>0</v>
      </c>
      <c r="N137" s="60">
        <f t="shared" si="23"/>
        <v>0</v>
      </c>
    </row>
    <row r="138" spans="3:14" ht="16.5" thickTop="1" thickBot="1" x14ac:dyDescent="0.3">
      <c r="E138" s="60" t="s">
        <v>84</v>
      </c>
      <c r="F138" s="60">
        <f t="shared" ref="F138:N138" si="24">$H116*F60</f>
        <v>2.9660231821621625</v>
      </c>
      <c r="G138" s="60">
        <f t="shared" si="24"/>
        <v>2.4426073264864869</v>
      </c>
      <c r="H138" s="60">
        <f t="shared" si="24"/>
        <v>0.21634522034594597</v>
      </c>
      <c r="I138" s="60">
        <f t="shared" si="24"/>
        <v>9.1966605972972975</v>
      </c>
      <c r="J138" s="60">
        <f t="shared" si="24"/>
        <v>7.5737204918918914</v>
      </c>
      <c r="K138" s="60">
        <f t="shared" si="24"/>
        <v>0.67081524356756761</v>
      </c>
      <c r="L138" s="60">
        <f t="shared" si="24"/>
        <v>17.46776564108108</v>
      </c>
      <c r="M138" s="60">
        <f t="shared" si="24"/>
        <v>14.385218763243245</v>
      </c>
      <c r="N138" s="60">
        <f t="shared" si="24"/>
        <v>1.2741193761729732</v>
      </c>
    </row>
    <row r="139" spans="3:14" ht="15.75" thickTop="1" x14ac:dyDescent="0.25">
      <c r="E139" s="1"/>
      <c r="F139" s="1"/>
      <c r="G139" s="1"/>
      <c r="H139" s="1"/>
      <c r="I139" s="1"/>
      <c r="J139" s="1"/>
      <c r="K139" s="1"/>
      <c r="L139" s="1"/>
      <c r="M139" s="1"/>
      <c r="N139" s="1"/>
    </row>
    <row r="142" spans="3:14" s="12" customFormat="1" x14ac:dyDescent="0.25">
      <c r="C142" s="13"/>
      <c r="E142" s="1"/>
      <c r="F142" s="14"/>
      <c r="G142" s="14"/>
      <c r="H142" s="14"/>
      <c r="I142" s="14"/>
      <c r="J142" s="14"/>
      <c r="K142" s="14"/>
      <c r="L142" s="14"/>
      <c r="M142" s="14"/>
      <c r="N142" s="14"/>
    </row>
    <row r="143" spans="3:14" ht="15.75" thickBot="1" x14ac:dyDescent="0.3">
      <c r="E143" s="1"/>
      <c r="F143" s="13" t="s">
        <v>115</v>
      </c>
      <c r="G143" s="12"/>
      <c r="H143" s="12"/>
      <c r="I143" s="12"/>
      <c r="J143" s="12"/>
      <c r="K143" s="12"/>
      <c r="L143" s="12"/>
      <c r="M143" s="12"/>
      <c r="N143" s="12"/>
    </row>
    <row r="144" spans="3:14" ht="16.5" thickTop="1" thickBot="1" x14ac:dyDescent="0.3">
      <c r="E144" s="60"/>
      <c r="F144" s="85">
        <f>$K$102*'Ref. 4.2 DH economic assessment'!C15/SUM('Ref. 2.2.3 Dec. heating supply'!D37:D45)*(1-'Ref. 4.2 DH economic assessment'!C16/'Ref. 4.2 DH economic assessment'!C15)</f>
        <v>0.70299176258992802</v>
      </c>
      <c r="G144" s="85">
        <f>$K$102*'Ref. 4.2 DH economic assessment'!D15/SUM('Ref. 2.2.3 Dec. heating supply'!E37:E45)*(1-'Ref. 4.2 DH economic assessment'!D16/'Ref. 4.2 DH economic assessment'!D15)</f>
        <v>0.70299176258992802</v>
      </c>
      <c r="H144" s="85">
        <f>$K$102*'Ref. 4.2 DH economic assessment'!E15/SUM('Ref. 2.2.3 Dec. heating supply'!F37:F45)*(1-'Ref. 4.2 DH economic assessment'!E16/'Ref. 4.2 DH economic assessment'!E15)</f>
        <v>0.70299176258992802</v>
      </c>
      <c r="I144" s="85">
        <f>$K$102*'Ref. 4.2 DH economic assessment'!F15/SUM('Ref. 2.2.3 Dec. heating supply'!G37:G45)*(1-'Ref. 4.2 DH economic assessment'!F16/'Ref. 4.2 DH economic assessment'!F15)</f>
        <v>0.61650266187050362</v>
      </c>
      <c r="J144" s="85">
        <f>$K$102*'Ref. 4.2 DH economic assessment'!G15/SUM('Ref. 2.2.3 Dec. heating supply'!H37:H45)*(1-'Ref. 4.2 DH economic assessment'!G16/'Ref. 4.2 DH economic assessment'!G15)</f>
        <v>0.61650266187050362</v>
      </c>
      <c r="K144" s="85">
        <f>$K$102*'Ref. 4.2 DH economic assessment'!H15/SUM('Ref. 2.2.3 Dec. heating supply'!I37:I45)*(1-'Ref. 4.2 DH economic assessment'!H16/'Ref. 4.2 DH economic assessment'!H15)</f>
        <v>0.61650266187050362</v>
      </c>
      <c r="L144" s="85">
        <f>$K$102*'Ref. 4.2 DH economic assessment'!I15/SUM('Ref. 2.2.3 Dec. heating supply'!J37:J45)*(1-'Ref. 4.2 DH economic assessment'!I16/'Ref. 4.2 DH economic assessment'!I15)</f>
        <v>0.50168929856115108</v>
      </c>
      <c r="M144" s="85">
        <f>$K$102*'Ref. 4.2 DH economic assessment'!J15/SUM('Ref. 2.2.3 Dec. heating supply'!K37:K45)*(1-'Ref. 4.2 DH economic assessment'!J16/'Ref. 4.2 DH economic assessment'!J15)</f>
        <v>0.50168929856115108</v>
      </c>
      <c r="N144" s="85">
        <f>$K$102*'Ref. 4.2 DH economic assessment'!K15/SUM('Ref. 2.2.3 Dec. heating supply'!L37:L45)*(1-'Ref. 4.2 DH economic assessment'!K16/'Ref. 4.2 DH economic assessment'!K15)</f>
        <v>0.50168929856115108</v>
      </c>
    </row>
    <row r="145" spans="5:14" ht="15.75" thickTop="1" x14ac:dyDescent="0.25">
      <c r="E145" s="1"/>
      <c r="F145" s="12"/>
      <c r="G145" s="12"/>
      <c r="H145" s="12"/>
      <c r="I145" s="12"/>
      <c r="J145" s="12"/>
      <c r="K145" s="12"/>
      <c r="L145" s="12"/>
      <c r="M145" s="12"/>
      <c r="N145" s="12"/>
    </row>
    <row r="146" spans="5:14" ht="15.75" thickBot="1" x14ac:dyDescent="0.3">
      <c r="E146" s="1"/>
      <c r="F146" s="13" t="s">
        <v>116</v>
      </c>
      <c r="G146" s="12"/>
      <c r="H146" s="12"/>
      <c r="I146" s="12"/>
      <c r="J146" s="12"/>
      <c r="K146" s="12"/>
      <c r="L146" s="12"/>
      <c r="M146" s="12"/>
      <c r="N146" s="12"/>
    </row>
    <row r="147" spans="5:14" ht="16.5" thickTop="1" thickBot="1" x14ac:dyDescent="0.3">
      <c r="E147" s="60"/>
      <c r="F147" s="85">
        <f>$K$102*'Ref. 4.2 DH economic assessment'!C15/'Ref. 3.2 DH supply dispatch'!D17*'Ref. 4.2 DH economic assessment'!C16/'Ref. 4.2 DH economic assessment'!C15</f>
        <v>0.18560845945945947</v>
      </c>
      <c r="G147" s="85">
        <f>$K$102*'Ref. 4.2 DH economic assessment'!D15/'Ref. 3.2 DH supply dispatch'!E17*'Ref. 4.2 DH economic assessment'!D16/'Ref. 4.2 DH economic assessment'!D15</f>
        <v>0.18560845945945947</v>
      </c>
      <c r="H147" s="85">
        <f>$K$102*'Ref. 4.2 DH economic assessment'!E15/'Ref. 3.2 DH supply dispatch'!F17*'Ref. 4.2 DH economic assessment'!E16/'Ref. 4.2 DH economic assessment'!E15</f>
        <v>0.18560845945945947</v>
      </c>
      <c r="I147" s="85">
        <f>$K$102*'Ref. 4.2 DH economic assessment'!F15/'Ref. 3.2 DH supply dispatch'!G17*'Ref. 4.2 DH economic assessment'!F16/'Ref. 4.2 DH economic assessment'!F15</f>
        <v>0.57551067567567571</v>
      </c>
      <c r="J147" s="85">
        <f>$K$102*'Ref. 4.2 DH economic assessment'!G15/'Ref. 3.2 DH supply dispatch'!H17*'Ref. 4.2 DH economic assessment'!G16/'Ref. 4.2 DH economic assessment'!G15</f>
        <v>0.57551067567567571</v>
      </c>
      <c r="K147" s="85">
        <f>$K$102*'Ref. 4.2 DH economic assessment'!H15/'Ref. 3.2 DH supply dispatch'!I17*'Ref. 4.2 DH economic assessment'!H16/'Ref. 4.2 DH economic assessment'!H15</f>
        <v>0.57551067567567571</v>
      </c>
      <c r="L147" s="85">
        <f>$K$102*'Ref. 4.2 DH economic assessment'!I15/'Ref. 3.2 DH supply dispatch'!J17*'Ref. 4.2 DH economic assessment'!I16/'Ref. 4.2 DH economic assessment'!I15</f>
        <v>1.0931017297297299</v>
      </c>
      <c r="M147" s="85">
        <f>$K$102*'Ref. 4.2 DH economic assessment'!J15/'Ref. 3.2 DH supply dispatch'!K17*'Ref. 4.2 DH economic assessment'!J16/'Ref. 4.2 DH economic assessment'!J15</f>
        <v>1.0931017297297299</v>
      </c>
      <c r="N147" s="85">
        <f>$K$102*'Ref. 4.2 DH economic assessment'!K15/'Ref. 3.2 DH supply dispatch'!L17*'Ref. 4.2 DH economic assessment'!K16/'Ref. 4.2 DH economic assessment'!K15</f>
        <v>1.0931017297297299</v>
      </c>
    </row>
    <row r="148" spans="5:14" ht="15.75" thickTop="1" x14ac:dyDescent="0.25"/>
  </sheetData>
  <mergeCells count="16">
    <mergeCell ref="AL12:AL24"/>
    <mergeCell ref="AM12:AM24"/>
    <mergeCell ref="AN12:AN24"/>
    <mergeCell ref="AO12:AO24"/>
    <mergeCell ref="AP12:AP24"/>
    <mergeCell ref="AG12:AG24"/>
    <mergeCell ref="AH12:AH24"/>
    <mergeCell ref="AI12:AI24"/>
    <mergeCell ref="AJ12:AJ24"/>
    <mergeCell ref="AK12:AK24"/>
    <mergeCell ref="B83:B88"/>
    <mergeCell ref="B8:B20"/>
    <mergeCell ref="B22:B26"/>
    <mergeCell ref="B27:B44"/>
    <mergeCell ref="B45:B63"/>
    <mergeCell ref="B64:B82"/>
  </mergeCells>
  <pageMargins left="0.7" right="0.7" top="0.78740157499999996" bottom="0.78740157499999996" header="0.3" footer="0.3"/>
  <ignoredErrors>
    <ignoredError sqref="F8" evalError="1"/>
  </ignoredErrors>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A1:L46"/>
  <sheetViews>
    <sheetView showGridLines="0" topLeftCell="A2" workbookViewId="0">
      <selection activeCell="N20" sqref="N20"/>
    </sheetView>
  </sheetViews>
  <sheetFormatPr defaultColWidth="11.42578125" defaultRowHeight="15" x14ac:dyDescent="0.25"/>
  <cols>
    <col min="1" max="1" width="21" bestFit="1" customWidth="1"/>
    <col min="2" max="2" width="13.85546875" style="2" bestFit="1" customWidth="1"/>
    <col min="4" max="4" width="18.42578125" bestFit="1" customWidth="1"/>
  </cols>
  <sheetData>
    <row r="1" spans="1:12" x14ac:dyDescent="0.25">
      <c r="A1" s="31" t="s">
        <v>117</v>
      </c>
      <c r="B1" s="31"/>
      <c r="D1" s="31"/>
      <c r="E1" s="31"/>
      <c r="F1" s="31"/>
    </row>
    <row r="3" spans="1:12" ht="23.25" x14ac:dyDescent="0.25">
      <c r="A3" s="32" t="s">
        <v>118</v>
      </c>
      <c r="B3" s="32"/>
      <c r="C3" s="32"/>
      <c r="D3" s="32"/>
      <c r="E3" s="32"/>
      <c r="F3" s="32"/>
      <c r="G3" s="32"/>
      <c r="H3" s="32"/>
      <c r="I3" s="32"/>
      <c r="J3" s="32"/>
      <c r="K3" s="32"/>
      <c r="L3" s="32"/>
    </row>
    <row r="5" spans="1:12" x14ac:dyDescent="0.25">
      <c r="A5" s="100" t="s">
        <v>119</v>
      </c>
      <c r="B5" s="100"/>
      <c r="C5" s="100"/>
      <c r="D5" s="100"/>
      <c r="E5" s="100"/>
      <c r="F5" s="100"/>
      <c r="G5" s="100"/>
      <c r="H5" s="100"/>
      <c r="I5" s="100"/>
      <c r="J5" s="101"/>
      <c r="K5" s="101"/>
      <c r="L5" s="101"/>
    </row>
    <row r="7" spans="1:12" ht="74.25" hidden="1" customHeight="1" thickBot="1" x14ac:dyDescent="0.3">
      <c r="A7" s="18"/>
      <c r="B7" s="18"/>
      <c r="C7">
        <v>9</v>
      </c>
      <c r="D7" s="18"/>
      <c r="E7">
        <v>1</v>
      </c>
      <c r="F7">
        <v>2</v>
      </c>
      <c r="G7">
        <v>3</v>
      </c>
      <c r="H7">
        <v>4</v>
      </c>
      <c r="I7">
        <v>5</v>
      </c>
      <c r="J7">
        <v>6</v>
      </c>
      <c r="K7">
        <v>7</v>
      </c>
      <c r="L7">
        <v>8</v>
      </c>
    </row>
    <row r="8" spans="1:12" ht="19.5" thickBot="1" x14ac:dyDescent="0.35">
      <c r="A8" s="34" t="s">
        <v>23</v>
      </c>
      <c r="B8" s="18"/>
      <c r="D8" s="18"/>
    </row>
    <row r="9" spans="1:12" ht="17.25" thickTop="1" thickBot="1" x14ac:dyDescent="0.3">
      <c r="A9" s="133" t="s">
        <v>120</v>
      </c>
      <c r="B9" s="130" t="s">
        <v>121</v>
      </c>
      <c r="C9" s="130" t="s">
        <v>26</v>
      </c>
      <c r="D9" s="37" t="str">
        <f t="shared" ref="D9:K9" si="0">"Scenario "&amp;E7</f>
        <v>Scenario 1</v>
      </c>
      <c r="E9" s="38" t="str">
        <f t="shared" si="0"/>
        <v>Scenario 2</v>
      </c>
      <c r="F9" s="38" t="str">
        <f t="shared" si="0"/>
        <v>Scenario 3</v>
      </c>
      <c r="G9" s="38" t="str">
        <f t="shared" si="0"/>
        <v>Scenario 4</v>
      </c>
      <c r="H9" s="38" t="str">
        <f t="shared" si="0"/>
        <v>Scenario 5</v>
      </c>
      <c r="I9" s="38" t="str">
        <f t="shared" si="0"/>
        <v>Scenario 6</v>
      </c>
      <c r="J9" s="38" t="str">
        <f t="shared" si="0"/>
        <v>Scenario 7</v>
      </c>
      <c r="K9" s="38" t="str">
        <f t="shared" si="0"/>
        <v>Scenario 8</v>
      </c>
      <c r="L9" s="38" t="str">
        <f>"Scenario "&amp;C7</f>
        <v>Scenario 9</v>
      </c>
    </row>
    <row r="10" spans="1:12" ht="17.25" thickTop="1" thickBot="1" x14ac:dyDescent="0.3">
      <c r="A10" s="134"/>
      <c r="B10" s="131"/>
      <c r="C10" s="131"/>
      <c r="D10" s="35" t="s">
        <v>122</v>
      </c>
      <c r="E10" s="133"/>
      <c r="F10" s="129"/>
      <c r="G10" s="129"/>
      <c r="H10" s="129"/>
      <c r="I10" s="129"/>
      <c r="J10" s="129"/>
      <c r="K10" s="129"/>
      <c r="L10" s="129"/>
    </row>
    <row r="11" spans="1:12" ht="17.25" thickTop="1" thickBot="1" x14ac:dyDescent="0.3">
      <c r="A11" s="135"/>
      <c r="B11" s="132"/>
      <c r="C11" s="132"/>
      <c r="D11" s="36" t="s">
        <v>123</v>
      </c>
      <c r="E11" s="135"/>
      <c r="F11" s="129"/>
      <c r="G11" s="129"/>
      <c r="H11" s="129"/>
      <c r="I11" s="129"/>
      <c r="J11" s="129"/>
      <c r="K11" s="129"/>
      <c r="L11" s="129"/>
    </row>
    <row r="12" spans="1:12" ht="16.5" thickTop="1" thickBot="1" x14ac:dyDescent="0.3">
      <c r="A12" s="51" t="s">
        <v>124</v>
      </c>
      <c r="B12" s="40" t="s">
        <v>125</v>
      </c>
      <c r="C12" s="42" t="s">
        <v>126</v>
      </c>
      <c r="D12" s="45">
        <v>5162324.8014250416</v>
      </c>
      <c r="E12" s="44">
        <f t="shared" ref="E12:L21" si="1">$D12</f>
        <v>5162324.8014250416</v>
      </c>
      <c r="F12" s="41">
        <f t="shared" si="1"/>
        <v>5162324.8014250416</v>
      </c>
      <c r="G12" s="41">
        <f t="shared" si="1"/>
        <v>5162324.8014250416</v>
      </c>
      <c r="H12" s="41">
        <f t="shared" si="1"/>
        <v>5162324.8014250416</v>
      </c>
      <c r="I12" s="41">
        <f t="shared" si="1"/>
        <v>5162324.8014250416</v>
      </c>
      <c r="J12" s="41">
        <f t="shared" si="1"/>
        <v>5162324.8014250416</v>
      </c>
      <c r="K12" s="41">
        <f t="shared" si="1"/>
        <v>5162324.8014250416</v>
      </c>
      <c r="L12" s="41">
        <f t="shared" si="1"/>
        <v>5162324.8014250416</v>
      </c>
    </row>
    <row r="13" spans="1:12" ht="16.5" thickTop="1" thickBot="1" x14ac:dyDescent="0.3">
      <c r="A13" s="51"/>
      <c r="B13" s="40" t="s">
        <v>127</v>
      </c>
      <c r="C13" s="42" t="s">
        <v>126</v>
      </c>
      <c r="D13" s="46">
        <v>2023418.81119133</v>
      </c>
      <c r="E13" s="44">
        <f t="shared" si="1"/>
        <v>2023418.81119133</v>
      </c>
      <c r="F13" s="41">
        <f t="shared" si="1"/>
        <v>2023418.81119133</v>
      </c>
      <c r="G13" s="41">
        <f t="shared" si="1"/>
        <v>2023418.81119133</v>
      </c>
      <c r="H13" s="41">
        <f t="shared" si="1"/>
        <v>2023418.81119133</v>
      </c>
      <c r="I13" s="41">
        <f t="shared" si="1"/>
        <v>2023418.81119133</v>
      </c>
      <c r="J13" s="41">
        <f t="shared" si="1"/>
        <v>2023418.81119133</v>
      </c>
      <c r="K13" s="41">
        <f t="shared" si="1"/>
        <v>2023418.81119133</v>
      </c>
      <c r="L13" s="41">
        <f t="shared" si="1"/>
        <v>2023418.81119133</v>
      </c>
    </row>
    <row r="14" spans="1:12" ht="16.5" thickTop="1" thickBot="1" x14ac:dyDescent="0.3">
      <c r="A14" s="51"/>
      <c r="B14" s="40" t="s">
        <v>128</v>
      </c>
      <c r="C14" s="42" t="s">
        <v>126</v>
      </c>
      <c r="D14" s="46">
        <v>43320837.989999242</v>
      </c>
      <c r="E14" s="44">
        <f t="shared" si="1"/>
        <v>43320837.989999242</v>
      </c>
      <c r="F14" s="41">
        <f t="shared" si="1"/>
        <v>43320837.989999242</v>
      </c>
      <c r="G14" s="41">
        <f t="shared" si="1"/>
        <v>43320837.989999242</v>
      </c>
      <c r="H14" s="41">
        <f t="shared" si="1"/>
        <v>43320837.989999242</v>
      </c>
      <c r="I14" s="41">
        <f t="shared" si="1"/>
        <v>43320837.989999242</v>
      </c>
      <c r="J14" s="41">
        <f t="shared" si="1"/>
        <v>43320837.989999242</v>
      </c>
      <c r="K14" s="41">
        <f t="shared" si="1"/>
        <v>43320837.989999242</v>
      </c>
      <c r="L14" s="41">
        <f t="shared" si="1"/>
        <v>43320837.989999242</v>
      </c>
    </row>
    <row r="15" spans="1:12" ht="16.5" thickTop="1" thickBot="1" x14ac:dyDescent="0.3">
      <c r="A15" s="51"/>
      <c r="B15" s="40" t="s">
        <v>129</v>
      </c>
      <c r="C15" s="42" t="s">
        <v>126</v>
      </c>
      <c r="D15" s="46">
        <v>6097708.3130315244</v>
      </c>
      <c r="E15" s="44">
        <f t="shared" si="1"/>
        <v>6097708.3130315244</v>
      </c>
      <c r="F15" s="41">
        <f t="shared" si="1"/>
        <v>6097708.3130315244</v>
      </c>
      <c r="G15" s="41">
        <f t="shared" si="1"/>
        <v>6097708.3130315244</v>
      </c>
      <c r="H15" s="41">
        <f t="shared" si="1"/>
        <v>6097708.3130315244</v>
      </c>
      <c r="I15" s="41">
        <f t="shared" si="1"/>
        <v>6097708.3130315244</v>
      </c>
      <c r="J15" s="41">
        <f t="shared" si="1"/>
        <v>6097708.3130315244</v>
      </c>
      <c r="K15" s="41">
        <f t="shared" si="1"/>
        <v>6097708.3130315244</v>
      </c>
      <c r="L15" s="41">
        <f t="shared" si="1"/>
        <v>6097708.3130315244</v>
      </c>
    </row>
    <row r="16" spans="1:12" ht="5.0999999999999996" customHeight="1" thickTop="1" thickBot="1" x14ac:dyDescent="0.3">
      <c r="A16" s="51"/>
      <c r="B16" s="40"/>
      <c r="C16" s="43"/>
      <c r="D16" s="47"/>
      <c r="E16" s="44">
        <f t="shared" si="1"/>
        <v>0</v>
      </c>
      <c r="F16" s="41">
        <f t="shared" si="1"/>
        <v>0</v>
      </c>
      <c r="G16" s="41">
        <f t="shared" si="1"/>
        <v>0</v>
      </c>
      <c r="H16" s="41">
        <f t="shared" si="1"/>
        <v>0</v>
      </c>
      <c r="I16" s="41">
        <f t="shared" si="1"/>
        <v>0</v>
      </c>
      <c r="J16" s="41">
        <f t="shared" si="1"/>
        <v>0</v>
      </c>
      <c r="K16" s="41">
        <f t="shared" si="1"/>
        <v>0</v>
      </c>
      <c r="L16" s="41">
        <f t="shared" si="1"/>
        <v>0</v>
      </c>
    </row>
    <row r="17" spans="1:12" ht="16.5" thickTop="1" thickBot="1" x14ac:dyDescent="0.3">
      <c r="A17" s="51" t="s">
        <v>130</v>
      </c>
      <c r="B17" s="40" t="s">
        <v>97</v>
      </c>
      <c r="C17" s="42" t="s">
        <v>69</v>
      </c>
      <c r="D17" s="47">
        <v>0</v>
      </c>
      <c r="E17" s="44">
        <f t="shared" si="1"/>
        <v>0</v>
      </c>
      <c r="F17" s="41">
        <f t="shared" si="1"/>
        <v>0</v>
      </c>
      <c r="G17" s="41">
        <f t="shared" si="1"/>
        <v>0</v>
      </c>
      <c r="H17" s="41">
        <f t="shared" si="1"/>
        <v>0</v>
      </c>
      <c r="I17" s="41">
        <f t="shared" si="1"/>
        <v>0</v>
      </c>
      <c r="J17" s="41">
        <f t="shared" si="1"/>
        <v>0</v>
      </c>
      <c r="K17" s="41">
        <f t="shared" si="1"/>
        <v>0</v>
      </c>
      <c r="L17" s="41">
        <f t="shared" si="1"/>
        <v>0</v>
      </c>
    </row>
    <row r="18" spans="1:12" ht="16.5" thickTop="1" thickBot="1" x14ac:dyDescent="0.3">
      <c r="A18" s="51"/>
      <c r="B18" s="40" t="s">
        <v>99</v>
      </c>
      <c r="C18" s="42" t="s">
        <v>69</v>
      </c>
      <c r="D18" s="47">
        <v>14888.457131780213</v>
      </c>
      <c r="E18" s="44">
        <f t="shared" si="1"/>
        <v>14888.457131780213</v>
      </c>
      <c r="F18" s="41">
        <f t="shared" si="1"/>
        <v>14888.457131780213</v>
      </c>
      <c r="G18" s="41">
        <f t="shared" si="1"/>
        <v>14888.457131780213</v>
      </c>
      <c r="H18" s="41">
        <f t="shared" si="1"/>
        <v>14888.457131780213</v>
      </c>
      <c r="I18" s="41">
        <f t="shared" si="1"/>
        <v>14888.457131780213</v>
      </c>
      <c r="J18" s="41">
        <f t="shared" si="1"/>
        <v>14888.457131780213</v>
      </c>
      <c r="K18" s="41">
        <f t="shared" si="1"/>
        <v>14888.457131780213</v>
      </c>
      <c r="L18" s="41">
        <f t="shared" si="1"/>
        <v>14888.457131780213</v>
      </c>
    </row>
    <row r="19" spans="1:12" ht="16.5" thickTop="1" thickBot="1" x14ac:dyDescent="0.3">
      <c r="A19" s="51"/>
      <c r="B19" s="40" t="s">
        <v>101</v>
      </c>
      <c r="C19" s="42" t="s">
        <v>69</v>
      </c>
      <c r="D19" s="47">
        <v>14191.962511963487</v>
      </c>
      <c r="E19" s="44">
        <f t="shared" si="1"/>
        <v>14191.962511963487</v>
      </c>
      <c r="F19" s="41">
        <f t="shared" si="1"/>
        <v>14191.962511963487</v>
      </c>
      <c r="G19" s="41">
        <f t="shared" si="1"/>
        <v>14191.962511963487</v>
      </c>
      <c r="H19" s="41">
        <f t="shared" si="1"/>
        <v>14191.962511963487</v>
      </c>
      <c r="I19" s="41">
        <f t="shared" si="1"/>
        <v>14191.962511963487</v>
      </c>
      <c r="J19" s="41">
        <f t="shared" si="1"/>
        <v>14191.962511963487</v>
      </c>
      <c r="K19" s="41">
        <f t="shared" si="1"/>
        <v>14191.962511963487</v>
      </c>
      <c r="L19" s="41">
        <f t="shared" si="1"/>
        <v>14191.962511963487</v>
      </c>
    </row>
    <row r="20" spans="1:12" ht="16.5" thickTop="1" thickBot="1" x14ac:dyDescent="0.3">
      <c r="A20" s="51"/>
      <c r="B20" s="40" t="s">
        <v>102</v>
      </c>
      <c r="C20" s="42" t="s">
        <v>69</v>
      </c>
      <c r="D20" s="47">
        <v>1773.8541351939386</v>
      </c>
      <c r="E20" s="44">
        <f t="shared" si="1"/>
        <v>1773.8541351939386</v>
      </c>
      <c r="F20" s="41">
        <f t="shared" si="1"/>
        <v>1773.8541351939386</v>
      </c>
      <c r="G20" s="41">
        <f t="shared" si="1"/>
        <v>1773.8541351939386</v>
      </c>
      <c r="H20" s="41">
        <f t="shared" si="1"/>
        <v>1773.8541351939386</v>
      </c>
      <c r="I20" s="41">
        <f t="shared" si="1"/>
        <v>1773.8541351939386</v>
      </c>
      <c r="J20" s="41">
        <f t="shared" si="1"/>
        <v>1773.8541351939386</v>
      </c>
      <c r="K20" s="41">
        <f t="shared" si="1"/>
        <v>1773.8541351939386</v>
      </c>
      <c r="L20" s="41">
        <f t="shared" si="1"/>
        <v>1773.8541351939386</v>
      </c>
    </row>
    <row r="21" spans="1:12" ht="16.5" thickTop="1" thickBot="1" x14ac:dyDescent="0.3">
      <c r="A21" s="51"/>
      <c r="B21" s="40" t="s">
        <v>103</v>
      </c>
      <c r="C21" s="42" t="s">
        <v>69</v>
      </c>
      <c r="D21" s="47">
        <v>3121.8255255584299</v>
      </c>
      <c r="E21" s="44">
        <f t="shared" si="1"/>
        <v>3121.8255255584299</v>
      </c>
      <c r="F21" s="41">
        <f t="shared" si="1"/>
        <v>3121.8255255584299</v>
      </c>
      <c r="G21" s="41">
        <f t="shared" si="1"/>
        <v>3121.8255255584299</v>
      </c>
      <c r="H21" s="41">
        <f t="shared" si="1"/>
        <v>3121.8255255584299</v>
      </c>
      <c r="I21" s="41">
        <f t="shared" si="1"/>
        <v>3121.8255255584299</v>
      </c>
      <c r="J21" s="41">
        <f t="shared" si="1"/>
        <v>3121.8255255584299</v>
      </c>
      <c r="K21" s="41">
        <f t="shared" si="1"/>
        <v>3121.8255255584299</v>
      </c>
      <c r="L21" s="41">
        <f t="shared" si="1"/>
        <v>3121.8255255584299</v>
      </c>
    </row>
    <row r="22" spans="1:12" ht="16.5" thickTop="1" thickBot="1" x14ac:dyDescent="0.3">
      <c r="A22" s="51"/>
      <c r="B22" s="40" t="s">
        <v>104</v>
      </c>
      <c r="C22" s="42" t="s">
        <v>69</v>
      </c>
      <c r="D22" s="47">
        <v>242.76392809266176</v>
      </c>
      <c r="E22" s="44">
        <f t="shared" ref="E22:L31" si="2">$D22</f>
        <v>242.76392809266176</v>
      </c>
      <c r="F22" s="41">
        <f t="shared" si="2"/>
        <v>242.76392809266176</v>
      </c>
      <c r="G22" s="41">
        <f t="shared" si="2"/>
        <v>242.76392809266176</v>
      </c>
      <c r="H22" s="41">
        <f t="shared" si="2"/>
        <v>242.76392809266176</v>
      </c>
      <c r="I22" s="41">
        <f t="shared" si="2"/>
        <v>242.76392809266176</v>
      </c>
      <c r="J22" s="41">
        <f t="shared" si="2"/>
        <v>242.76392809266176</v>
      </c>
      <c r="K22" s="41">
        <f t="shared" si="2"/>
        <v>242.76392809266176</v>
      </c>
      <c r="L22" s="41">
        <f t="shared" si="2"/>
        <v>242.76392809266176</v>
      </c>
    </row>
    <row r="23" spans="1:12" ht="16.5" thickTop="1" thickBot="1" x14ac:dyDescent="0.3">
      <c r="A23" s="51"/>
      <c r="B23" s="40" t="s">
        <v>105</v>
      </c>
      <c r="C23" s="42" t="s">
        <v>69</v>
      </c>
      <c r="D23" s="47">
        <v>1379.0012833319413</v>
      </c>
      <c r="E23" s="44">
        <f t="shared" si="2"/>
        <v>1379.0012833319413</v>
      </c>
      <c r="F23" s="41">
        <f t="shared" si="2"/>
        <v>1379.0012833319413</v>
      </c>
      <c r="G23" s="41">
        <f t="shared" si="2"/>
        <v>1379.0012833319413</v>
      </c>
      <c r="H23" s="41">
        <f t="shared" si="2"/>
        <v>1379.0012833319413</v>
      </c>
      <c r="I23" s="41">
        <f t="shared" si="2"/>
        <v>1379.0012833319413</v>
      </c>
      <c r="J23" s="41">
        <f t="shared" si="2"/>
        <v>1379.0012833319413</v>
      </c>
      <c r="K23" s="41">
        <f t="shared" si="2"/>
        <v>1379.0012833319413</v>
      </c>
      <c r="L23" s="41">
        <f t="shared" si="2"/>
        <v>1379.0012833319413</v>
      </c>
    </row>
    <row r="24" spans="1:12" ht="16.5" thickTop="1" thickBot="1" x14ac:dyDescent="0.3">
      <c r="A24" s="51"/>
      <c r="B24" s="40" t="s">
        <v>106</v>
      </c>
      <c r="C24" s="42" t="s">
        <v>69</v>
      </c>
      <c r="D24" s="47">
        <v>365.96753014810707</v>
      </c>
      <c r="E24" s="44">
        <f t="shared" si="2"/>
        <v>365.96753014810707</v>
      </c>
      <c r="F24" s="41">
        <f t="shared" si="2"/>
        <v>365.96753014810707</v>
      </c>
      <c r="G24" s="41">
        <f t="shared" si="2"/>
        <v>365.96753014810707</v>
      </c>
      <c r="H24" s="41">
        <f t="shared" si="2"/>
        <v>365.96753014810707</v>
      </c>
      <c r="I24" s="41">
        <f t="shared" si="2"/>
        <v>365.96753014810707</v>
      </c>
      <c r="J24" s="41">
        <f t="shared" si="2"/>
        <v>365.96753014810707</v>
      </c>
      <c r="K24" s="41">
        <f t="shared" si="2"/>
        <v>365.96753014810707</v>
      </c>
      <c r="L24" s="41">
        <f t="shared" si="2"/>
        <v>365.96753014810707</v>
      </c>
    </row>
    <row r="25" spans="1:12" ht="16.5" thickTop="1" thickBot="1" x14ac:dyDescent="0.3">
      <c r="A25" s="51"/>
      <c r="B25" s="40" t="s">
        <v>107</v>
      </c>
      <c r="C25" s="42" t="s">
        <v>69</v>
      </c>
      <c r="D25" s="47">
        <v>4687.556707474736</v>
      </c>
      <c r="E25" s="44">
        <f t="shared" si="2"/>
        <v>4687.556707474736</v>
      </c>
      <c r="F25" s="41">
        <f t="shared" si="2"/>
        <v>4687.556707474736</v>
      </c>
      <c r="G25" s="41">
        <f t="shared" si="2"/>
        <v>4687.556707474736</v>
      </c>
      <c r="H25" s="41">
        <f t="shared" si="2"/>
        <v>4687.556707474736</v>
      </c>
      <c r="I25" s="41">
        <f t="shared" si="2"/>
        <v>4687.556707474736</v>
      </c>
      <c r="J25" s="41">
        <f t="shared" si="2"/>
        <v>4687.556707474736</v>
      </c>
      <c r="K25" s="41">
        <f t="shared" si="2"/>
        <v>4687.556707474736</v>
      </c>
      <c r="L25" s="41">
        <f t="shared" si="2"/>
        <v>4687.556707474736</v>
      </c>
    </row>
    <row r="26" spans="1:12" ht="5.0999999999999996" customHeight="1" thickTop="1" thickBot="1" x14ac:dyDescent="0.3">
      <c r="A26" s="51"/>
      <c r="B26" s="40"/>
      <c r="C26" s="43"/>
      <c r="D26" s="47"/>
      <c r="E26" s="44">
        <f t="shared" si="2"/>
        <v>0</v>
      </c>
      <c r="F26" s="41">
        <f t="shared" si="2"/>
        <v>0</v>
      </c>
      <c r="G26" s="41">
        <f t="shared" si="2"/>
        <v>0</v>
      </c>
      <c r="H26" s="41">
        <f t="shared" si="2"/>
        <v>0</v>
      </c>
      <c r="I26" s="41">
        <f t="shared" si="2"/>
        <v>0</v>
      </c>
      <c r="J26" s="41">
        <f t="shared" si="2"/>
        <v>0</v>
      </c>
      <c r="K26" s="41">
        <f t="shared" si="2"/>
        <v>0</v>
      </c>
      <c r="L26" s="41">
        <f t="shared" si="2"/>
        <v>0</v>
      </c>
    </row>
    <row r="27" spans="1:12" ht="16.5" thickTop="1" thickBot="1" x14ac:dyDescent="0.3">
      <c r="A27" s="51" t="s">
        <v>131</v>
      </c>
      <c r="B27" s="40" t="s">
        <v>97</v>
      </c>
      <c r="C27" s="42" t="s">
        <v>132</v>
      </c>
      <c r="D27" s="47">
        <v>0</v>
      </c>
      <c r="E27" s="44">
        <f t="shared" si="2"/>
        <v>0</v>
      </c>
      <c r="F27" s="41">
        <f t="shared" si="2"/>
        <v>0</v>
      </c>
      <c r="G27" s="41">
        <f t="shared" si="2"/>
        <v>0</v>
      </c>
      <c r="H27" s="41">
        <f t="shared" si="2"/>
        <v>0</v>
      </c>
      <c r="I27" s="41">
        <f t="shared" si="2"/>
        <v>0</v>
      </c>
      <c r="J27" s="41">
        <f t="shared" si="2"/>
        <v>0</v>
      </c>
      <c r="K27" s="41">
        <f t="shared" si="2"/>
        <v>0</v>
      </c>
      <c r="L27" s="41">
        <f t="shared" si="2"/>
        <v>0</v>
      </c>
    </row>
    <row r="28" spans="1:12" ht="16.5" thickTop="1" thickBot="1" x14ac:dyDescent="0.3">
      <c r="A28" s="51"/>
      <c r="B28" s="40" t="s">
        <v>99</v>
      </c>
      <c r="C28" s="42" t="s">
        <v>132</v>
      </c>
      <c r="D28" s="47">
        <v>73988.4237175241</v>
      </c>
      <c r="E28" s="44">
        <f t="shared" si="2"/>
        <v>73988.4237175241</v>
      </c>
      <c r="F28" s="41">
        <f t="shared" si="2"/>
        <v>73988.4237175241</v>
      </c>
      <c r="G28" s="41">
        <f t="shared" si="2"/>
        <v>73988.4237175241</v>
      </c>
      <c r="H28" s="41">
        <f t="shared" si="2"/>
        <v>73988.4237175241</v>
      </c>
      <c r="I28" s="41">
        <f t="shared" si="2"/>
        <v>73988.4237175241</v>
      </c>
      <c r="J28" s="41">
        <f t="shared" si="2"/>
        <v>73988.4237175241</v>
      </c>
      <c r="K28" s="41">
        <f t="shared" si="2"/>
        <v>73988.4237175241</v>
      </c>
      <c r="L28" s="41">
        <f t="shared" si="2"/>
        <v>73988.4237175241</v>
      </c>
    </row>
    <row r="29" spans="1:12" ht="16.5" thickTop="1" thickBot="1" x14ac:dyDescent="0.3">
      <c r="A29" s="51"/>
      <c r="B29" s="40" t="s">
        <v>101</v>
      </c>
      <c r="C29" s="42" t="s">
        <v>132</v>
      </c>
      <c r="D29" s="47">
        <v>45489.108450438485</v>
      </c>
      <c r="E29" s="44">
        <f t="shared" si="2"/>
        <v>45489.108450438485</v>
      </c>
      <c r="F29" s="41">
        <f t="shared" si="2"/>
        <v>45489.108450438485</v>
      </c>
      <c r="G29" s="41">
        <f t="shared" si="2"/>
        <v>45489.108450438485</v>
      </c>
      <c r="H29" s="41">
        <f t="shared" si="2"/>
        <v>45489.108450438485</v>
      </c>
      <c r="I29" s="41">
        <f t="shared" si="2"/>
        <v>45489.108450438485</v>
      </c>
      <c r="J29" s="41">
        <f t="shared" si="2"/>
        <v>45489.108450438485</v>
      </c>
      <c r="K29" s="41">
        <f t="shared" si="2"/>
        <v>45489.108450438485</v>
      </c>
      <c r="L29" s="41">
        <f t="shared" si="2"/>
        <v>45489.108450438485</v>
      </c>
    </row>
    <row r="30" spans="1:12" ht="16.5" thickTop="1" thickBot="1" x14ac:dyDescent="0.3">
      <c r="A30" s="51"/>
      <c r="B30" s="40" t="s">
        <v>102</v>
      </c>
      <c r="C30" s="42" t="s">
        <v>132</v>
      </c>
      <c r="D30" s="47">
        <v>5685.9343519956492</v>
      </c>
      <c r="E30" s="44">
        <f t="shared" si="2"/>
        <v>5685.9343519956492</v>
      </c>
      <c r="F30" s="41">
        <f t="shared" si="2"/>
        <v>5685.9343519956492</v>
      </c>
      <c r="G30" s="41">
        <f t="shared" si="2"/>
        <v>5685.9343519956492</v>
      </c>
      <c r="H30" s="41">
        <f t="shared" si="2"/>
        <v>5685.9343519956492</v>
      </c>
      <c r="I30" s="41">
        <f t="shared" si="2"/>
        <v>5685.9343519956492</v>
      </c>
      <c r="J30" s="41">
        <f t="shared" si="2"/>
        <v>5685.9343519956492</v>
      </c>
      <c r="K30" s="41">
        <f t="shared" si="2"/>
        <v>5685.9343519956492</v>
      </c>
      <c r="L30" s="41">
        <f t="shared" si="2"/>
        <v>5685.9343519956492</v>
      </c>
    </row>
    <row r="31" spans="1:12" ht="16.5" thickTop="1" thickBot="1" x14ac:dyDescent="0.3">
      <c r="A31" s="51"/>
      <c r="B31" s="40" t="s">
        <v>103</v>
      </c>
      <c r="C31" s="42" t="s">
        <v>132</v>
      </c>
      <c r="D31" s="47">
        <v>10007.6214253291</v>
      </c>
      <c r="E31" s="44">
        <f t="shared" si="2"/>
        <v>10007.6214253291</v>
      </c>
      <c r="F31" s="41">
        <f t="shared" si="2"/>
        <v>10007.6214253291</v>
      </c>
      <c r="G31" s="41">
        <f t="shared" si="2"/>
        <v>10007.6214253291</v>
      </c>
      <c r="H31" s="41">
        <f t="shared" si="2"/>
        <v>10007.6214253291</v>
      </c>
      <c r="I31" s="41">
        <f t="shared" si="2"/>
        <v>10007.6214253291</v>
      </c>
      <c r="J31" s="41">
        <f t="shared" si="2"/>
        <v>10007.6214253291</v>
      </c>
      <c r="K31" s="41">
        <f t="shared" si="2"/>
        <v>10007.6214253291</v>
      </c>
      <c r="L31" s="41">
        <f t="shared" si="2"/>
        <v>10007.6214253291</v>
      </c>
    </row>
    <row r="32" spans="1:12" ht="16.5" thickTop="1" thickBot="1" x14ac:dyDescent="0.3">
      <c r="A32" s="51"/>
      <c r="B32" s="40" t="s">
        <v>104</v>
      </c>
      <c r="C32" s="42" t="s">
        <v>132</v>
      </c>
      <c r="D32" s="47">
        <v>3128.5611910218181</v>
      </c>
      <c r="E32" s="44">
        <f t="shared" ref="E32:L45" si="3">$D32</f>
        <v>3128.5611910218181</v>
      </c>
      <c r="F32" s="41">
        <f t="shared" si="3"/>
        <v>3128.5611910218181</v>
      </c>
      <c r="G32" s="41">
        <f t="shared" si="3"/>
        <v>3128.5611910218181</v>
      </c>
      <c r="H32" s="41">
        <f t="shared" si="3"/>
        <v>3128.5611910218181</v>
      </c>
      <c r="I32" s="41">
        <f t="shared" si="3"/>
        <v>3128.5611910218181</v>
      </c>
      <c r="J32" s="41">
        <f t="shared" si="3"/>
        <v>3128.5611910218181</v>
      </c>
      <c r="K32" s="41">
        <f t="shared" si="3"/>
        <v>3128.5611910218181</v>
      </c>
      <c r="L32" s="41">
        <f t="shared" si="3"/>
        <v>3128.5611910218181</v>
      </c>
    </row>
    <row r="33" spans="1:12" ht="16.5" thickTop="1" thickBot="1" x14ac:dyDescent="0.3">
      <c r="A33" s="51"/>
      <c r="B33" s="40" t="s">
        <v>105</v>
      </c>
      <c r="C33" s="42" t="s">
        <v>132</v>
      </c>
      <c r="D33" s="47">
        <v>42223.755788997187</v>
      </c>
      <c r="E33" s="44">
        <f t="shared" si="3"/>
        <v>42223.755788997187</v>
      </c>
      <c r="F33" s="41">
        <f t="shared" si="3"/>
        <v>42223.755788997187</v>
      </c>
      <c r="G33" s="41">
        <f t="shared" si="3"/>
        <v>42223.755788997187</v>
      </c>
      <c r="H33" s="41">
        <f t="shared" si="3"/>
        <v>42223.755788997187</v>
      </c>
      <c r="I33" s="41">
        <f t="shared" si="3"/>
        <v>42223.755788997187</v>
      </c>
      <c r="J33" s="41">
        <f t="shared" si="3"/>
        <v>42223.755788997187</v>
      </c>
      <c r="K33" s="41">
        <f t="shared" si="3"/>
        <v>42223.755788997187</v>
      </c>
      <c r="L33" s="41">
        <f t="shared" si="3"/>
        <v>42223.755788997187</v>
      </c>
    </row>
    <row r="34" spans="1:12" ht="16.5" thickTop="1" thickBot="1" x14ac:dyDescent="0.3">
      <c r="A34" s="51"/>
      <c r="B34" s="40" t="s">
        <v>106</v>
      </c>
      <c r="C34" s="42" t="s">
        <v>132</v>
      </c>
      <c r="D34" s="47">
        <v>8892.3278151775085</v>
      </c>
      <c r="E34" s="44">
        <f t="shared" si="3"/>
        <v>8892.3278151775085</v>
      </c>
      <c r="F34" s="41">
        <f t="shared" si="3"/>
        <v>8892.3278151775085</v>
      </c>
      <c r="G34" s="41">
        <f t="shared" si="3"/>
        <v>8892.3278151775085</v>
      </c>
      <c r="H34" s="41">
        <f t="shared" si="3"/>
        <v>8892.3278151775085</v>
      </c>
      <c r="I34" s="41">
        <f t="shared" si="3"/>
        <v>8892.3278151775085</v>
      </c>
      <c r="J34" s="41">
        <f t="shared" si="3"/>
        <v>8892.3278151775085</v>
      </c>
      <c r="K34" s="41">
        <f t="shared" si="3"/>
        <v>8892.3278151775085</v>
      </c>
      <c r="L34" s="41">
        <f t="shared" si="3"/>
        <v>8892.3278151775085</v>
      </c>
    </row>
    <row r="35" spans="1:12" ht="16.5" thickTop="1" thickBot="1" x14ac:dyDescent="0.3">
      <c r="A35" s="51"/>
      <c r="B35" s="40" t="s">
        <v>107</v>
      </c>
      <c r="C35" s="42" t="s">
        <v>132</v>
      </c>
      <c r="D35" s="47">
        <v>151371</v>
      </c>
      <c r="E35" s="44">
        <f t="shared" si="3"/>
        <v>151371</v>
      </c>
      <c r="F35" s="41">
        <f t="shared" si="3"/>
        <v>151371</v>
      </c>
      <c r="G35" s="41">
        <f t="shared" si="3"/>
        <v>151371</v>
      </c>
      <c r="H35" s="41">
        <f t="shared" si="3"/>
        <v>151371</v>
      </c>
      <c r="I35" s="41">
        <f t="shared" si="3"/>
        <v>151371</v>
      </c>
      <c r="J35" s="41">
        <f t="shared" si="3"/>
        <v>151371</v>
      </c>
      <c r="K35" s="41">
        <f t="shared" si="3"/>
        <v>151371</v>
      </c>
      <c r="L35" s="41">
        <f t="shared" si="3"/>
        <v>151371</v>
      </c>
    </row>
    <row r="36" spans="1:12" ht="5.0999999999999996" customHeight="1" thickTop="1" thickBot="1" x14ac:dyDescent="0.3">
      <c r="A36" s="51"/>
      <c r="B36" s="40"/>
      <c r="C36" s="43"/>
      <c r="D36" s="47"/>
      <c r="E36" s="44">
        <f t="shared" si="3"/>
        <v>0</v>
      </c>
      <c r="F36" s="41">
        <f t="shared" si="3"/>
        <v>0</v>
      </c>
      <c r="G36" s="41">
        <f t="shared" si="3"/>
        <v>0</v>
      </c>
      <c r="H36" s="41">
        <f t="shared" si="3"/>
        <v>0</v>
      </c>
      <c r="I36" s="41">
        <f t="shared" si="3"/>
        <v>0</v>
      </c>
      <c r="J36" s="41">
        <f t="shared" si="3"/>
        <v>0</v>
      </c>
      <c r="K36" s="41">
        <f t="shared" si="3"/>
        <v>0</v>
      </c>
      <c r="L36" s="41">
        <f t="shared" si="3"/>
        <v>0</v>
      </c>
    </row>
    <row r="37" spans="1:12" ht="16.5" thickTop="1" thickBot="1" x14ac:dyDescent="0.3">
      <c r="A37" s="51" t="s">
        <v>133</v>
      </c>
      <c r="B37" s="40" t="s">
        <v>97</v>
      </c>
      <c r="C37" s="42" t="s">
        <v>134</v>
      </c>
      <c r="D37" s="47">
        <v>0</v>
      </c>
      <c r="E37" s="44">
        <f t="shared" si="3"/>
        <v>0</v>
      </c>
      <c r="F37" s="41">
        <f t="shared" si="3"/>
        <v>0</v>
      </c>
      <c r="G37" s="41">
        <f t="shared" si="3"/>
        <v>0</v>
      </c>
      <c r="H37" s="41">
        <f t="shared" si="3"/>
        <v>0</v>
      </c>
      <c r="I37" s="41">
        <f t="shared" si="3"/>
        <v>0</v>
      </c>
      <c r="J37" s="41">
        <f t="shared" si="3"/>
        <v>0</v>
      </c>
      <c r="K37" s="41">
        <f t="shared" si="3"/>
        <v>0</v>
      </c>
      <c r="L37" s="41">
        <f t="shared" si="3"/>
        <v>0</v>
      </c>
    </row>
    <row r="38" spans="1:12" ht="16.5" thickTop="1" thickBot="1" x14ac:dyDescent="0.3">
      <c r="A38" s="51"/>
      <c r="B38" s="40" t="s">
        <v>99</v>
      </c>
      <c r="C38" s="42" t="s">
        <v>134</v>
      </c>
      <c r="D38" s="47">
        <v>75060.000000000015</v>
      </c>
      <c r="E38" s="44">
        <f t="shared" si="3"/>
        <v>75060.000000000015</v>
      </c>
      <c r="F38" s="41">
        <f t="shared" si="3"/>
        <v>75060.000000000015</v>
      </c>
      <c r="G38" s="41">
        <f t="shared" si="3"/>
        <v>75060.000000000015</v>
      </c>
      <c r="H38" s="41">
        <f t="shared" si="3"/>
        <v>75060.000000000015</v>
      </c>
      <c r="I38" s="41">
        <f t="shared" si="3"/>
        <v>75060.000000000015</v>
      </c>
      <c r="J38" s="41">
        <f t="shared" si="3"/>
        <v>75060.000000000015</v>
      </c>
      <c r="K38" s="41">
        <f t="shared" si="3"/>
        <v>75060.000000000015</v>
      </c>
      <c r="L38" s="41">
        <f t="shared" si="3"/>
        <v>75060.000000000015</v>
      </c>
    </row>
    <row r="39" spans="1:12" ht="16.5" thickTop="1" thickBot="1" x14ac:dyDescent="0.3">
      <c r="A39" s="51"/>
      <c r="B39" s="40" t="s">
        <v>101</v>
      </c>
      <c r="C39" s="42" t="s">
        <v>134</v>
      </c>
      <c r="D39" s="47">
        <v>40032.000000000007</v>
      </c>
      <c r="E39" s="44">
        <f t="shared" si="3"/>
        <v>40032.000000000007</v>
      </c>
      <c r="F39" s="41">
        <f t="shared" si="3"/>
        <v>40032.000000000007</v>
      </c>
      <c r="G39" s="41">
        <f t="shared" si="3"/>
        <v>40032.000000000007</v>
      </c>
      <c r="H39" s="41">
        <f t="shared" si="3"/>
        <v>40032.000000000007</v>
      </c>
      <c r="I39" s="41">
        <f t="shared" si="3"/>
        <v>40032.000000000007</v>
      </c>
      <c r="J39" s="41">
        <f t="shared" si="3"/>
        <v>40032.000000000007</v>
      </c>
      <c r="K39" s="41">
        <f t="shared" si="3"/>
        <v>40032.000000000007</v>
      </c>
      <c r="L39" s="41">
        <f t="shared" si="3"/>
        <v>40032.000000000007</v>
      </c>
    </row>
    <row r="40" spans="1:12" ht="16.5" thickTop="1" thickBot="1" x14ac:dyDescent="0.3">
      <c r="A40" s="51"/>
      <c r="B40" s="40" t="s">
        <v>102</v>
      </c>
      <c r="C40" s="42" t="s">
        <v>134</v>
      </c>
      <c r="D40" s="47">
        <v>5004.0000000000009</v>
      </c>
      <c r="E40" s="44">
        <f t="shared" si="3"/>
        <v>5004.0000000000009</v>
      </c>
      <c r="F40" s="41">
        <f t="shared" si="3"/>
        <v>5004.0000000000009</v>
      </c>
      <c r="G40" s="41">
        <f t="shared" si="3"/>
        <v>5004.0000000000009</v>
      </c>
      <c r="H40" s="41">
        <f t="shared" si="3"/>
        <v>5004.0000000000009</v>
      </c>
      <c r="I40" s="41">
        <f t="shared" si="3"/>
        <v>5004.0000000000009</v>
      </c>
      <c r="J40" s="41">
        <f t="shared" si="3"/>
        <v>5004.0000000000009</v>
      </c>
      <c r="K40" s="41">
        <f t="shared" si="3"/>
        <v>5004.0000000000009</v>
      </c>
      <c r="L40" s="41">
        <f t="shared" si="3"/>
        <v>5004.0000000000009</v>
      </c>
    </row>
    <row r="41" spans="1:12" ht="16.5" thickTop="1" thickBot="1" x14ac:dyDescent="0.3">
      <c r="A41" s="51"/>
      <c r="B41" s="40" t="s">
        <v>103</v>
      </c>
      <c r="C41" s="42" t="s">
        <v>134</v>
      </c>
      <c r="D41" s="47">
        <v>7506.0000000000018</v>
      </c>
      <c r="E41" s="44">
        <f t="shared" si="3"/>
        <v>7506.0000000000018</v>
      </c>
      <c r="F41" s="41">
        <f t="shared" si="3"/>
        <v>7506.0000000000018</v>
      </c>
      <c r="G41" s="41">
        <f t="shared" si="3"/>
        <v>7506.0000000000018</v>
      </c>
      <c r="H41" s="41">
        <f t="shared" si="3"/>
        <v>7506.0000000000018</v>
      </c>
      <c r="I41" s="41">
        <f t="shared" si="3"/>
        <v>7506.0000000000018</v>
      </c>
      <c r="J41" s="41">
        <f t="shared" si="3"/>
        <v>7506.0000000000018</v>
      </c>
      <c r="K41" s="41">
        <f t="shared" si="3"/>
        <v>7506.0000000000018</v>
      </c>
      <c r="L41" s="41">
        <f t="shared" si="3"/>
        <v>7506.0000000000018</v>
      </c>
    </row>
    <row r="42" spans="1:12" ht="16.5" thickTop="1" thickBot="1" x14ac:dyDescent="0.3">
      <c r="A42" s="51"/>
      <c r="B42" s="40" t="s">
        <v>104</v>
      </c>
      <c r="C42" s="42" t="s">
        <v>134</v>
      </c>
      <c r="D42" s="47">
        <v>12510.000000000002</v>
      </c>
      <c r="E42" s="44">
        <f t="shared" si="3"/>
        <v>12510.000000000002</v>
      </c>
      <c r="F42" s="41">
        <f t="shared" si="3"/>
        <v>12510.000000000002</v>
      </c>
      <c r="G42" s="41">
        <f t="shared" si="3"/>
        <v>12510.000000000002</v>
      </c>
      <c r="H42" s="41">
        <f t="shared" si="3"/>
        <v>12510.000000000002</v>
      </c>
      <c r="I42" s="41">
        <f t="shared" si="3"/>
        <v>12510.000000000002</v>
      </c>
      <c r="J42" s="41">
        <f t="shared" si="3"/>
        <v>12510.000000000002</v>
      </c>
      <c r="K42" s="41">
        <f t="shared" si="3"/>
        <v>12510.000000000002</v>
      </c>
      <c r="L42" s="41">
        <f t="shared" si="3"/>
        <v>12510.000000000002</v>
      </c>
    </row>
    <row r="43" spans="1:12" ht="16.5" thickTop="1" thickBot="1" x14ac:dyDescent="0.3">
      <c r="A43" s="51"/>
      <c r="B43" s="40" t="s">
        <v>105</v>
      </c>
      <c r="C43" s="42" t="s">
        <v>134</v>
      </c>
      <c r="D43" s="47">
        <v>168885</v>
      </c>
      <c r="E43" s="44">
        <f t="shared" si="3"/>
        <v>168885</v>
      </c>
      <c r="F43" s="41">
        <f t="shared" si="3"/>
        <v>168885</v>
      </c>
      <c r="G43" s="41">
        <f t="shared" si="3"/>
        <v>168885</v>
      </c>
      <c r="H43" s="41">
        <f t="shared" si="3"/>
        <v>168885</v>
      </c>
      <c r="I43" s="41">
        <f t="shared" si="3"/>
        <v>168885</v>
      </c>
      <c r="J43" s="41">
        <f t="shared" si="3"/>
        <v>168885</v>
      </c>
      <c r="K43" s="41">
        <f t="shared" si="3"/>
        <v>168885</v>
      </c>
      <c r="L43" s="41">
        <f t="shared" si="3"/>
        <v>168885</v>
      </c>
    </row>
    <row r="44" spans="1:12" ht="16.5" thickTop="1" thickBot="1" x14ac:dyDescent="0.3">
      <c r="A44" s="51"/>
      <c r="B44" s="40" t="s">
        <v>106</v>
      </c>
      <c r="C44" s="42" t="s">
        <v>134</v>
      </c>
      <c r="D44" s="47">
        <v>40032.000000000007</v>
      </c>
      <c r="E44" s="44">
        <f t="shared" si="3"/>
        <v>40032.000000000007</v>
      </c>
      <c r="F44" s="41">
        <f t="shared" si="3"/>
        <v>40032.000000000007</v>
      </c>
      <c r="G44" s="41">
        <f t="shared" si="3"/>
        <v>40032.000000000007</v>
      </c>
      <c r="H44" s="41">
        <f t="shared" si="3"/>
        <v>40032.000000000007</v>
      </c>
      <c r="I44" s="41">
        <f t="shared" si="3"/>
        <v>40032.000000000007</v>
      </c>
      <c r="J44" s="41">
        <f t="shared" si="3"/>
        <v>40032.000000000007</v>
      </c>
      <c r="K44" s="41">
        <f t="shared" si="3"/>
        <v>40032.000000000007</v>
      </c>
      <c r="L44" s="41">
        <f t="shared" si="3"/>
        <v>40032.000000000007</v>
      </c>
    </row>
    <row r="45" spans="1:12" ht="16.5" thickTop="1" thickBot="1" x14ac:dyDescent="0.3">
      <c r="A45" s="39"/>
      <c r="B45" s="40" t="s">
        <v>107</v>
      </c>
      <c r="C45" s="42" t="s">
        <v>134</v>
      </c>
      <c r="D45" s="48">
        <v>151371</v>
      </c>
      <c r="E45" s="44">
        <f t="shared" si="3"/>
        <v>151371</v>
      </c>
      <c r="F45" s="41">
        <f t="shared" si="3"/>
        <v>151371</v>
      </c>
      <c r="G45" s="41">
        <f t="shared" si="3"/>
        <v>151371</v>
      </c>
      <c r="H45" s="41">
        <f t="shared" si="3"/>
        <v>151371</v>
      </c>
      <c r="I45" s="41">
        <f t="shared" si="3"/>
        <v>151371</v>
      </c>
      <c r="J45" s="41">
        <f t="shared" si="3"/>
        <v>151371</v>
      </c>
      <c r="K45" s="41">
        <f t="shared" si="3"/>
        <v>151371</v>
      </c>
      <c r="L45" s="41">
        <f t="shared" si="3"/>
        <v>151371</v>
      </c>
    </row>
    <row r="46" spans="1:12" ht="15.75" thickTop="1" x14ac:dyDescent="0.25"/>
  </sheetData>
  <mergeCells count="11">
    <mergeCell ref="K10:K11"/>
    <mergeCell ref="L10:L11"/>
    <mergeCell ref="C9:C11"/>
    <mergeCell ref="B9:B11"/>
    <mergeCell ref="A9:A11"/>
    <mergeCell ref="F10:F11"/>
    <mergeCell ref="G10:G11"/>
    <mergeCell ref="H10:H11"/>
    <mergeCell ref="I10:I11"/>
    <mergeCell ref="J10:J11"/>
    <mergeCell ref="E10:E11"/>
  </mergeCells>
  <phoneticPr fontId="15" type="noConversion"/>
  <pageMargins left="0.7" right="0.7" top="0.78740157499999996" bottom="0.78740157499999996"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L30"/>
  <sheetViews>
    <sheetView showGridLines="0" workbookViewId="0">
      <selection activeCell="F35" sqref="F35"/>
    </sheetView>
  </sheetViews>
  <sheetFormatPr defaultColWidth="11.42578125" defaultRowHeight="15" x14ac:dyDescent="0.25"/>
  <cols>
    <col min="1" max="1" width="60.7109375" customWidth="1"/>
    <col min="2" max="2" width="10" bestFit="1" customWidth="1"/>
    <col min="3" max="12" width="11.42578125" customWidth="1"/>
  </cols>
  <sheetData>
    <row r="1" spans="1:12" x14ac:dyDescent="0.25">
      <c r="A1" s="31" t="s">
        <v>135</v>
      </c>
    </row>
    <row r="2" spans="1:12" hidden="1" x14ac:dyDescent="0.25">
      <c r="A2" t="s">
        <v>136</v>
      </c>
      <c r="B2">
        <v>4.2</v>
      </c>
      <c r="C2" t="s">
        <v>137</v>
      </c>
      <c r="F2" t="s">
        <v>138</v>
      </c>
      <c r="I2" t="s">
        <v>139</v>
      </c>
    </row>
    <row r="4" spans="1:12" ht="23.25" x14ac:dyDescent="0.25">
      <c r="A4" s="32" t="str">
        <f>"Ref. CM | 4.2 DH economic assessment"</f>
        <v>Ref. CM | 4.2 DH economic assessment</v>
      </c>
      <c r="B4" s="32"/>
      <c r="C4" s="32"/>
      <c r="D4" s="32"/>
      <c r="E4" s="32"/>
      <c r="F4" s="32"/>
      <c r="G4" s="32"/>
      <c r="H4" s="32"/>
      <c r="I4" s="32"/>
      <c r="J4" s="32"/>
      <c r="K4" s="32"/>
      <c r="L4" s="32"/>
    </row>
    <row r="6" spans="1:12" x14ac:dyDescent="0.25">
      <c r="A6" s="49" t="s">
        <v>140</v>
      </c>
      <c r="B6" s="49"/>
      <c r="C6" s="17"/>
      <c r="D6" s="17"/>
      <c r="E6" s="17"/>
      <c r="F6" s="17"/>
      <c r="G6" s="17"/>
      <c r="H6" s="17"/>
      <c r="I6" s="17"/>
      <c r="J6" s="17"/>
      <c r="K6" s="17"/>
      <c r="L6" s="17"/>
    </row>
    <row r="7" spans="1:12" ht="51.75" hidden="1" customHeight="1" thickBot="1" x14ac:dyDescent="0.3">
      <c r="A7" s="19"/>
      <c r="B7" s="19"/>
      <c r="D7">
        <v>1</v>
      </c>
      <c r="E7">
        <v>2</v>
      </c>
      <c r="F7">
        <v>3</v>
      </c>
      <c r="G7">
        <v>4</v>
      </c>
      <c r="H7">
        <v>5</v>
      </c>
      <c r="I7">
        <v>6</v>
      </c>
      <c r="J7">
        <v>7</v>
      </c>
      <c r="K7">
        <v>8</v>
      </c>
      <c r="L7">
        <v>9</v>
      </c>
    </row>
    <row r="8" spans="1:12" x14ac:dyDescent="0.25">
      <c r="A8" s="19"/>
      <c r="B8" s="19"/>
    </row>
    <row r="9" spans="1:12" ht="18.75" x14ac:dyDescent="0.3">
      <c r="A9" s="34" t="s">
        <v>23</v>
      </c>
      <c r="B9" s="19"/>
    </row>
    <row r="10" spans="1:12" ht="19.5" thickBot="1" x14ac:dyDescent="0.35">
      <c r="A10" s="34"/>
      <c r="B10" s="19"/>
    </row>
    <row r="11" spans="1:12" ht="17.25" thickTop="1" thickBot="1" x14ac:dyDescent="0.3">
      <c r="A11" s="133" t="s">
        <v>120</v>
      </c>
      <c r="B11" s="130" t="s">
        <v>26</v>
      </c>
      <c r="C11" s="37" t="str">
        <f t="shared" ref="C11:K11" si="0">"Scenario "&amp;D7</f>
        <v>Scenario 1</v>
      </c>
      <c r="D11" s="38" t="str">
        <f t="shared" si="0"/>
        <v>Scenario 2</v>
      </c>
      <c r="E11" s="38" t="str">
        <f t="shared" si="0"/>
        <v>Scenario 3</v>
      </c>
      <c r="F11" s="37" t="str">
        <f t="shared" si="0"/>
        <v>Scenario 4</v>
      </c>
      <c r="G11" s="38" t="str">
        <f t="shared" si="0"/>
        <v>Scenario 5</v>
      </c>
      <c r="H11" s="38" t="str">
        <f t="shared" si="0"/>
        <v>Scenario 6</v>
      </c>
      <c r="I11" s="37" t="str">
        <f t="shared" si="0"/>
        <v>Scenario 7</v>
      </c>
      <c r="J11" s="38" t="str">
        <f t="shared" si="0"/>
        <v>Scenario 8</v>
      </c>
      <c r="K11" s="38" t="str">
        <f t="shared" si="0"/>
        <v>Scenario 9</v>
      </c>
    </row>
    <row r="12" spans="1:12" ht="33" thickTop="1" thickBot="1" x14ac:dyDescent="0.3">
      <c r="A12" s="134"/>
      <c r="B12" s="131"/>
      <c r="C12" s="35" t="s">
        <v>122</v>
      </c>
      <c r="D12" s="133"/>
      <c r="E12" s="133"/>
      <c r="F12" s="35" t="s">
        <v>122</v>
      </c>
      <c r="G12" s="133"/>
      <c r="H12" s="133"/>
      <c r="I12" s="35" t="s">
        <v>122</v>
      </c>
      <c r="J12" s="133"/>
      <c r="K12" s="133"/>
    </row>
    <row r="13" spans="1:12" ht="17.25" thickTop="1" thickBot="1" x14ac:dyDescent="0.3">
      <c r="A13" s="135"/>
      <c r="B13" s="132"/>
      <c r="C13" s="36" t="str">
        <f>$A$2&amp;" "&amp;$B$2&amp;" "&amp;C$2</f>
        <v>Run 4.2 A</v>
      </c>
      <c r="D13" s="135"/>
      <c r="E13" s="135"/>
      <c r="F13" s="36" t="str">
        <f>$A$2&amp;" "&amp;$B$2&amp;" "&amp;F$2</f>
        <v>Run 4.2 B</v>
      </c>
      <c r="G13" s="135"/>
      <c r="H13" s="135"/>
      <c r="I13" s="36" t="str">
        <f>$A$2&amp;" "&amp;$B$2&amp;" "&amp;I$2</f>
        <v>Run 4.2 C</v>
      </c>
      <c r="J13" s="135"/>
      <c r="K13" s="135"/>
    </row>
    <row r="14" spans="1:12" ht="16.5" thickTop="1" thickBot="1" x14ac:dyDescent="0.3">
      <c r="A14" s="51" t="s">
        <v>141</v>
      </c>
      <c r="B14" s="42" t="s">
        <v>142</v>
      </c>
      <c r="C14" s="91">
        <v>413755.13</v>
      </c>
      <c r="D14" s="50">
        <f t="shared" ref="D14:E29" si="1">$C14</f>
        <v>413755.13</v>
      </c>
      <c r="E14" s="42">
        <f t="shared" si="1"/>
        <v>413755.13</v>
      </c>
      <c r="F14" s="92">
        <v>413755.13</v>
      </c>
      <c r="G14" s="50">
        <f t="shared" ref="G14:H29" si="2">$F14</f>
        <v>413755.13</v>
      </c>
      <c r="H14" s="42">
        <f t="shared" si="2"/>
        <v>413755.13</v>
      </c>
      <c r="I14" s="93">
        <v>413755.13</v>
      </c>
      <c r="J14" s="50">
        <f t="shared" ref="J14:K29" si="3">$I14</f>
        <v>413755.13</v>
      </c>
      <c r="K14" s="40">
        <f t="shared" si="3"/>
        <v>413755.13</v>
      </c>
    </row>
    <row r="15" spans="1:12" ht="16.5" thickTop="1" thickBot="1" x14ac:dyDescent="0.3">
      <c r="A15" s="51" t="s">
        <v>143</v>
      </c>
      <c r="B15" s="42" t="s">
        <v>142</v>
      </c>
      <c r="C15" s="94">
        <v>413755.13</v>
      </c>
      <c r="D15" s="50">
        <f t="shared" si="1"/>
        <v>413755.13</v>
      </c>
      <c r="E15" s="42">
        <f t="shared" si="1"/>
        <v>413755.13</v>
      </c>
      <c r="F15" s="102">
        <v>413755.13</v>
      </c>
      <c r="G15" s="50">
        <f t="shared" si="2"/>
        <v>413755.13</v>
      </c>
      <c r="H15" s="42">
        <f t="shared" si="2"/>
        <v>413755.13</v>
      </c>
      <c r="I15" s="95">
        <v>413755.13</v>
      </c>
      <c r="J15" s="50">
        <f t="shared" si="3"/>
        <v>413755.13</v>
      </c>
      <c r="K15" s="40">
        <f t="shared" si="3"/>
        <v>413755.13</v>
      </c>
    </row>
    <row r="16" spans="1:12" ht="16.5" thickTop="1" thickBot="1" x14ac:dyDescent="0.3">
      <c r="A16" s="51" t="s">
        <v>144</v>
      </c>
      <c r="B16" s="42" t="s">
        <v>142</v>
      </c>
      <c r="C16" s="94">
        <v>22891.71</v>
      </c>
      <c r="D16" s="50">
        <f t="shared" si="1"/>
        <v>22891.71</v>
      </c>
      <c r="E16" s="42">
        <f t="shared" si="1"/>
        <v>22891.71</v>
      </c>
      <c r="F16" s="102">
        <v>70979.649999999994</v>
      </c>
      <c r="G16" s="50">
        <f t="shared" si="2"/>
        <v>70979.649999999994</v>
      </c>
      <c r="H16" s="42">
        <f t="shared" si="2"/>
        <v>70979.649999999994</v>
      </c>
      <c r="I16" s="95">
        <v>134815.88</v>
      </c>
      <c r="J16" s="50">
        <f t="shared" si="3"/>
        <v>134815.88</v>
      </c>
      <c r="K16" s="40">
        <f t="shared" si="3"/>
        <v>134815.88</v>
      </c>
    </row>
    <row r="17" spans="1:11" ht="16.5" thickTop="1" thickBot="1" x14ac:dyDescent="0.3">
      <c r="A17" s="51" t="s">
        <v>145</v>
      </c>
      <c r="B17" s="42" t="s">
        <v>64</v>
      </c>
      <c r="C17" s="94">
        <v>29.09</v>
      </c>
      <c r="D17" s="50">
        <f t="shared" si="1"/>
        <v>29.09</v>
      </c>
      <c r="E17" s="42">
        <f t="shared" si="1"/>
        <v>29.09</v>
      </c>
      <c r="F17" s="102">
        <v>28.49</v>
      </c>
      <c r="G17" s="50">
        <f t="shared" si="2"/>
        <v>28.49</v>
      </c>
      <c r="H17" s="42">
        <f t="shared" si="2"/>
        <v>28.49</v>
      </c>
      <c r="I17" s="95">
        <v>28.48</v>
      </c>
      <c r="J17" s="50">
        <f t="shared" si="3"/>
        <v>28.48</v>
      </c>
      <c r="K17" s="40">
        <f t="shared" si="3"/>
        <v>28.48</v>
      </c>
    </row>
    <row r="18" spans="1:11" ht="16.5" thickTop="1" thickBot="1" x14ac:dyDescent="0.3">
      <c r="A18" s="51" t="s">
        <v>146</v>
      </c>
      <c r="B18" s="42" t="s">
        <v>64</v>
      </c>
      <c r="C18" s="94">
        <v>27.14</v>
      </c>
      <c r="D18" s="50">
        <f t="shared" si="1"/>
        <v>27.14</v>
      </c>
      <c r="E18" s="42">
        <f t="shared" si="1"/>
        <v>27.14</v>
      </c>
      <c r="F18" s="102">
        <v>28.26</v>
      </c>
      <c r="G18" s="50">
        <f t="shared" si="2"/>
        <v>28.26</v>
      </c>
      <c r="H18" s="42">
        <f t="shared" si="2"/>
        <v>28.26</v>
      </c>
      <c r="I18" s="95">
        <v>28.48</v>
      </c>
      <c r="J18" s="50">
        <f t="shared" si="3"/>
        <v>28.48</v>
      </c>
      <c r="K18" s="40">
        <f t="shared" si="3"/>
        <v>28.48</v>
      </c>
    </row>
    <row r="19" spans="1:11" ht="16.5" thickTop="1" thickBot="1" x14ac:dyDescent="0.3">
      <c r="A19" s="51" t="s">
        <v>147</v>
      </c>
      <c r="B19" s="42" t="s">
        <v>64</v>
      </c>
      <c r="C19" s="94">
        <v>1.95</v>
      </c>
      <c r="D19" s="50">
        <f t="shared" si="1"/>
        <v>1.95</v>
      </c>
      <c r="E19" s="42">
        <f t="shared" si="1"/>
        <v>1.95</v>
      </c>
      <c r="F19" s="102">
        <v>0.23</v>
      </c>
      <c r="G19" s="50">
        <f t="shared" si="2"/>
        <v>0.23</v>
      </c>
      <c r="H19" s="42">
        <f t="shared" si="2"/>
        <v>0.23</v>
      </c>
      <c r="I19" s="95">
        <v>0</v>
      </c>
      <c r="J19" s="50">
        <f t="shared" si="3"/>
        <v>0</v>
      </c>
      <c r="K19" s="40">
        <f t="shared" si="3"/>
        <v>0</v>
      </c>
    </row>
    <row r="20" spans="1:11" ht="16.5" thickTop="1" thickBot="1" x14ac:dyDescent="0.3">
      <c r="A20" s="51" t="s">
        <v>148</v>
      </c>
      <c r="B20" s="42" t="s">
        <v>149</v>
      </c>
      <c r="C20" s="94">
        <v>86.48</v>
      </c>
      <c r="D20" s="50">
        <f t="shared" si="1"/>
        <v>86.48</v>
      </c>
      <c r="E20" s="42">
        <f t="shared" si="1"/>
        <v>86.48</v>
      </c>
      <c r="F20" s="102">
        <v>91</v>
      </c>
      <c r="G20" s="50">
        <f t="shared" si="2"/>
        <v>91</v>
      </c>
      <c r="H20" s="42">
        <f t="shared" si="2"/>
        <v>91</v>
      </c>
      <c r="I20" s="95">
        <v>60.75</v>
      </c>
      <c r="J20" s="50">
        <f t="shared" si="3"/>
        <v>60.75</v>
      </c>
      <c r="K20" s="40">
        <f t="shared" si="3"/>
        <v>60.75</v>
      </c>
    </row>
    <row r="21" spans="1:11" ht="16.5" thickTop="1" thickBot="1" x14ac:dyDescent="0.3">
      <c r="A21" s="51" t="s">
        <v>150</v>
      </c>
      <c r="B21" s="42" t="s">
        <v>149</v>
      </c>
      <c r="C21" s="94">
        <v>12.97</v>
      </c>
      <c r="D21" s="50">
        <f t="shared" si="1"/>
        <v>12.97</v>
      </c>
      <c r="E21" s="42">
        <f t="shared" si="1"/>
        <v>12.97</v>
      </c>
      <c r="F21" s="102">
        <v>17.38</v>
      </c>
      <c r="G21" s="50">
        <f t="shared" si="2"/>
        <v>17.38</v>
      </c>
      <c r="H21" s="42">
        <f t="shared" si="2"/>
        <v>17.38</v>
      </c>
      <c r="I21" s="95">
        <v>0</v>
      </c>
      <c r="J21" s="50">
        <f t="shared" si="3"/>
        <v>0</v>
      </c>
      <c r="K21" s="40">
        <f t="shared" si="3"/>
        <v>0</v>
      </c>
    </row>
    <row r="22" spans="1:11" ht="16.5" thickTop="1" thickBot="1" x14ac:dyDescent="0.3">
      <c r="A22" s="51" t="s">
        <v>151</v>
      </c>
      <c r="B22" s="42" t="s">
        <v>126</v>
      </c>
      <c r="C22" s="94">
        <v>665917.1</v>
      </c>
      <c r="D22" s="50">
        <f t="shared" si="1"/>
        <v>665917.1</v>
      </c>
      <c r="E22" s="42">
        <f t="shared" si="1"/>
        <v>665917.1</v>
      </c>
      <c r="F22" s="102">
        <v>2022144.71</v>
      </c>
      <c r="G22" s="50">
        <f t="shared" si="2"/>
        <v>2022144.71</v>
      </c>
      <c r="H22" s="42">
        <f t="shared" si="2"/>
        <v>2022144.71</v>
      </c>
      <c r="I22" s="95">
        <v>3838902.33</v>
      </c>
      <c r="J22" s="50">
        <f t="shared" si="3"/>
        <v>3838902.33</v>
      </c>
      <c r="K22" s="40">
        <f t="shared" si="3"/>
        <v>3838902.33</v>
      </c>
    </row>
    <row r="23" spans="1:11" ht="16.5" thickTop="1" thickBot="1" x14ac:dyDescent="0.3">
      <c r="A23" s="51" t="s">
        <v>152</v>
      </c>
      <c r="B23" s="42" t="s">
        <v>126</v>
      </c>
      <c r="C23" s="94">
        <v>621315.06999999995</v>
      </c>
      <c r="D23" s="50">
        <f t="shared" si="1"/>
        <v>621315.06999999995</v>
      </c>
      <c r="E23" s="42">
        <f t="shared" si="1"/>
        <v>621315.06999999995</v>
      </c>
      <c r="F23" s="102">
        <v>2006103.79</v>
      </c>
      <c r="G23" s="50">
        <f t="shared" si="2"/>
        <v>2006103.79</v>
      </c>
      <c r="H23" s="42">
        <f t="shared" si="2"/>
        <v>2006103.79</v>
      </c>
      <c r="I23" s="95">
        <v>3838902.33</v>
      </c>
      <c r="J23" s="50">
        <f t="shared" si="3"/>
        <v>3838902.33</v>
      </c>
      <c r="K23" s="40">
        <f t="shared" si="3"/>
        <v>3838902.33</v>
      </c>
    </row>
    <row r="24" spans="1:11" ht="16.5" thickTop="1" thickBot="1" x14ac:dyDescent="0.3">
      <c r="A24" s="51" t="s">
        <v>153</v>
      </c>
      <c r="B24" s="42" t="s">
        <v>126</v>
      </c>
      <c r="C24" s="94">
        <v>44602.03</v>
      </c>
      <c r="D24" s="50">
        <f t="shared" si="1"/>
        <v>44602.03</v>
      </c>
      <c r="E24" s="42">
        <f t="shared" si="1"/>
        <v>44602.03</v>
      </c>
      <c r="F24" s="102">
        <v>16040.92</v>
      </c>
      <c r="G24" s="50">
        <f t="shared" si="2"/>
        <v>16040.92</v>
      </c>
      <c r="H24" s="42">
        <f t="shared" si="2"/>
        <v>16040.92</v>
      </c>
      <c r="I24" s="95">
        <v>0</v>
      </c>
      <c r="J24" s="50">
        <f t="shared" si="3"/>
        <v>0</v>
      </c>
      <c r="K24" s="40">
        <f t="shared" si="3"/>
        <v>0</v>
      </c>
    </row>
    <row r="25" spans="1:11" ht="16.5" thickTop="1" thickBot="1" x14ac:dyDescent="0.3">
      <c r="A25" s="51" t="s">
        <v>154</v>
      </c>
      <c r="B25" s="42" t="s">
        <v>155</v>
      </c>
      <c r="C25" s="94">
        <v>7.18</v>
      </c>
      <c r="D25" s="50">
        <f t="shared" si="1"/>
        <v>7.18</v>
      </c>
      <c r="E25" s="42">
        <f t="shared" si="1"/>
        <v>7.18</v>
      </c>
      <c r="F25" s="102">
        <v>22.04</v>
      </c>
      <c r="G25" s="50">
        <f t="shared" si="2"/>
        <v>22.04</v>
      </c>
      <c r="H25" s="42">
        <f t="shared" si="2"/>
        <v>22.04</v>
      </c>
      <c r="I25" s="95">
        <v>63.19</v>
      </c>
      <c r="J25" s="50">
        <f t="shared" si="3"/>
        <v>63.19</v>
      </c>
      <c r="K25" s="40">
        <f t="shared" si="3"/>
        <v>63.19</v>
      </c>
    </row>
    <row r="26" spans="1:11" ht="16.5" thickTop="1" thickBot="1" x14ac:dyDescent="0.3">
      <c r="A26" s="51" t="s">
        <v>156</v>
      </c>
      <c r="B26" s="42" t="s">
        <v>155</v>
      </c>
      <c r="C26" s="94">
        <v>3.44</v>
      </c>
      <c r="D26" s="50">
        <f t="shared" si="1"/>
        <v>3.44</v>
      </c>
      <c r="E26" s="42">
        <f t="shared" si="1"/>
        <v>3.44</v>
      </c>
      <c r="F26" s="102">
        <v>0.92</v>
      </c>
      <c r="G26" s="50">
        <f t="shared" si="2"/>
        <v>0.92</v>
      </c>
      <c r="H26" s="42">
        <f t="shared" si="2"/>
        <v>0.92</v>
      </c>
      <c r="I26" s="95">
        <v>0</v>
      </c>
      <c r="J26" s="50">
        <f t="shared" si="3"/>
        <v>0</v>
      </c>
      <c r="K26" s="40">
        <f t="shared" si="3"/>
        <v>0</v>
      </c>
    </row>
    <row r="27" spans="1:11" ht="16.5" thickTop="1" thickBot="1" x14ac:dyDescent="0.3">
      <c r="A27" s="51" t="s">
        <v>157</v>
      </c>
      <c r="B27" s="42"/>
      <c r="C27" s="94">
        <v>5</v>
      </c>
      <c r="D27" s="50">
        <f t="shared" si="1"/>
        <v>5</v>
      </c>
      <c r="E27" s="42">
        <f t="shared" si="1"/>
        <v>5</v>
      </c>
      <c r="F27" s="102">
        <v>2</v>
      </c>
      <c r="G27" s="50">
        <f t="shared" si="2"/>
        <v>2</v>
      </c>
      <c r="H27" s="42">
        <f t="shared" si="2"/>
        <v>2</v>
      </c>
      <c r="I27" s="95">
        <v>1</v>
      </c>
      <c r="J27" s="50">
        <f t="shared" si="3"/>
        <v>1</v>
      </c>
      <c r="K27" s="40">
        <f t="shared" si="3"/>
        <v>1</v>
      </c>
    </row>
    <row r="28" spans="1:11" ht="16.5" thickTop="1" thickBot="1" x14ac:dyDescent="0.3">
      <c r="A28" s="51" t="s">
        <v>158</v>
      </c>
      <c r="B28" s="42"/>
      <c r="C28" s="94">
        <v>5</v>
      </c>
      <c r="D28" s="50">
        <f t="shared" si="1"/>
        <v>5</v>
      </c>
      <c r="E28" s="42">
        <f t="shared" si="1"/>
        <v>5</v>
      </c>
      <c r="F28" s="102">
        <v>2</v>
      </c>
      <c r="G28" s="50">
        <f t="shared" si="2"/>
        <v>2</v>
      </c>
      <c r="H28" s="42">
        <f t="shared" si="2"/>
        <v>2</v>
      </c>
      <c r="I28" s="95">
        <v>1</v>
      </c>
      <c r="J28" s="50">
        <f t="shared" si="3"/>
        <v>1</v>
      </c>
      <c r="K28" s="40">
        <f t="shared" si="3"/>
        <v>1</v>
      </c>
    </row>
    <row r="29" spans="1:11" ht="16.5" thickTop="1" thickBot="1" x14ac:dyDescent="0.3">
      <c r="A29" s="51" t="s">
        <v>159</v>
      </c>
      <c r="B29" s="42" t="s">
        <v>160</v>
      </c>
      <c r="C29" s="96">
        <v>0</v>
      </c>
      <c r="D29" s="50">
        <f t="shared" si="1"/>
        <v>0</v>
      </c>
      <c r="E29" s="42">
        <f t="shared" si="1"/>
        <v>0</v>
      </c>
      <c r="F29" s="97">
        <v>0</v>
      </c>
      <c r="G29" s="50">
        <f t="shared" si="2"/>
        <v>0</v>
      </c>
      <c r="H29" s="42">
        <f t="shared" si="2"/>
        <v>0</v>
      </c>
      <c r="I29" s="98">
        <v>0</v>
      </c>
      <c r="J29" s="50">
        <f t="shared" si="3"/>
        <v>0</v>
      </c>
      <c r="K29" s="40">
        <f t="shared" si="3"/>
        <v>0</v>
      </c>
    </row>
    <row r="30" spans="1:11" ht="15.75" thickTop="1" x14ac:dyDescent="0.25"/>
  </sheetData>
  <mergeCells count="8">
    <mergeCell ref="K12:K13"/>
    <mergeCell ref="A11:A13"/>
    <mergeCell ref="B11:B13"/>
    <mergeCell ref="D12:D13"/>
    <mergeCell ref="E12:E13"/>
    <mergeCell ref="G12:G13"/>
    <mergeCell ref="H12:H13"/>
    <mergeCell ref="J12:J13"/>
  </mergeCells>
  <phoneticPr fontId="15" type="noConversion"/>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59999389629810485"/>
  </sheetPr>
  <dimension ref="A1:M132"/>
  <sheetViews>
    <sheetView showGridLines="0" workbookViewId="0">
      <selection activeCell="G34" sqref="G34:L131"/>
    </sheetView>
  </sheetViews>
  <sheetFormatPr defaultColWidth="11.42578125" defaultRowHeight="15" x14ac:dyDescent="0.25"/>
  <cols>
    <col min="1" max="1" width="43.85546875" customWidth="1"/>
    <col min="2" max="2" width="23.140625" bestFit="1" customWidth="1"/>
    <col min="3" max="3" width="23" bestFit="1" customWidth="1"/>
    <col min="4" max="6" width="14.42578125" customWidth="1"/>
  </cols>
  <sheetData>
    <row r="1" spans="1:13" x14ac:dyDescent="0.25">
      <c r="A1" s="31" t="s">
        <v>161</v>
      </c>
    </row>
    <row r="2" spans="1:13" hidden="1" x14ac:dyDescent="0.25">
      <c r="A2" t="s">
        <v>136</v>
      </c>
      <c r="B2">
        <v>3.2</v>
      </c>
      <c r="D2" t="s">
        <v>137</v>
      </c>
      <c r="E2" t="s">
        <v>138</v>
      </c>
      <c r="F2" t="s">
        <v>139</v>
      </c>
    </row>
    <row r="4" spans="1:13" ht="23.25" x14ac:dyDescent="0.25">
      <c r="A4" s="32" t="str">
        <f>"Ref. CM | 3.2 DH supply dispatch"</f>
        <v>Ref. CM | 3.2 DH supply dispatch</v>
      </c>
      <c r="B4" s="32"/>
      <c r="C4" s="32"/>
      <c r="D4" s="32"/>
      <c r="E4" s="32"/>
      <c r="F4" s="32"/>
      <c r="G4" s="32"/>
      <c r="H4" s="32"/>
      <c r="I4" s="32"/>
      <c r="J4" s="32"/>
      <c r="K4" s="32"/>
      <c r="L4" s="32"/>
      <c r="M4" s="32"/>
    </row>
    <row r="6" spans="1:13" x14ac:dyDescent="0.25">
      <c r="A6" s="33" t="s">
        <v>162</v>
      </c>
    </row>
    <row r="7" spans="1:13" x14ac:dyDescent="0.25">
      <c r="B7" s="33"/>
      <c r="C7" s="33"/>
      <c r="E7" s="17"/>
      <c r="F7" s="17"/>
      <c r="G7" s="17"/>
    </row>
    <row r="8" spans="1:13" ht="54" hidden="1" customHeight="1" thickBot="1" x14ac:dyDescent="0.3">
      <c r="A8" s="20"/>
      <c r="B8" s="20"/>
      <c r="C8" s="20"/>
      <c r="E8">
        <v>1</v>
      </c>
      <c r="F8">
        <v>2</v>
      </c>
      <c r="G8">
        <v>3</v>
      </c>
      <c r="H8">
        <v>4</v>
      </c>
      <c r="I8">
        <v>5</v>
      </c>
      <c r="J8">
        <v>6</v>
      </c>
      <c r="K8">
        <v>7</v>
      </c>
      <c r="L8">
        <v>8</v>
      </c>
      <c r="M8">
        <v>9</v>
      </c>
    </row>
    <row r="9" spans="1:13" ht="18.75" x14ac:dyDescent="0.3">
      <c r="A9" s="34" t="s">
        <v>23</v>
      </c>
      <c r="B9" s="20"/>
      <c r="C9" s="20"/>
    </row>
    <row r="10" spans="1:13" ht="19.5" thickBot="1" x14ac:dyDescent="0.35">
      <c r="A10" s="34"/>
      <c r="B10" s="20"/>
      <c r="C10" s="20"/>
      <c r="E10" s="17"/>
      <c r="F10" s="17"/>
      <c r="G10" s="17"/>
    </row>
    <row r="11" spans="1:13" ht="17.25" thickTop="1" thickBot="1" x14ac:dyDescent="0.3">
      <c r="A11" s="136" t="s">
        <v>163</v>
      </c>
      <c r="B11" s="130"/>
      <c r="C11" s="133" t="s">
        <v>26</v>
      </c>
      <c r="D11" s="37" t="str">
        <f t="shared" ref="D11:L11" si="0">"Scenario "&amp;E8</f>
        <v>Scenario 1</v>
      </c>
      <c r="E11" s="37" t="str">
        <f t="shared" si="0"/>
        <v>Scenario 2</v>
      </c>
      <c r="F11" s="37" t="str">
        <f t="shared" si="0"/>
        <v>Scenario 3</v>
      </c>
      <c r="G11" s="38" t="str">
        <f t="shared" si="0"/>
        <v>Scenario 4</v>
      </c>
      <c r="H11" s="38" t="str">
        <f t="shared" si="0"/>
        <v>Scenario 5</v>
      </c>
      <c r="I11" s="38" t="str">
        <f t="shared" si="0"/>
        <v>Scenario 6</v>
      </c>
      <c r="J11" s="38" t="str">
        <f t="shared" si="0"/>
        <v>Scenario 7</v>
      </c>
      <c r="K11" s="38" t="str">
        <f t="shared" si="0"/>
        <v>Scenario 8</v>
      </c>
      <c r="L11" s="38" t="str">
        <f t="shared" si="0"/>
        <v>Scenario 9</v>
      </c>
    </row>
    <row r="12" spans="1:13" ht="33" thickTop="1" thickBot="1" x14ac:dyDescent="0.3">
      <c r="A12" s="137"/>
      <c r="B12" s="131"/>
      <c r="C12" s="134"/>
      <c r="D12" s="35" t="s">
        <v>122</v>
      </c>
      <c r="E12" s="35" t="s">
        <v>122</v>
      </c>
      <c r="F12" s="35" t="s">
        <v>122</v>
      </c>
      <c r="G12" s="109"/>
      <c r="H12" s="109"/>
      <c r="I12" s="109"/>
      <c r="J12" s="109"/>
      <c r="K12" s="109"/>
      <c r="L12" s="133"/>
    </row>
    <row r="13" spans="1:13" ht="17.25" thickTop="1" thickBot="1" x14ac:dyDescent="0.3">
      <c r="A13" s="138"/>
      <c r="B13" s="132"/>
      <c r="C13" s="135"/>
      <c r="D13" s="90" t="str">
        <f>$A$2&amp;" "&amp;$B$2&amp;" "&amp;D$2</f>
        <v>Run 3.2 A</v>
      </c>
      <c r="E13" s="90" t="str">
        <f t="shared" ref="E13:F13" si="1">$A$2&amp;" "&amp;$B$2&amp;" "&amp;E$2</f>
        <v>Run 3.2 B</v>
      </c>
      <c r="F13" s="90" t="str">
        <f t="shared" si="1"/>
        <v>Run 3.2 C</v>
      </c>
      <c r="G13" s="110"/>
      <c r="H13" s="110"/>
      <c r="I13" s="110"/>
      <c r="J13" s="110"/>
      <c r="K13" s="110"/>
      <c r="L13" s="135"/>
    </row>
    <row r="14" spans="1:13" ht="16.5" thickTop="1" thickBot="1" x14ac:dyDescent="0.3">
      <c r="A14" s="51" t="s">
        <v>164</v>
      </c>
      <c r="B14" s="113"/>
      <c r="C14" s="112" t="s">
        <v>165</v>
      </c>
      <c r="D14" s="91">
        <v>31.4</v>
      </c>
      <c r="E14" s="92">
        <v>27.8</v>
      </c>
      <c r="F14" s="93">
        <v>24.7</v>
      </c>
      <c r="G14" s="89">
        <f>D14</f>
        <v>31.4</v>
      </c>
      <c r="H14" s="89">
        <f t="shared" ref="H14:I14" si="2">E14</f>
        <v>27.8</v>
      </c>
      <c r="I14" s="89">
        <f t="shared" si="2"/>
        <v>24.7</v>
      </c>
      <c r="J14" s="89">
        <f>G14</f>
        <v>31.4</v>
      </c>
      <c r="K14" s="89">
        <f t="shared" ref="K14:L14" si="3">H14</f>
        <v>27.8</v>
      </c>
      <c r="L14" s="89">
        <f t="shared" si="3"/>
        <v>24.7</v>
      </c>
    </row>
    <row r="15" spans="1:13" ht="16.5" thickTop="1" thickBot="1" x14ac:dyDescent="0.3">
      <c r="A15" s="51" t="s">
        <v>166</v>
      </c>
      <c r="B15" s="113"/>
      <c r="C15" s="111" t="s">
        <v>126</v>
      </c>
      <c r="D15" s="94">
        <v>3490000</v>
      </c>
      <c r="E15" s="102">
        <v>3090000</v>
      </c>
      <c r="F15" s="95">
        <v>2740000</v>
      </c>
      <c r="G15" s="89">
        <f t="shared" ref="G15:G28" si="4">D15</f>
        <v>3490000</v>
      </c>
      <c r="H15" s="89">
        <f t="shared" ref="H15:H28" si="5">E15</f>
        <v>3090000</v>
      </c>
      <c r="I15" s="89">
        <f t="shared" ref="I15:I28" si="6">F15</f>
        <v>2740000</v>
      </c>
      <c r="J15" s="89">
        <f t="shared" ref="J15:J28" si="7">G15</f>
        <v>3490000</v>
      </c>
      <c r="K15" s="89">
        <f t="shared" ref="K15:K28" si="8">H15</f>
        <v>3090000</v>
      </c>
      <c r="L15" s="89">
        <f t="shared" ref="L15:L28" si="9">I15</f>
        <v>2740000</v>
      </c>
    </row>
    <row r="16" spans="1:13" ht="16.5" thickTop="1" thickBot="1" x14ac:dyDescent="0.3">
      <c r="A16" s="51" t="s">
        <v>167</v>
      </c>
      <c r="B16" s="113"/>
      <c r="C16" s="111" t="s">
        <v>126</v>
      </c>
      <c r="D16" s="94">
        <v>0</v>
      </c>
      <c r="E16" s="102">
        <v>0</v>
      </c>
      <c r="F16" s="95">
        <v>0</v>
      </c>
      <c r="G16" s="89">
        <f t="shared" si="4"/>
        <v>0</v>
      </c>
      <c r="H16" s="89">
        <f t="shared" si="5"/>
        <v>0</v>
      </c>
      <c r="I16" s="89">
        <f t="shared" si="6"/>
        <v>0</v>
      </c>
      <c r="J16" s="89">
        <f t="shared" si="7"/>
        <v>0</v>
      </c>
      <c r="K16" s="89">
        <f t="shared" si="8"/>
        <v>0</v>
      </c>
      <c r="L16" s="89">
        <f t="shared" si="9"/>
        <v>0</v>
      </c>
    </row>
    <row r="17" spans="1:12" ht="16.5" thickTop="1" thickBot="1" x14ac:dyDescent="0.3">
      <c r="A17" s="51" t="s">
        <v>168</v>
      </c>
      <c r="B17" s="113"/>
      <c r="C17" s="111" t="s">
        <v>132</v>
      </c>
      <c r="D17" s="94">
        <v>111000</v>
      </c>
      <c r="E17" s="102">
        <v>111000</v>
      </c>
      <c r="F17" s="95">
        <v>111000</v>
      </c>
      <c r="G17" s="89">
        <f t="shared" si="4"/>
        <v>111000</v>
      </c>
      <c r="H17" s="89">
        <f t="shared" si="5"/>
        <v>111000</v>
      </c>
      <c r="I17" s="89">
        <f t="shared" si="6"/>
        <v>111000</v>
      </c>
      <c r="J17" s="89">
        <f t="shared" si="7"/>
        <v>111000</v>
      </c>
      <c r="K17" s="89">
        <f t="shared" si="8"/>
        <v>111000</v>
      </c>
      <c r="L17" s="89">
        <f t="shared" si="9"/>
        <v>111000</v>
      </c>
    </row>
    <row r="18" spans="1:12" ht="16.5" thickTop="1" thickBot="1" x14ac:dyDescent="0.3">
      <c r="A18" s="51" t="s">
        <v>169</v>
      </c>
      <c r="B18" s="113"/>
      <c r="C18" s="111" t="s">
        <v>132</v>
      </c>
      <c r="D18" s="94">
        <v>0</v>
      </c>
      <c r="E18" s="102">
        <v>0</v>
      </c>
      <c r="F18" s="95">
        <v>0</v>
      </c>
      <c r="G18" s="89">
        <f t="shared" si="4"/>
        <v>0</v>
      </c>
      <c r="H18" s="89">
        <f t="shared" si="5"/>
        <v>0</v>
      </c>
      <c r="I18" s="89">
        <f t="shared" si="6"/>
        <v>0</v>
      </c>
      <c r="J18" s="89">
        <f t="shared" si="7"/>
        <v>0</v>
      </c>
      <c r="K18" s="89">
        <f t="shared" si="8"/>
        <v>0</v>
      </c>
      <c r="L18" s="89">
        <f t="shared" si="9"/>
        <v>0</v>
      </c>
    </row>
    <row r="19" spans="1:12" ht="16.5" thickTop="1" thickBot="1" x14ac:dyDescent="0.3">
      <c r="A19" s="51" t="s">
        <v>170</v>
      </c>
      <c r="B19" s="113"/>
      <c r="C19" s="111" t="s">
        <v>126</v>
      </c>
      <c r="D19" s="94">
        <v>767000</v>
      </c>
      <c r="E19" s="102">
        <v>379000</v>
      </c>
      <c r="F19" s="95">
        <v>339000</v>
      </c>
      <c r="G19" s="89">
        <f t="shared" si="4"/>
        <v>767000</v>
      </c>
      <c r="H19" s="89">
        <f t="shared" si="5"/>
        <v>379000</v>
      </c>
      <c r="I19" s="89">
        <f t="shared" si="6"/>
        <v>339000</v>
      </c>
      <c r="J19" s="89">
        <f t="shared" si="7"/>
        <v>767000</v>
      </c>
      <c r="K19" s="89">
        <f t="shared" si="8"/>
        <v>379000</v>
      </c>
      <c r="L19" s="89">
        <f t="shared" si="9"/>
        <v>339000</v>
      </c>
    </row>
    <row r="20" spans="1:12" ht="16.5" thickTop="1" thickBot="1" x14ac:dyDescent="0.3">
      <c r="A20" s="51" t="s">
        <v>171</v>
      </c>
      <c r="B20" s="113"/>
      <c r="C20" s="111" t="s">
        <v>126</v>
      </c>
      <c r="D20" s="94">
        <v>700000</v>
      </c>
      <c r="E20" s="102">
        <v>457000</v>
      </c>
      <c r="F20" s="95">
        <v>490000</v>
      </c>
      <c r="G20" s="89">
        <f t="shared" si="4"/>
        <v>700000</v>
      </c>
      <c r="H20" s="89">
        <f t="shared" si="5"/>
        <v>457000</v>
      </c>
      <c r="I20" s="89">
        <f t="shared" si="6"/>
        <v>490000</v>
      </c>
      <c r="J20" s="89">
        <f t="shared" si="7"/>
        <v>700000</v>
      </c>
      <c r="K20" s="89">
        <f t="shared" si="8"/>
        <v>457000</v>
      </c>
      <c r="L20" s="89">
        <f t="shared" si="9"/>
        <v>490000</v>
      </c>
    </row>
    <row r="21" spans="1:12" ht="16.5" thickTop="1" thickBot="1" x14ac:dyDescent="0.3">
      <c r="A21" s="51" t="s">
        <v>172</v>
      </c>
      <c r="B21" s="113"/>
      <c r="C21" s="111" t="s">
        <v>126</v>
      </c>
      <c r="D21" s="94">
        <v>1940000</v>
      </c>
      <c r="E21" s="102">
        <v>2210000</v>
      </c>
      <c r="F21" s="95">
        <v>1870000</v>
      </c>
      <c r="G21" s="89">
        <f t="shared" si="4"/>
        <v>1940000</v>
      </c>
      <c r="H21" s="89">
        <f t="shared" si="5"/>
        <v>2210000</v>
      </c>
      <c r="I21" s="89">
        <f t="shared" si="6"/>
        <v>1870000</v>
      </c>
      <c r="J21" s="89">
        <f t="shared" si="7"/>
        <v>1940000</v>
      </c>
      <c r="K21" s="89">
        <f t="shared" si="8"/>
        <v>2210000</v>
      </c>
      <c r="L21" s="89">
        <f t="shared" si="9"/>
        <v>1870000</v>
      </c>
    </row>
    <row r="22" spans="1:12" ht="16.5" thickTop="1" thickBot="1" x14ac:dyDescent="0.3">
      <c r="A22" s="51" t="s">
        <v>173</v>
      </c>
      <c r="B22" s="113"/>
      <c r="C22" s="111" t="s">
        <v>126</v>
      </c>
      <c r="D22" s="94">
        <v>86600</v>
      </c>
      <c r="E22" s="102">
        <v>44200</v>
      </c>
      <c r="F22" s="95">
        <v>44000</v>
      </c>
      <c r="G22" s="89">
        <f t="shared" si="4"/>
        <v>86600</v>
      </c>
      <c r="H22" s="89">
        <f t="shared" si="5"/>
        <v>44200</v>
      </c>
      <c r="I22" s="89">
        <f t="shared" si="6"/>
        <v>44000</v>
      </c>
      <c r="J22" s="89">
        <f t="shared" si="7"/>
        <v>86600</v>
      </c>
      <c r="K22" s="89">
        <f t="shared" si="8"/>
        <v>44200</v>
      </c>
      <c r="L22" s="89">
        <f t="shared" si="9"/>
        <v>44000</v>
      </c>
    </row>
    <row r="23" spans="1:12" ht="16.5" thickTop="1" thickBot="1" x14ac:dyDescent="0.3">
      <c r="A23" s="51" t="s">
        <v>174</v>
      </c>
      <c r="B23" s="113"/>
      <c r="C23" s="111" t="s">
        <v>126</v>
      </c>
      <c r="D23" s="94">
        <v>0</v>
      </c>
      <c r="E23" s="102">
        <v>0</v>
      </c>
      <c r="F23" s="95">
        <v>0</v>
      </c>
      <c r="G23" s="89">
        <f t="shared" si="4"/>
        <v>0</v>
      </c>
      <c r="H23" s="89">
        <f t="shared" si="5"/>
        <v>0</v>
      </c>
      <c r="I23" s="89">
        <f t="shared" si="6"/>
        <v>0</v>
      </c>
      <c r="J23" s="89">
        <f t="shared" si="7"/>
        <v>0</v>
      </c>
      <c r="K23" s="89">
        <f t="shared" si="8"/>
        <v>0</v>
      </c>
      <c r="L23" s="89">
        <f t="shared" si="9"/>
        <v>0</v>
      </c>
    </row>
    <row r="24" spans="1:12" ht="16.5" thickTop="1" thickBot="1" x14ac:dyDescent="0.3">
      <c r="A24" s="51" t="s">
        <v>175</v>
      </c>
      <c r="B24" s="113"/>
      <c r="C24" s="111" t="s">
        <v>193</v>
      </c>
      <c r="D24" s="94">
        <v>2890</v>
      </c>
      <c r="E24" s="102">
        <v>1470</v>
      </c>
      <c r="F24" s="95">
        <v>1470</v>
      </c>
      <c r="G24" s="89">
        <f t="shared" si="4"/>
        <v>2890</v>
      </c>
      <c r="H24" s="89">
        <f t="shared" si="5"/>
        <v>1470</v>
      </c>
      <c r="I24" s="89">
        <f t="shared" si="6"/>
        <v>1470</v>
      </c>
      <c r="J24" s="89">
        <f t="shared" si="7"/>
        <v>2890</v>
      </c>
      <c r="K24" s="89">
        <f t="shared" si="8"/>
        <v>1470</v>
      </c>
      <c r="L24" s="89">
        <f t="shared" si="9"/>
        <v>1470</v>
      </c>
    </row>
    <row r="25" spans="1:12" ht="16.5" thickTop="1" thickBot="1" x14ac:dyDescent="0.3">
      <c r="A25" s="51" t="s">
        <v>176</v>
      </c>
      <c r="B25" s="113"/>
      <c r="C25" s="111" t="s">
        <v>132</v>
      </c>
      <c r="D25" s="94">
        <v>111000</v>
      </c>
      <c r="E25" s="102">
        <v>111000</v>
      </c>
      <c r="F25" s="95">
        <v>111000</v>
      </c>
      <c r="G25" s="89">
        <f t="shared" si="4"/>
        <v>111000</v>
      </c>
      <c r="H25" s="89">
        <f t="shared" si="5"/>
        <v>111000</v>
      </c>
      <c r="I25" s="89">
        <f t="shared" si="6"/>
        <v>111000</v>
      </c>
      <c r="J25" s="89">
        <f t="shared" si="7"/>
        <v>111000</v>
      </c>
      <c r="K25" s="89">
        <f t="shared" si="8"/>
        <v>111000</v>
      </c>
      <c r="L25" s="89">
        <f t="shared" si="9"/>
        <v>111000</v>
      </c>
    </row>
    <row r="26" spans="1:12" ht="16.5" thickTop="1" thickBot="1" x14ac:dyDescent="0.3">
      <c r="A26" s="51" t="s">
        <v>177</v>
      </c>
      <c r="B26" s="113"/>
      <c r="C26" s="111" t="s">
        <v>132</v>
      </c>
      <c r="D26" s="94">
        <v>49100</v>
      </c>
      <c r="E26" s="102">
        <v>80100</v>
      </c>
      <c r="F26" s="95">
        <v>78700</v>
      </c>
      <c r="G26" s="89">
        <f t="shared" si="4"/>
        <v>49100</v>
      </c>
      <c r="H26" s="89">
        <f t="shared" si="5"/>
        <v>80100</v>
      </c>
      <c r="I26" s="89">
        <f t="shared" si="6"/>
        <v>78700</v>
      </c>
      <c r="J26" s="89">
        <f t="shared" si="7"/>
        <v>49100</v>
      </c>
      <c r="K26" s="89">
        <f t="shared" si="8"/>
        <v>80100</v>
      </c>
      <c r="L26" s="89">
        <f t="shared" si="9"/>
        <v>78700</v>
      </c>
    </row>
    <row r="27" spans="1:12" ht="16.5" thickTop="1" thickBot="1" x14ac:dyDescent="0.3">
      <c r="A27" s="51" t="s">
        <v>178</v>
      </c>
      <c r="B27" s="113"/>
      <c r="C27" s="111" t="s">
        <v>160</v>
      </c>
      <c r="D27" s="94">
        <v>0</v>
      </c>
      <c r="E27" s="102">
        <v>0</v>
      </c>
      <c r="F27" s="95">
        <v>0</v>
      </c>
      <c r="G27" s="89">
        <f t="shared" si="4"/>
        <v>0</v>
      </c>
      <c r="H27" s="89">
        <f t="shared" si="5"/>
        <v>0</v>
      </c>
      <c r="I27" s="89">
        <f t="shared" si="6"/>
        <v>0</v>
      </c>
      <c r="J27" s="89">
        <f t="shared" si="7"/>
        <v>0</v>
      </c>
      <c r="K27" s="89">
        <f t="shared" si="8"/>
        <v>0</v>
      </c>
      <c r="L27" s="89">
        <f t="shared" si="9"/>
        <v>0</v>
      </c>
    </row>
    <row r="28" spans="1:12" ht="16.5" thickTop="1" thickBot="1" x14ac:dyDescent="0.3">
      <c r="A28" s="51" t="s">
        <v>179</v>
      </c>
      <c r="B28" s="113"/>
      <c r="C28" s="111" t="s">
        <v>180</v>
      </c>
      <c r="D28" s="96">
        <v>39</v>
      </c>
      <c r="E28" s="97">
        <v>39</v>
      </c>
      <c r="F28" s="98">
        <v>39</v>
      </c>
      <c r="G28" s="89">
        <f t="shared" si="4"/>
        <v>39</v>
      </c>
      <c r="H28" s="89">
        <f t="shared" si="5"/>
        <v>39</v>
      </c>
      <c r="I28" s="89">
        <f t="shared" si="6"/>
        <v>39</v>
      </c>
      <c r="J28" s="89">
        <f t="shared" si="7"/>
        <v>39</v>
      </c>
      <c r="K28" s="89">
        <f t="shared" si="8"/>
        <v>39</v>
      </c>
      <c r="L28" s="89">
        <f t="shared" si="9"/>
        <v>39</v>
      </c>
    </row>
    <row r="29" spans="1:12" ht="15.75" thickTop="1" x14ac:dyDescent="0.25"/>
    <row r="30" spans="1:12" ht="15.75" thickBot="1" x14ac:dyDescent="0.3"/>
    <row r="31" spans="1:12" ht="17.25" thickTop="1" thickBot="1" x14ac:dyDescent="0.3">
      <c r="A31" s="136" t="s">
        <v>181</v>
      </c>
      <c r="B31" s="130"/>
      <c r="C31" s="133" t="s">
        <v>26</v>
      </c>
      <c r="D31" s="37" t="str">
        <f>D11</f>
        <v>Scenario 1</v>
      </c>
      <c r="E31" s="37" t="str">
        <f t="shared" ref="E31:L31" si="10">E11</f>
        <v>Scenario 2</v>
      </c>
      <c r="F31" s="37" t="str">
        <f t="shared" si="10"/>
        <v>Scenario 3</v>
      </c>
      <c r="G31" s="37" t="str">
        <f t="shared" si="10"/>
        <v>Scenario 4</v>
      </c>
      <c r="H31" s="37" t="str">
        <f t="shared" si="10"/>
        <v>Scenario 5</v>
      </c>
      <c r="I31" s="37" t="str">
        <f t="shared" si="10"/>
        <v>Scenario 6</v>
      </c>
      <c r="J31" s="37" t="str">
        <f t="shared" si="10"/>
        <v>Scenario 7</v>
      </c>
      <c r="K31" s="37" t="str">
        <f t="shared" si="10"/>
        <v>Scenario 8</v>
      </c>
      <c r="L31" s="37" t="str">
        <f t="shared" si="10"/>
        <v>Scenario 9</v>
      </c>
    </row>
    <row r="32" spans="1:12" ht="33" thickTop="1" thickBot="1" x14ac:dyDescent="0.3">
      <c r="A32" s="137"/>
      <c r="B32" s="131"/>
      <c r="C32" s="134"/>
      <c r="D32" s="35" t="s">
        <v>122</v>
      </c>
      <c r="E32" s="35" t="s">
        <v>122</v>
      </c>
      <c r="F32" s="35" t="s">
        <v>122</v>
      </c>
      <c r="G32" s="109"/>
      <c r="H32" s="109"/>
      <c r="I32" s="109"/>
      <c r="J32" s="109"/>
      <c r="K32" s="109"/>
      <c r="L32" s="133"/>
    </row>
    <row r="33" spans="1:12" ht="17.25" thickTop="1" thickBot="1" x14ac:dyDescent="0.3">
      <c r="A33" s="138"/>
      <c r="B33" s="132"/>
      <c r="C33" s="135"/>
      <c r="D33" s="90" t="str">
        <f>$A$2&amp;" "&amp;$B$2&amp;" "&amp;D$2</f>
        <v>Run 3.2 A</v>
      </c>
      <c r="E33" s="90" t="str">
        <f t="shared" ref="E33:F33" si="11">$A$2&amp;" "&amp;$B$2&amp;" "&amp;E$2</f>
        <v>Run 3.2 B</v>
      </c>
      <c r="F33" s="90" t="str">
        <f t="shared" si="11"/>
        <v>Run 3.2 C</v>
      </c>
      <c r="G33" s="110"/>
      <c r="H33" s="110"/>
      <c r="I33" s="110"/>
      <c r="J33" s="110"/>
      <c r="K33" s="110"/>
      <c r="L33" s="135"/>
    </row>
    <row r="34" spans="1:12" ht="16.5" customHeight="1" thickTop="1" thickBot="1" x14ac:dyDescent="0.3">
      <c r="A34" s="111" t="s">
        <v>194</v>
      </c>
      <c r="B34" s="111" t="s">
        <v>182</v>
      </c>
      <c r="C34" s="111"/>
      <c r="D34" s="91">
        <v>6420</v>
      </c>
      <c r="E34" s="92">
        <v>8190</v>
      </c>
      <c r="F34" s="93">
        <v>8150</v>
      </c>
      <c r="G34" s="89">
        <f>D34</f>
        <v>6420</v>
      </c>
      <c r="H34" s="89">
        <f t="shared" ref="H34:L34" si="12">E34</f>
        <v>8190</v>
      </c>
      <c r="I34" s="89">
        <f t="shared" si="12"/>
        <v>8150</v>
      </c>
      <c r="J34" s="89">
        <f t="shared" si="12"/>
        <v>6420</v>
      </c>
      <c r="K34" s="89">
        <f t="shared" si="12"/>
        <v>8190</v>
      </c>
      <c r="L34" s="89">
        <f t="shared" si="12"/>
        <v>8150</v>
      </c>
    </row>
    <row r="35" spans="1:12" ht="16.5" customHeight="1" thickTop="1" thickBot="1" x14ac:dyDescent="0.3">
      <c r="A35" s="111" t="s">
        <v>194</v>
      </c>
      <c r="B35" s="111" t="s">
        <v>183</v>
      </c>
      <c r="C35" s="111"/>
      <c r="D35" s="94">
        <v>0</v>
      </c>
      <c r="E35" s="102">
        <v>0</v>
      </c>
      <c r="F35" s="95">
        <v>0</v>
      </c>
      <c r="G35" s="89">
        <f t="shared" ref="G35:G39" si="13">D35</f>
        <v>0</v>
      </c>
      <c r="H35" s="89">
        <f t="shared" ref="H35:H39" si="14">E35</f>
        <v>0</v>
      </c>
      <c r="I35" s="89">
        <f t="shared" ref="I35:I39" si="15">F35</f>
        <v>0</v>
      </c>
      <c r="J35" s="89">
        <f t="shared" ref="J35:J39" si="16">G35</f>
        <v>0</v>
      </c>
      <c r="K35" s="89">
        <f t="shared" ref="K35:K39" si="17">H35</f>
        <v>0</v>
      </c>
      <c r="L35" s="89">
        <f t="shared" ref="L35:L39" si="18">I35</f>
        <v>0</v>
      </c>
    </row>
    <row r="36" spans="1:12" ht="16.5" thickTop="1" thickBot="1" x14ac:dyDescent="0.3">
      <c r="A36" s="111" t="s">
        <v>194</v>
      </c>
      <c r="B36" s="111" t="s">
        <v>184</v>
      </c>
      <c r="C36" s="111"/>
      <c r="D36" s="94">
        <v>0</v>
      </c>
      <c r="E36" s="102">
        <v>4980</v>
      </c>
      <c r="F36" s="95">
        <v>3060</v>
      </c>
      <c r="G36" s="89">
        <f t="shared" si="13"/>
        <v>0</v>
      </c>
      <c r="H36" s="89">
        <f t="shared" si="14"/>
        <v>4980</v>
      </c>
      <c r="I36" s="89">
        <f t="shared" si="15"/>
        <v>3060</v>
      </c>
      <c r="J36" s="89">
        <f t="shared" si="16"/>
        <v>0</v>
      </c>
      <c r="K36" s="89">
        <f t="shared" si="17"/>
        <v>4980</v>
      </c>
      <c r="L36" s="89">
        <f t="shared" si="18"/>
        <v>3060</v>
      </c>
    </row>
    <row r="37" spans="1:12" ht="16.5" thickTop="1" thickBot="1" x14ac:dyDescent="0.3">
      <c r="A37" s="111" t="s">
        <v>194</v>
      </c>
      <c r="B37" s="111" t="s">
        <v>185</v>
      </c>
      <c r="C37" s="111"/>
      <c r="D37" s="94">
        <v>0</v>
      </c>
      <c r="E37" s="102">
        <v>0</v>
      </c>
      <c r="F37" s="95">
        <v>0</v>
      </c>
      <c r="G37" s="89">
        <f t="shared" si="13"/>
        <v>0</v>
      </c>
      <c r="H37" s="89">
        <f t="shared" si="14"/>
        <v>0</v>
      </c>
      <c r="I37" s="89">
        <f t="shared" si="15"/>
        <v>0</v>
      </c>
      <c r="J37" s="89">
        <f t="shared" si="16"/>
        <v>0</v>
      </c>
      <c r="K37" s="89">
        <f t="shared" si="17"/>
        <v>0</v>
      </c>
      <c r="L37" s="89">
        <f t="shared" si="18"/>
        <v>0</v>
      </c>
    </row>
    <row r="38" spans="1:12" ht="16.5" thickTop="1" thickBot="1" x14ac:dyDescent="0.3">
      <c r="A38" s="111" t="s">
        <v>194</v>
      </c>
      <c r="B38" s="111" t="s">
        <v>110</v>
      </c>
      <c r="C38" s="111"/>
      <c r="D38" s="94">
        <v>497</v>
      </c>
      <c r="E38" s="102">
        <v>407</v>
      </c>
      <c r="F38" s="95">
        <v>54.2</v>
      </c>
      <c r="G38" s="89">
        <f t="shared" si="13"/>
        <v>497</v>
      </c>
      <c r="H38" s="89">
        <f t="shared" si="14"/>
        <v>407</v>
      </c>
      <c r="I38" s="89">
        <f t="shared" si="15"/>
        <v>54.2</v>
      </c>
      <c r="J38" s="89">
        <f t="shared" si="16"/>
        <v>497</v>
      </c>
      <c r="K38" s="89">
        <f t="shared" si="17"/>
        <v>407</v>
      </c>
      <c r="L38" s="89">
        <f t="shared" si="18"/>
        <v>54.2</v>
      </c>
    </row>
    <row r="39" spans="1:12" ht="16.5" thickTop="1" thickBot="1" x14ac:dyDescent="0.3">
      <c r="A39" s="111" t="s">
        <v>186</v>
      </c>
      <c r="B39" s="111"/>
      <c r="C39" s="111"/>
      <c r="D39" s="94"/>
      <c r="E39" s="102"/>
      <c r="F39" s="95"/>
      <c r="G39" s="89">
        <f t="shared" si="13"/>
        <v>0</v>
      </c>
      <c r="H39" s="89">
        <f t="shared" si="14"/>
        <v>0</v>
      </c>
      <c r="I39" s="89">
        <f t="shared" si="15"/>
        <v>0</v>
      </c>
      <c r="J39" s="89">
        <f t="shared" si="16"/>
        <v>0</v>
      </c>
      <c r="K39" s="89">
        <f t="shared" si="17"/>
        <v>0</v>
      </c>
      <c r="L39" s="89">
        <f t="shared" si="18"/>
        <v>0</v>
      </c>
    </row>
    <row r="40" spans="1:12" ht="16.5" thickTop="1" thickBot="1" x14ac:dyDescent="0.3">
      <c r="A40" s="111" t="s">
        <v>195</v>
      </c>
      <c r="B40" s="111" t="s">
        <v>182</v>
      </c>
      <c r="C40" s="111"/>
      <c r="D40" s="94">
        <v>15</v>
      </c>
      <c r="E40" s="102">
        <v>6</v>
      </c>
      <c r="F40" s="95">
        <v>6</v>
      </c>
      <c r="G40" s="89">
        <f t="shared" ref="G40:G103" si="19">D40</f>
        <v>15</v>
      </c>
      <c r="H40" s="89">
        <f t="shared" ref="H40:H103" si="20">E40</f>
        <v>6</v>
      </c>
      <c r="I40" s="89">
        <f t="shared" ref="I40:I103" si="21">F40</f>
        <v>6</v>
      </c>
      <c r="J40" s="89">
        <f t="shared" ref="J40:J103" si="22">G40</f>
        <v>15</v>
      </c>
      <c r="K40" s="89">
        <f t="shared" ref="K40:K103" si="23">H40</f>
        <v>6</v>
      </c>
      <c r="L40" s="89">
        <f t="shared" ref="L40:L103" si="24">I40</f>
        <v>6</v>
      </c>
    </row>
    <row r="41" spans="1:12" ht="16.5" thickTop="1" thickBot="1" x14ac:dyDescent="0.3">
      <c r="A41" s="111" t="s">
        <v>195</v>
      </c>
      <c r="B41" s="111" t="s">
        <v>183</v>
      </c>
      <c r="C41" s="111"/>
      <c r="D41" s="94">
        <v>0</v>
      </c>
      <c r="E41" s="102">
        <v>0</v>
      </c>
      <c r="F41" s="95">
        <v>0</v>
      </c>
      <c r="G41" s="89">
        <f t="shared" si="19"/>
        <v>0</v>
      </c>
      <c r="H41" s="89">
        <f t="shared" si="20"/>
        <v>0</v>
      </c>
      <c r="I41" s="89">
        <f t="shared" si="21"/>
        <v>0</v>
      </c>
      <c r="J41" s="89">
        <f t="shared" si="22"/>
        <v>0</v>
      </c>
      <c r="K41" s="89">
        <f t="shared" si="23"/>
        <v>0</v>
      </c>
      <c r="L41" s="89">
        <f t="shared" si="24"/>
        <v>0</v>
      </c>
    </row>
    <row r="42" spans="1:12" ht="16.5" thickTop="1" thickBot="1" x14ac:dyDescent="0.3">
      <c r="A42" s="111" t="s">
        <v>195</v>
      </c>
      <c r="B42" s="111" t="s">
        <v>184</v>
      </c>
      <c r="C42" s="111"/>
      <c r="D42" s="94">
        <v>0</v>
      </c>
      <c r="E42" s="102">
        <v>10</v>
      </c>
      <c r="F42" s="95">
        <v>20</v>
      </c>
      <c r="G42" s="89">
        <f t="shared" si="19"/>
        <v>0</v>
      </c>
      <c r="H42" s="89">
        <f t="shared" si="20"/>
        <v>10</v>
      </c>
      <c r="I42" s="89">
        <f t="shared" si="21"/>
        <v>20</v>
      </c>
      <c r="J42" s="89">
        <f t="shared" si="22"/>
        <v>0</v>
      </c>
      <c r="K42" s="89">
        <f t="shared" si="23"/>
        <v>10</v>
      </c>
      <c r="L42" s="89">
        <f t="shared" si="24"/>
        <v>20</v>
      </c>
    </row>
    <row r="43" spans="1:12" ht="16.5" thickTop="1" thickBot="1" x14ac:dyDescent="0.3">
      <c r="A43" s="111" t="s">
        <v>195</v>
      </c>
      <c r="B43" s="111" t="s">
        <v>185</v>
      </c>
      <c r="C43" s="111"/>
      <c r="D43" s="94">
        <v>0</v>
      </c>
      <c r="E43" s="102">
        <v>0</v>
      </c>
      <c r="F43" s="95">
        <v>0</v>
      </c>
      <c r="G43" s="89">
        <f t="shared" si="19"/>
        <v>0</v>
      </c>
      <c r="H43" s="89">
        <f t="shared" si="20"/>
        <v>0</v>
      </c>
      <c r="I43" s="89">
        <f t="shared" si="21"/>
        <v>0</v>
      </c>
      <c r="J43" s="89">
        <f t="shared" si="22"/>
        <v>0</v>
      </c>
      <c r="K43" s="89">
        <f t="shared" si="23"/>
        <v>0</v>
      </c>
      <c r="L43" s="89">
        <f t="shared" si="24"/>
        <v>0</v>
      </c>
    </row>
    <row r="44" spans="1:12" ht="16.5" thickTop="1" thickBot="1" x14ac:dyDescent="0.3">
      <c r="A44" s="111" t="s">
        <v>195</v>
      </c>
      <c r="B44" s="111" t="s">
        <v>110</v>
      </c>
      <c r="C44" s="111"/>
      <c r="D44" s="94">
        <v>30</v>
      </c>
      <c r="E44" s="102">
        <v>30</v>
      </c>
      <c r="F44" s="95">
        <v>20</v>
      </c>
      <c r="G44" s="89">
        <f t="shared" si="19"/>
        <v>30</v>
      </c>
      <c r="H44" s="89">
        <f t="shared" si="20"/>
        <v>30</v>
      </c>
      <c r="I44" s="89">
        <f t="shared" si="21"/>
        <v>20</v>
      </c>
      <c r="J44" s="89">
        <f t="shared" si="22"/>
        <v>30</v>
      </c>
      <c r="K44" s="89">
        <f t="shared" si="23"/>
        <v>30</v>
      </c>
      <c r="L44" s="89">
        <f t="shared" si="24"/>
        <v>20</v>
      </c>
    </row>
    <row r="45" spans="1:12" ht="16.5" thickTop="1" thickBot="1" x14ac:dyDescent="0.3">
      <c r="A45" s="111" t="s">
        <v>186</v>
      </c>
      <c r="B45" s="111"/>
      <c r="C45" s="111"/>
      <c r="D45" s="94"/>
      <c r="E45" s="102"/>
      <c r="F45" s="95"/>
      <c r="G45" s="89">
        <f t="shared" si="19"/>
        <v>0</v>
      </c>
      <c r="H45" s="89">
        <f t="shared" si="20"/>
        <v>0</v>
      </c>
      <c r="I45" s="89">
        <f t="shared" si="21"/>
        <v>0</v>
      </c>
      <c r="J45" s="89">
        <f t="shared" si="22"/>
        <v>0</v>
      </c>
      <c r="K45" s="89">
        <f t="shared" si="23"/>
        <v>0</v>
      </c>
      <c r="L45" s="89">
        <f t="shared" si="24"/>
        <v>0</v>
      </c>
    </row>
    <row r="46" spans="1:12" ht="16.5" thickTop="1" thickBot="1" x14ac:dyDescent="0.3">
      <c r="A46" s="111" t="s">
        <v>196</v>
      </c>
      <c r="B46" s="111" t="s">
        <v>182</v>
      </c>
      <c r="C46" s="111"/>
      <c r="D46" s="94">
        <v>25.8</v>
      </c>
      <c r="E46" s="102">
        <v>23</v>
      </c>
      <c r="F46" s="95">
        <v>22.9</v>
      </c>
      <c r="G46" s="89">
        <f t="shared" si="19"/>
        <v>25.8</v>
      </c>
      <c r="H46" s="89">
        <f t="shared" si="20"/>
        <v>23</v>
      </c>
      <c r="I46" s="89">
        <f t="shared" si="21"/>
        <v>22.9</v>
      </c>
      <c r="J46" s="89">
        <f t="shared" si="22"/>
        <v>25.8</v>
      </c>
      <c r="K46" s="89">
        <f t="shared" si="23"/>
        <v>23</v>
      </c>
      <c r="L46" s="89">
        <f t="shared" si="24"/>
        <v>22.9</v>
      </c>
    </row>
    <row r="47" spans="1:12" ht="16.5" thickTop="1" thickBot="1" x14ac:dyDescent="0.3">
      <c r="A47" s="111" t="s">
        <v>196</v>
      </c>
      <c r="B47" s="111" t="s">
        <v>183</v>
      </c>
      <c r="C47" s="111"/>
      <c r="D47" s="94">
        <v>0</v>
      </c>
      <c r="E47" s="102">
        <v>0</v>
      </c>
      <c r="F47" s="95">
        <v>0</v>
      </c>
      <c r="G47" s="89">
        <f t="shared" si="19"/>
        <v>0</v>
      </c>
      <c r="H47" s="89">
        <f t="shared" si="20"/>
        <v>0</v>
      </c>
      <c r="I47" s="89">
        <f t="shared" si="21"/>
        <v>0</v>
      </c>
      <c r="J47" s="89">
        <f t="shared" si="22"/>
        <v>0</v>
      </c>
      <c r="K47" s="89">
        <f t="shared" si="23"/>
        <v>0</v>
      </c>
      <c r="L47" s="89">
        <f t="shared" si="24"/>
        <v>0</v>
      </c>
    </row>
    <row r="48" spans="1:12" ht="16.5" thickTop="1" thickBot="1" x14ac:dyDescent="0.3">
      <c r="A48" s="111" t="s">
        <v>196</v>
      </c>
      <c r="B48" s="111" t="s">
        <v>184</v>
      </c>
      <c r="C48" s="111"/>
      <c r="D48" s="94">
        <v>0</v>
      </c>
      <c r="E48" s="102">
        <v>21.8</v>
      </c>
      <c r="F48" s="95">
        <v>22.9</v>
      </c>
      <c r="G48" s="89">
        <f t="shared" si="19"/>
        <v>0</v>
      </c>
      <c r="H48" s="89">
        <f t="shared" si="20"/>
        <v>21.8</v>
      </c>
      <c r="I48" s="89">
        <f t="shared" si="21"/>
        <v>22.9</v>
      </c>
      <c r="J48" s="89">
        <f t="shared" si="22"/>
        <v>0</v>
      </c>
      <c r="K48" s="89">
        <f t="shared" si="23"/>
        <v>21.8</v>
      </c>
      <c r="L48" s="89">
        <f t="shared" si="24"/>
        <v>22.9</v>
      </c>
    </row>
    <row r="49" spans="1:12" ht="16.5" thickTop="1" thickBot="1" x14ac:dyDescent="0.3">
      <c r="A49" s="111" t="s">
        <v>196</v>
      </c>
      <c r="B49" s="111" t="s">
        <v>185</v>
      </c>
      <c r="C49" s="111"/>
      <c r="D49" s="94">
        <v>0</v>
      </c>
      <c r="E49" s="102">
        <v>0</v>
      </c>
      <c r="F49" s="95">
        <v>0</v>
      </c>
      <c r="G49" s="89">
        <f t="shared" si="19"/>
        <v>0</v>
      </c>
      <c r="H49" s="89">
        <f t="shared" si="20"/>
        <v>0</v>
      </c>
      <c r="I49" s="89">
        <f t="shared" si="21"/>
        <v>0</v>
      </c>
      <c r="J49" s="89">
        <f t="shared" si="22"/>
        <v>0</v>
      </c>
      <c r="K49" s="89">
        <f t="shared" si="23"/>
        <v>0</v>
      </c>
      <c r="L49" s="89">
        <f t="shared" si="24"/>
        <v>0</v>
      </c>
    </row>
    <row r="50" spans="1:12" ht="16.5" thickTop="1" thickBot="1" x14ac:dyDescent="0.3">
      <c r="A50" s="111" t="s">
        <v>196</v>
      </c>
      <c r="B50" s="111" t="s">
        <v>110</v>
      </c>
      <c r="C50" s="111"/>
      <c r="D50" s="94">
        <v>68</v>
      </c>
      <c r="E50" s="102">
        <v>71.5</v>
      </c>
      <c r="F50" s="95">
        <v>200</v>
      </c>
      <c r="G50" s="89">
        <f t="shared" si="19"/>
        <v>68</v>
      </c>
      <c r="H50" s="89">
        <f t="shared" si="20"/>
        <v>71.5</v>
      </c>
      <c r="I50" s="89">
        <f t="shared" si="21"/>
        <v>200</v>
      </c>
      <c r="J50" s="89">
        <f t="shared" si="22"/>
        <v>68</v>
      </c>
      <c r="K50" s="89">
        <f t="shared" si="23"/>
        <v>71.5</v>
      </c>
      <c r="L50" s="89">
        <f t="shared" si="24"/>
        <v>200</v>
      </c>
    </row>
    <row r="51" spans="1:12" ht="16.5" thickTop="1" thickBot="1" x14ac:dyDescent="0.3">
      <c r="A51" s="111" t="s">
        <v>186</v>
      </c>
      <c r="B51" s="111"/>
      <c r="C51" s="111"/>
      <c r="D51" s="94"/>
      <c r="E51" s="102"/>
      <c r="F51" s="95"/>
      <c r="G51" s="89">
        <f t="shared" si="19"/>
        <v>0</v>
      </c>
      <c r="H51" s="89">
        <f t="shared" si="20"/>
        <v>0</v>
      </c>
      <c r="I51" s="89">
        <f t="shared" si="21"/>
        <v>0</v>
      </c>
      <c r="J51" s="89">
        <f t="shared" si="22"/>
        <v>0</v>
      </c>
      <c r="K51" s="89">
        <f t="shared" si="23"/>
        <v>0</v>
      </c>
      <c r="L51" s="89">
        <f t="shared" si="24"/>
        <v>0</v>
      </c>
    </row>
    <row r="52" spans="1:12" ht="16.5" thickTop="1" thickBot="1" x14ac:dyDescent="0.3">
      <c r="A52" s="111" t="s">
        <v>197</v>
      </c>
      <c r="B52" s="111" t="s">
        <v>182</v>
      </c>
      <c r="C52" s="111"/>
      <c r="D52" s="94">
        <v>646000</v>
      </c>
      <c r="E52" s="102">
        <v>258000</v>
      </c>
      <c r="F52" s="95">
        <v>258000</v>
      </c>
      <c r="G52" s="89">
        <f t="shared" si="19"/>
        <v>646000</v>
      </c>
      <c r="H52" s="89">
        <f t="shared" si="20"/>
        <v>258000</v>
      </c>
      <c r="I52" s="89">
        <f t="shared" si="21"/>
        <v>258000</v>
      </c>
      <c r="J52" s="89">
        <f t="shared" si="22"/>
        <v>646000</v>
      </c>
      <c r="K52" s="89">
        <f t="shared" si="23"/>
        <v>258000</v>
      </c>
      <c r="L52" s="89">
        <f t="shared" si="24"/>
        <v>258000</v>
      </c>
    </row>
    <row r="53" spans="1:12" ht="16.5" thickTop="1" thickBot="1" x14ac:dyDescent="0.3">
      <c r="A53" s="111" t="s">
        <v>197</v>
      </c>
      <c r="B53" s="111" t="s">
        <v>183</v>
      </c>
      <c r="C53" s="111"/>
      <c r="D53" s="94">
        <v>0</v>
      </c>
      <c r="E53" s="102">
        <v>0</v>
      </c>
      <c r="F53" s="95">
        <v>0</v>
      </c>
      <c r="G53" s="89">
        <f t="shared" si="19"/>
        <v>0</v>
      </c>
      <c r="H53" s="89">
        <f t="shared" si="20"/>
        <v>0</v>
      </c>
      <c r="I53" s="89">
        <f t="shared" si="21"/>
        <v>0</v>
      </c>
      <c r="J53" s="89">
        <f t="shared" si="22"/>
        <v>0</v>
      </c>
      <c r="K53" s="89">
        <f t="shared" si="23"/>
        <v>0</v>
      </c>
      <c r="L53" s="89">
        <f t="shared" si="24"/>
        <v>0</v>
      </c>
    </row>
    <row r="54" spans="1:12" ht="16.5" thickTop="1" thickBot="1" x14ac:dyDescent="0.3">
      <c r="A54" s="111" t="s">
        <v>197</v>
      </c>
      <c r="B54" s="111" t="s">
        <v>184</v>
      </c>
      <c r="C54" s="111"/>
      <c r="D54" s="94">
        <v>0</v>
      </c>
      <c r="E54" s="102">
        <v>0</v>
      </c>
      <c r="F54" s="95">
        <v>0</v>
      </c>
      <c r="G54" s="89">
        <f t="shared" si="19"/>
        <v>0</v>
      </c>
      <c r="H54" s="89">
        <f t="shared" si="20"/>
        <v>0</v>
      </c>
      <c r="I54" s="89">
        <f t="shared" si="21"/>
        <v>0</v>
      </c>
      <c r="J54" s="89">
        <f t="shared" si="22"/>
        <v>0</v>
      </c>
      <c r="K54" s="89">
        <f t="shared" si="23"/>
        <v>0</v>
      </c>
      <c r="L54" s="89">
        <f t="shared" si="24"/>
        <v>0</v>
      </c>
    </row>
    <row r="55" spans="1:12" ht="16.5" thickTop="1" thickBot="1" x14ac:dyDescent="0.3">
      <c r="A55" s="111" t="s">
        <v>197</v>
      </c>
      <c r="B55" s="111" t="s">
        <v>185</v>
      </c>
      <c r="C55" s="111"/>
      <c r="D55" s="94">
        <v>0</v>
      </c>
      <c r="E55" s="102">
        <v>0</v>
      </c>
      <c r="F55" s="95">
        <v>0</v>
      </c>
      <c r="G55" s="89">
        <f t="shared" si="19"/>
        <v>0</v>
      </c>
      <c r="H55" s="89">
        <f t="shared" si="20"/>
        <v>0</v>
      </c>
      <c r="I55" s="89">
        <f t="shared" si="21"/>
        <v>0</v>
      </c>
      <c r="J55" s="89">
        <f t="shared" si="22"/>
        <v>0</v>
      </c>
      <c r="K55" s="89">
        <f t="shared" si="23"/>
        <v>0</v>
      </c>
      <c r="L55" s="89">
        <f t="shared" si="24"/>
        <v>0</v>
      </c>
    </row>
    <row r="56" spans="1:12" ht="16.5" thickTop="1" thickBot="1" x14ac:dyDescent="0.3">
      <c r="A56" s="111" t="s">
        <v>197</v>
      </c>
      <c r="B56" s="111" t="s">
        <v>110</v>
      </c>
      <c r="C56" s="111"/>
      <c r="D56" s="94">
        <v>121000</v>
      </c>
      <c r="E56" s="102">
        <v>121000</v>
      </c>
      <c r="F56" s="95">
        <v>80700</v>
      </c>
      <c r="G56" s="89">
        <f t="shared" si="19"/>
        <v>121000</v>
      </c>
      <c r="H56" s="89">
        <f t="shared" si="20"/>
        <v>121000</v>
      </c>
      <c r="I56" s="89">
        <f t="shared" si="21"/>
        <v>80700</v>
      </c>
      <c r="J56" s="89">
        <f t="shared" si="22"/>
        <v>121000</v>
      </c>
      <c r="K56" s="89">
        <f t="shared" si="23"/>
        <v>121000</v>
      </c>
      <c r="L56" s="89">
        <f t="shared" si="24"/>
        <v>80700</v>
      </c>
    </row>
    <row r="57" spans="1:12" ht="16.5" thickTop="1" thickBot="1" x14ac:dyDescent="0.3">
      <c r="A57" s="111" t="s">
        <v>186</v>
      </c>
      <c r="B57" s="111"/>
      <c r="C57" s="111"/>
      <c r="D57" s="94"/>
      <c r="E57" s="102"/>
      <c r="F57" s="95"/>
      <c r="G57" s="89">
        <f t="shared" si="19"/>
        <v>0</v>
      </c>
      <c r="H57" s="89">
        <f t="shared" si="20"/>
        <v>0</v>
      </c>
      <c r="I57" s="89">
        <f t="shared" si="21"/>
        <v>0</v>
      </c>
      <c r="J57" s="89">
        <f t="shared" si="22"/>
        <v>0</v>
      </c>
      <c r="K57" s="89">
        <f t="shared" si="23"/>
        <v>0</v>
      </c>
      <c r="L57" s="89">
        <f t="shared" si="24"/>
        <v>0</v>
      </c>
    </row>
    <row r="58" spans="1:12" ht="16.5" thickTop="1" thickBot="1" x14ac:dyDescent="0.3">
      <c r="A58" s="111" t="s">
        <v>198</v>
      </c>
      <c r="B58" s="111" t="s">
        <v>182</v>
      </c>
      <c r="C58" s="111"/>
      <c r="D58" s="94">
        <v>558000</v>
      </c>
      <c r="E58" s="102">
        <v>229000</v>
      </c>
      <c r="F58" s="95">
        <v>228000</v>
      </c>
      <c r="G58" s="89">
        <f t="shared" si="19"/>
        <v>558000</v>
      </c>
      <c r="H58" s="89">
        <f t="shared" si="20"/>
        <v>229000</v>
      </c>
      <c r="I58" s="89">
        <f t="shared" si="21"/>
        <v>228000</v>
      </c>
      <c r="J58" s="89">
        <f t="shared" si="22"/>
        <v>558000</v>
      </c>
      <c r="K58" s="89">
        <f t="shared" si="23"/>
        <v>229000</v>
      </c>
      <c r="L58" s="89">
        <f t="shared" si="24"/>
        <v>228000</v>
      </c>
    </row>
    <row r="59" spans="1:12" ht="16.5" thickTop="1" thickBot="1" x14ac:dyDescent="0.3">
      <c r="A59" s="111" t="s">
        <v>198</v>
      </c>
      <c r="B59" s="111" t="s">
        <v>183</v>
      </c>
      <c r="C59" s="111"/>
      <c r="D59" s="94">
        <v>0</v>
      </c>
      <c r="E59" s="102">
        <v>0</v>
      </c>
      <c r="F59" s="95">
        <v>0</v>
      </c>
      <c r="G59" s="89">
        <f t="shared" si="19"/>
        <v>0</v>
      </c>
      <c r="H59" s="89">
        <f t="shared" si="20"/>
        <v>0</v>
      </c>
      <c r="I59" s="89">
        <f t="shared" si="21"/>
        <v>0</v>
      </c>
      <c r="J59" s="89">
        <f t="shared" si="22"/>
        <v>0</v>
      </c>
      <c r="K59" s="89">
        <f t="shared" si="23"/>
        <v>0</v>
      </c>
      <c r="L59" s="89">
        <f t="shared" si="24"/>
        <v>0</v>
      </c>
    </row>
    <row r="60" spans="1:12" ht="16.5" thickTop="1" thickBot="1" x14ac:dyDescent="0.3">
      <c r="A60" s="111" t="s">
        <v>198</v>
      </c>
      <c r="B60" s="111" t="s">
        <v>184</v>
      </c>
      <c r="C60" s="111"/>
      <c r="D60" s="94">
        <v>0</v>
      </c>
      <c r="E60" s="102">
        <v>90000</v>
      </c>
      <c r="F60" s="95">
        <v>180000</v>
      </c>
      <c r="G60" s="89">
        <f t="shared" si="19"/>
        <v>0</v>
      </c>
      <c r="H60" s="89">
        <f t="shared" si="20"/>
        <v>90000</v>
      </c>
      <c r="I60" s="89">
        <f t="shared" si="21"/>
        <v>180000</v>
      </c>
      <c r="J60" s="89">
        <f t="shared" si="22"/>
        <v>0</v>
      </c>
      <c r="K60" s="89">
        <f t="shared" si="23"/>
        <v>90000</v>
      </c>
      <c r="L60" s="89">
        <f t="shared" si="24"/>
        <v>180000</v>
      </c>
    </row>
    <row r="61" spans="1:12" ht="16.5" thickTop="1" thickBot="1" x14ac:dyDescent="0.3">
      <c r="A61" s="111" t="s">
        <v>198</v>
      </c>
      <c r="B61" s="111" t="s">
        <v>185</v>
      </c>
      <c r="C61" s="111"/>
      <c r="D61" s="94">
        <v>0</v>
      </c>
      <c r="E61" s="102">
        <v>0</v>
      </c>
      <c r="F61" s="95">
        <v>0</v>
      </c>
      <c r="G61" s="89">
        <f t="shared" si="19"/>
        <v>0</v>
      </c>
      <c r="H61" s="89">
        <f t="shared" si="20"/>
        <v>0</v>
      </c>
      <c r="I61" s="89">
        <f t="shared" si="21"/>
        <v>0</v>
      </c>
      <c r="J61" s="89">
        <f t="shared" si="22"/>
        <v>0</v>
      </c>
      <c r="K61" s="89">
        <f t="shared" si="23"/>
        <v>0</v>
      </c>
      <c r="L61" s="89">
        <f t="shared" si="24"/>
        <v>0</v>
      </c>
    </row>
    <row r="62" spans="1:12" ht="16.5" thickTop="1" thickBot="1" x14ac:dyDescent="0.3">
      <c r="A62" s="111" t="s">
        <v>198</v>
      </c>
      <c r="B62" s="111" t="s">
        <v>110</v>
      </c>
      <c r="C62" s="111"/>
      <c r="D62" s="94">
        <v>142000</v>
      </c>
      <c r="E62" s="102">
        <v>138000</v>
      </c>
      <c r="F62" s="95">
        <v>81600</v>
      </c>
      <c r="G62" s="89">
        <f t="shared" si="19"/>
        <v>142000</v>
      </c>
      <c r="H62" s="89">
        <f t="shared" si="20"/>
        <v>138000</v>
      </c>
      <c r="I62" s="89">
        <f t="shared" si="21"/>
        <v>81600</v>
      </c>
      <c r="J62" s="89">
        <f t="shared" si="22"/>
        <v>142000</v>
      </c>
      <c r="K62" s="89">
        <f t="shared" si="23"/>
        <v>138000</v>
      </c>
      <c r="L62" s="89">
        <f t="shared" si="24"/>
        <v>81600</v>
      </c>
    </row>
    <row r="63" spans="1:12" ht="16.5" thickTop="1" thickBot="1" x14ac:dyDescent="0.3">
      <c r="A63" s="111" t="s">
        <v>186</v>
      </c>
      <c r="B63" s="111"/>
      <c r="C63" s="111"/>
      <c r="D63" s="94"/>
      <c r="E63" s="102"/>
      <c r="F63" s="95"/>
      <c r="G63" s="89">
        <f t="shared" si="19"/>
        <v>0</v>
      </c>
      <c r="H63" s="89">
        <f t="shared" si="20"/>
        <v>0</v>
      </c>
      <c r="I63" s="89">
        <f t="shared" si="21"/>
        <v>0</v>
      </c>
      <c r="J63" s="89">
        <f t="shared" si="22"/>
        <v>0</v>
      </c>
      <c r="K63" s="89">
        <f t="shared" si="23"/>
        <v>0</v>
      </c>
      <c r="L63" s="89">
        <f t="shared" si="24"/>
        <v>0</v>
      </c>
    </row>
    <row r="64" spans="1:12" ht="16.5" thickTop="1" thickBot="1" x14ac:dyDescent="0.3">
      <c r="A64" s="111" t="s">
        <v>199</v>
      </c>
      <c r="B64" s="111" t="s">
        <v>182</v>
      </c>
      <c r="C64" s="111"/>
      <c r="D64" s="94">
        <v>1190000</v>
      </c>
      <c r="E64" s="102">
        <v>597000</v>
      </c>
      <c r="F64" s="95">
        <v>592000</v>
      </c>
      <c r="G64" s="89">
        <f t="shared" si="19"/>
        <v>1190000</v>
      </c>
      <c r="H64" s="89">
        <f t="shared" si="20"/>
        <v>597000</v>
      </c>
      <c r="I64" s="89">
        <f t="shared" si="21"/>
        <v>592000</v>
      </c>
      <c r="J64" s="89">
        <f t="shared" si="22"/>
        <v>1190000</v>
      </c>
      <c r="K64" s="89">
        <f t="shared" si="23"/>
        <v>597000</v>
      </c>
      <c r="L64" s="89">
        <f t="shared" si="24"/>
        <v>592000</v>
      </c>
    </row>
    <row r="65" spans="1:12" ht="16.5" thickTop="1" thickBot="1" x14ac:dyDescent="0.3">
      <c r="A65" s="111" t="s">
        <v>199</v>
      </c>
      <c r="B65" s="111" t="s">
        <v>183</v>
      </c>
      <c r="C65" s="111"/>
      <c r="D65" s="94">
        <v>0</v>
      </c>
      <c r="E65" s="102">
        <v>0</v>
      </c>
      <c r="F65" s="95">
        <v>0</v>
      </c>
      <c r="G65" s="89">
        <f t="shared" si="19"/>
        <v>0</v>
      </c>
      <c r="H65" s="89">
        <f t="shared" si="20"/>
        <v>0</v>
      </c>
      <c r="I65" s="89">
        <f t="shared" si="21"/>
        <v>0</v>
      </c>
      <c r="J65" s="89">
        <f t="shared" si="22"/>
        <v>0</v>
      </c>
      <c r="K65" s="89">
        <f t="shared" si="23"/>
        <v>0</v>
      </c>
      <c r="L65" s="89">
        <f t="shared" si="24"/>
        <v>0</v>
      </c>
    </row>
    <row r="66" spans="1:12" ht="16.5" thickTop="1" thickBot="1" x14ac:dyDescent="0.3">
      <c r="A66" s="111" t="s">
        <v>199</v>
      </c>
      <c r="B66" s="111" t="s">
        <v>184</v>
      </c>
      <c r="C66" s="111"/>
      <c r="D66" s="94">
        <v>0</v>
      </c>
      <c r="E66" s="102">
        <v>996000</v>
      </c>
      <c r="F66" s="95">
        <v>1220000</v>
      </c>
      <c r="G66" s="89">
        <f t="shared" si="19"/>
        <v>0</v>
      </c>
      <c r="H66" s="89">
        <f t="shared" si="20"/>
        <v>996000</v>
      </c>
      <c r="I66" s="89">
        <f t="shared" si="21"/>
        <v>1220000</v>
      </c>
      <c r="J66" s="89">
        <f t="shared" si="22"/>
        <v>0</v>
      </c>
      <c r="K66" s="89">
        <f t="shared" si="23"/>
        <v>996000</v>
      </c>
      <c r="L66" s="89">
        <f t="shared" si="24"/>
        <v>1220000</v>
      </c>
    </row>
    <row r="67" spans="1:12" ht="16.5" thickTop="1" thickBot="1" x14ac:dyDescent="0.3">
      <c r="A67" s="111" t="s">
        <v>199</v>
      </c>
      <c r="B67" s="111" t="s">
        <v>185</v>
      </c>
      <c r="C67" s="111"/>
      <c r="D67" s="94">
        <v>0</v>
      </c>
      <c r="E67" s="102">
        <v>0</v>
      </c>
      <c r="F67" s="95">
        <v>0</v>
      </c>
      <c r="G67" s="89">
        <f t="shared" si="19"/>
        <v>0</v>
      </c>
      <c r="H67" s="89">
        <f t="shared" si="20"/>
        <v>0</v>
      </c>
      <c r="I67" s="89">
        <f t="shared" si="21"/>
        <v>0</v>
      </c>
      <c r="J67" s="89">
        <f t="shared" si="22"/>
        <v>0</v>
      </c>
      <c r="K67" s="89">
        <f t="shared" si="23"/>
        <v>0</v>
      </c>
      <c r="L67" s="89">
        <f t="shared" si="24"/>
        <v>0</v>
      </c>
    </row>
    <row r="68" spans="1:12" ht="16.5" thickTop="1" thickBot="1" x14ac:dyDescent="0.3">
      <c r="A68" s="111" t="s">
        <v>199</v>
      </c>
      <c r="B68" s="111" t="s">
        <v>110</v>
      </c>
      <c r="C68" s="111"/>
      <c r="D68" s="94">
        <v>750000</v>
      </c>
      <c r="E68" s="102">
        <v>614000</v>
      </c>
      <c r="F68" s="95">
        <v>54500</v>
      </c>
      <c r="G68" s="89">
        <f t="shared" si="19"/>
        <v>750000</v>
      </c>
      <c r="H68" s="89">
        <f t="shared" si="20"/>
        <v>614000</v>
      </c>
      <c r="I68" s="89">
        <f t="shared" si="21"/>
        <v>54500</v>
      </c>
      <c r="J68" s="89">
        <f t="shared" si="22"/>
        <v>750000</v>
      </c>
      <c r="K68" s="89">
        <f t="shared" si="23"/>
        <v>614000</v>
      </c>
      <c r="L68" s="89">
        <f t="shared" si="24"/>
        <v>54500</v>
      </c>
    </row>
    <row r="69" spans="1:12" ht="16.5" thickTop="1" thickBot="1" x14ac:dyDescent="0.3">
      <c r="A69" s="111" t="s">
        <v>186</v>
      </c>
      <c r="B69" s="111"/>
      <c r="C69" s="111"/>
      <c r="D69" s="94"/>
      <c r="E69" s="102"/>
      <c r="F69" s="95"/>
      <c r="G69" s="89">
        <f t="shared" si="19"/>
        <v>0</v>
      </c>
      <c r="H69" s="89">
        <f t="shared" si="20"/>
        <v>0</v>
      </c>
      <c r="I69" s="89">
        <f t="shared" si="21"/>
        <v>0</v>
      </c>
      <c r="J69" s="89">
        <f t="shared" si="22"/>
        <v>0</v>
      </c>
      <c r="K69" s="89">
        <f t="shared" si="23"/>
        <v>0</v>
      </c>
      <c r="L69" s="89">
        <f t="shared" si="24"/>
        <v>0</v>
      </c>
    </row>
    <row r="70" spans="1:12" ht="16.5" thickTop="1" thickBot="1" x14ac:dyDescent="0.3">
      <c r="A70" s="111" t="s">
        <v>200</v>
      </c>
      <c r="B70" s="111" t="s">
        <v>182</v>
      </c>
      <c r="C70" s="111"/>
      <c r="D70" s="94">
        <v>86600</v>
      </c>
      <c r="E70" s="102">
        <v>44200</v>
      </c>
      <c r="F70" s="95">
        <v>44000</v>
      </c>
      <c r="G70" s="89">
        <f t="shared" si="19"/>
        <v>86600</v>
      </c>
      <c r="H70" s="89">
        <f t="shared" si="20"/>
        <v>44200</v>
      </c>
      <c r="I70" s="89">
        <f t="shared" si="21"/>
        <v>44000</v>
      </c>
      <c r="J70" s="89">
        <f t="shared" si="22"/>
        <v>86600</v>
      </c>
      <c r="K70" s="89">
        <f t="shared" si="23"/>
        <v>44200</v>
      </c>
      <c r="L70" s="89">
        <f t="shared" si="24"/>
        <v>44000</v>
      </c>
    </row>
    <row r="71" spans="1:12" ht="16.5" thickTop="1" thickBot="1" x14ac:dyDescent="0.3">
      <c r="A71" s="111" t="s">
        <v>200</v>
      </c>
      <c r="B71" s="111" t="s">
        <v>183</v>
      </c>
      <c r="C71" s="111"/>
      <c r="D71" s="94">
        <v>0</v>
      </c>
      <c r="E71" s="102">
        <v>0</v>
      </c>
      <c r="F71" s="95">
        <v>0</v>
      </c>
      <c r="G71" s="89">
        <f t="shared" si="19"/>
        <v>0</v>
      </c>
      <c r="H71" s="89">
        <f t="shared" si="20"/>
        <v>0</v>
      </c>
      <c r="I71" s="89">
        <f t="shared" si="21"/>
        <v>0</v>
      </c>
      <c r="J71" s="89">
        <f t="shared" si="22"/>
        <v>0</v>
      </c>
      <c r="K71" s="89">
        <f t="shared" si="23"/>
        <v>0</v>
      </c>
      <c r="L71" s="89">
        <f t="shared" si="24"/>
        <v>0</v>
      </c>
    </row>
    <row r="72" spans="1:12" ht="16.5" thickTop="1" thickBot="1" x14ac:dyDescent="0.3">
      <c r="A72" s="111" t="s">
        <v>200</v>
      </c>
      <c r="B72" s="111" t="s">
        <v>184</v>
      </c>
      <c r="C72" s="111"/>
      <c r="D72" s="94">
        <v>0</v>
      </c>
      <c r="E72" s="102">
        <v>0</v>
      </c>
      <c r="F72" s="95">
        <v>0</v>
      </c>
      <c r="G72" s="89">
        <f t="shared" si="19"/>
        <v>0</v>
      </c>
      <c r="H72" s="89">
        <f t="shared" si="20"/>
        <v>0</v>
      </c>
      <c r="I72" s="89">
        <f t="shared" si="21"/>
        <v>0</v>
      </c>
      <c r="J72" s="89">
        <f t="shared" si="22"/>
        <v>0</v>
      </c>
      <c r="K72" s="89">
        <f t="shared" si="23"/>
        <v>0</v>
      </c>
      <c r="L72" s="89">
        <f t="shared" si="24"/>
        <v>0</v>
      </c>
    </row>
    <row r="73" spans="1:12" ht="16.5" thickTop="1" thickBot="1" x14ac:dyDescent="0.3">
      <c r="A73" s="111" t="s">
        <v>200</v>
      </c>
      <c r="B73" s="111" t="s">
        <v>185</v>
      </c>
      <c r="C73" s="111"/>
      <c r="D73" s="94">
        <v>0</v>
      </c>
      <c r="E73" s="102">
        <v>0</v>
      </c>
      <c r="F73" s="95">
        <v>0</v>
      </c>
      <c r="G73" s="89">
        <f t="shared" si="19"/>
        <v>0</v>
      </c>
      <c r="H73" s="89">
        <f t="shared" si="20"/>
        <v>0</v>
      </c>
      <c r="I73" s="89">
        <f t="shared" si="21"/>
        <v>0</v>
      </c>
      <c r="J73" s="89">
        <f t="shared" si="22"/>
        <v>0</v>
      </c>
      <c r="K73" s="89">
        <f t="shared" si="23"/>
        <v>0</v>
      </c>
      <c r="L73" s="89">
        <f t="shared" si="24"/>
        <v>0</v>
      </c>
    </row>
    <row r="74" spans="1:12" ht="16.5" thickTop="1" thickBot="1" x14ac:dyDescent="0.3">
      <c r="A74" s="111" t="s">
        <v>200</v>
      </c>
      <c r="B74" s="111" t="s">
        <v>110</v>
      </c>
      <c r="C74" s="111"/>
      <c r="D74" s="94">
        <v>0</v>
      </c>
      <c r="E74" s="102">
        <v>0</v>
      </c>
      <c r="F74" s="95">
        <v>0</v>
      </c>
      <c r="G74" s="89">
        <f t="shared" si="19"/>
        <v>0</v>
      </c>
      <c r="H74" s="89">
        <f t="shared" si="20"/>
        <v>0</v>
      </c>
      <c r="I74" s="89">
        <f t="shared" si="21"/>
        <v>0</v>
      </c>
      <c r="J74" s="89">
        <f t="shared" si="22"/>
        <v>0</v>
      </c>
      <c r="K74" s="89">
        <f t="shared" si="23"/>
        <v>0</v>
      </c>
      <c r="L74" s="89">
        <f t="shared" si="24"/>
        <v>0</v>
      </c>
    </row>
    <row r="75" spans="1:12" ht="16.5" thickTop="1" thickBot="1" x14ac:dyDescent="0.3">
      <c r="A75" s="111" t="s">
        <v>186</v>
      </c>
      <c r="B75" s="111"/>
      <c r="C75" s="111"/>
      <c r="D75" s="94"/>
      <c r="E75" s="102"/>
      <c r="F75" s="95"/>
      <c r="G75" s="89">
        <f t="shared" si="19"/>
        <v>0</v>
      </c>
      <c r="H75" s="89">
        <f t="shared" si="20"/>
        <v>0</v>
      </c>
      <c r="I75" s="89">
        <f t="shared" si="21"/>
        <v>0</v>
      </c>
      <c r="J75" s="89">
        <f t="shared" si="22"/>
        <v>0</v>
      </c>
      <c r="K75" s="89">
        <f t="shared" si="23"/>
        <v>0</v>
      </c>
      <c r="L75" s="89">
        <f t="shared" si="24"/>
        <v>0</v>
      </c>
    </row>
    <row r="76" spans="1:12" ht="16.5" thickTop="1" thickBot="1" x14ac:dyDescent="0.3">
      <c r="A76" s="111" t="s">
        <v>201</v>
      </c>
      <c r="B76" s="111" t="s">
        <v>182</v>
      </c>
      <c r="C76" s="111"/>
      <c r="D76" s="94">
        <v>0</v>
      </c>
      <c r="E76" s="102">
        <v>0</v>
      </c>
      <c r="F76" s="95">
        <v>0</v>
      </c>
      <c r="G76" s="89">
        <f t="shared" si="19"/>
        <v>0</v>
      </c>
      <c r="H76" s="89">
        <f t="shared" si="20"/>
        <v>0</v>
      </c>
      <c r="I76" s="89">
        <f t="shared" si="21"/>
        <v>0</v>
      </c>
      <c r="J76" s="89">
        <f t="shared" si="22"/>
        <v>0</v>
      </c>
      <c r="K76" s="89">
        <f t="shared" si="23"/>
        <v>0</v>
      </c>
      <c r="L76" s="89">
        <f t="shared" si="24"/>
        <v>0</v>
      </c>
    </row>
    <row r="77" spans="1:12" ht="16.5" thickTop="1" thickBot="1" x14ac:dyDescent="0.3">
      <c r="A77" s="111" t="s">
        <v>201</v>
      </c>
      <c r="B77" s="111" t="s">
        <v>183</v>
      </c>
      <c r="C77" s="111"/>
      <c r="D77" s="94">
        <v>0</v>
      </c>
      <c r="E77" s="102">
        <v>0</v>
      </c>
      <c r="F77" s="95">
        <v>0</v>
      </c>
      <c r="G77" s="89">
        <f t="shared" si="19"/>
        <v>0</v>
      </c>
      <c r="H77" s="89">
        <f t="shared" si="20"/>
        <v>0</v>
      </c>
      <c r="I77" s="89">
        <f t="shared" si="21"/>
        <v>0</v>
      </c>
      <c r="J77" s="89">
        <f t="shared" si="22"/>
        <v>0</v>
      </c>
      <c r="K77" s="89">
        <f t="shared" si="23"/>
        <v>0</v>
      </c>
      <c r="L77" s="89">
        <f t="shared" si="24"/>
        <v>0</v>
      </c>
    </row>
    <row r="78" spans="1:12" ht="16.5" thickTop="1" thickBot="1" x14ac:dyDescent="0.3">
      <c r="A78" s="111" t="s">
        <v>201</v>
      </c>
      <c r="B78" s="111" t="s">
        <v>184</v>
      </c>
      <c r="C78" s="111"/>
      <c r="D78" s="94">
        <v>0</v>
      </c>
      <c r="E78" s="102">
        <v>0</v>
      </c>
      <c r="F78" s="95">
        <v>0</v>
      </c>
      <c r="G78" s="89">
        <f t="shared" si="19"/>
        <v>0</v>
      </c>
      <c r="H78" s="89">
        <f t="shared" si="20"/>
        <v>0</v>
      </c>
      <c r="I78" s="89">
        <f t="shared" si="21"/>
        <v>0</v>
      </c>
      <c r="J78" s="89">
        <f t="shared" si="22"/>
        <v>0</v>
      </c>
      <c r="K78" s="89">
        <f t="shared" si="23"/>
        <v>0</v>
      </c>
      <c r="L78" s="89">
        <f t="shared" si="24"/>
        <v>0</v>
      </c>
    </row>
    <row r="79" spans="1:12" ht="16.5" thickTop="1" thickBot="1" x14ac:dyDescent="0.3">
      <c r="A79" s="111" t="s">
        <v>201</v>
      </c>
      <c r="B79" s="111" t="s">
        <v>185</v>
      </c>
      <c r="C79" s="111"/>
      <c r="D79" s="94">
        <v>0</v>
      </c>
      <c r="E79" s="102">
        <v>0</v>
      </c>
      <c r="F79" s="95">
        <v>0</v>
      </c>
      <c r="G79" s="89">
        <f t="shared" si="19"/>
        <v>0</v>
      </c>
      <c r="H79" s="89">
        <f t="shared" si="20"/>
        <v>0</v>
      </c>
      <c r="I79" s="89">
        <f t="shared" si="21"/>
        <v>0</v>
      </c>
      <c r="J79" s="89">
        <f t="shared" si="22"/>
        <v>0</v>
      </c>
      <c r="K79" s="89">
        <f t="shared" si="23"/>
        <v>0</v>
      </c>
      <c r="L79" s="89">
        <f t="shared" si="24"/>
        <v>0</v>
      </c>
    </row>
    <row r="80" spans="1:12" ht="16.5" thickTop="1" thickBot="1" x14ac:dyDescent="0.3">
      <c r="A80" s="111" t="s">
        <v>201</v>
      </c>
      <c r="B80" s="111" t="s">
        <v>110</v>
      </c>
      <c r="C80" s="111"/>
      <c r="D80" s="94">
        <v>0</v>
      </c>
      <c r="E80" s="102">
        <v>0</v>
      </c>
      <c r="F80" s="95">
        <v>0</v>
      </c>
      <c r="G80" s="89">
        <f t="shared" si="19"/>
        <v>0</v>
      </c>
      <c r="H80" s="89">
        <f t="shared" si="20"/>
        <v>0</v>
      </c>
      <c r="I80" s="89">
        <f t="shared" si="21"/>
        <v>0</v>
      </c>
      <c r="J80" s="89">
        <f t="shared" si="22"/>
        <v>0</v>
      </c>
      <c r="K80" s="89">
        <f t="shared" si="23"/>
        <v>0</v>
      </c>
      <c r="L80" s="89">
        <f t="shared" si="24"/>
        <v>0</v>
      </c>
    </row>
    <row r="81" spans="1:12" ht="16.5" thickTop="1" thickBot="1" x14ac:dyDescent="0.3">
      <c r="A81" s="111" t="s">
        <v>186</v>
      </c>
      <c r="B81" s="111"/>
      <c r="C81" s="111"/>
      <c r="D81" s="94"/>
      <c r="E81" s="102"/>
      <c r="F81" s="95"/>
      <c r="G81" s="89">
        <f t="shared" si="19"/>
        <v>0</v>
      </c>
      <c r="H81" s="89">
        <f t="shared" si="20"/>
        <v>0</v>
      </c>
      <c r="I81" s="89">
        <f t="shared" si="21"/>
        <v>0</v>
      </c>
      <c r="J81" s="89">
        <f t="shared" si="22"/>
        <v>0</v>
      </c>
      <c r="K81" s="89">
        <f t="shared" si="23"/>
        <v>0</v>
      </c>
      <c r="L81" s="89">
        <f t="shared" si="24"/>
        <v>0</v>
      </c>
    </row>
    <row r="82" spans="1:12" ht="16.5" thickTop="1" thickBot="1" x14ac:dyDescent="0.3">
      <c r="A82" s="111" t="s">
        <v>187</v>
      </c>
      <c r="B82" s="111" t="s">
        <v>182</v>
      </c>
      <c r="C82" s="111"/>
      <c r="D82" s="94">
        <v>2890</v>
      </c>
      <c r="E82" s="102">
        <v>1470</v>
      </c>
      <c r="F82" s="95">
        <v>1470</v>
      </c>
      <c r="G82" s="89">
        <f t="shared" si="19"/>
        <v>2890</v>
      </c>
      <c r="H82" s="89">
        <f t="shared" si="20"/>
        <v>1470</v>
      </c>
      <c r="I82" s="89">
        <f t="shared" si="21"/>
        <v>1470</v>
      </c>
      <c r="J82" s="89">
        <f t="shared" si="22"/>
        <v>2890</v>
      </c>
      <c r="K82" s="89">
        <f t="shared" si="23"/>
        <v>1470</v>
      </c>
      <c r="L82" s="89">
        <f t="shared" si="24"/>
        <v>1470</v>
      </c>
    </row>
    <row r="83" spans="1:12" ht="16.5" thickTop="1" thickBot="1" x14ac:dyDescent="0.3">
      <c r="A83" s="111" t="s">
        <v>187</v>
      </c>
      <c r="B83" s="111" t="s">
        <v>183</v>
      </c>
      <c r="C83" s="111"/>
      <c r="D83" s="94">
        <v>0</v>
      </c>
      <c r="E83" s="102">
        <v>0</v>
      </c>
      <c r="F83" s="95">
        <v>0</v>
      </c>
      <c r="G83" s="89">
        <f t="shared" si="19"/>
        <v>0</v>
      </c>
      <c r="H83" s="89">
        <f t="shared" si="20"/>
        <v>0</v>
      </c>
      <c r="I83" s="89">
        <f t="shared" si="21"/>
        <v>0</v>
      </c>
      <c r="J83" s="89">
        <f t="shared" si="22"/>
        <v>0</v>
      </c>
      <c r="K83" s="89">
        <f t="shared" si="23"/>
        <v>0</v>
      </c>
      <c r="L83" s="89">
        <f t="shared" si="24"/>
        <v>0</v>
      </c>
    </row>
    <row r="84" spans="1:12" ht="16.5" thickTop="1" thickBot="1" x14ac:dyDescent="0.3">
      <c r="A84" s="111" t="s">
        <v>187</v>
      </c>
      <c r="B84" s="111" t="s">
        <v>184</v>
      </c>
      <c r="C84" s="111"/>
      <c r="D84" s="94">
        <v>0</v>
      </c>
      <c r="E84" s="102">
        <v>0</v>
      </c>
      <c r="F84" s="95">
        <v>0</v>
      </c>
      <c r="G84" s="89">
        <f t="shared" si="19"/>
        <v>0</v>
      </c>
      <c r="H84" s="89">
        <f t="shared" si="20"/>
        <v>0</v>
      </c>
      <c r="I84" s="89">
        <f t="shared" si="21"/>
        <v>0</v>
      </c>
      <c r="J84" s="89">
        <f t="shared" si="22"/>
        <v>0</v>
      </c>
      <c r="K84" s="89">
        <f t="shared" si="23"/>
        <v>0</v>
      </c>
      <c r="L84" s="89">
        <f t="shared" si="24"/>
        <v>0</v>
      </c>
    </row>
    <row r="85" spans="1:12" ht="16.5" thickTop="1" thickBot="1" x14ac:dyDescent="0.3">
      <c r="A85" s="111" t="s">
        <v>187</v>
      </c>
      <c r="B85" s="111" t="s">
        <v>185</v>
      </c>
      <c r="C85" s="111"/>
      <c r="D85" s="94">
        <v>0</v>
      </c>
      <c r="E85" s="102">
        <v>0</v>
      </c>
      <c r="F85" s="95">
        <v>0</v>
      </c>
      <c r="G85" s="89">
        <f t="shared" si="19"/>
        <v>0</v>
      </c>
      <c r="H85" s="89">
        <f t="shared" si="20"/>
        <v>0</v>
      </c>
      <c r="I85" s="89">
        <f t="shared" si="21"/>
        <v>0</v>
      </c>
      <c r="J85" s="89">
        <f t="shared" si="22"/>
        <v>0</v>
      </c>
      <c r="K85" s="89">
        <f t="shared" si="23"/>
        <v>0</v>
      </c>
      <c r="L85" s="89">
        <f t="shared" si="24"/>
        <v>0</v>
      </c>
    </row>
    <row r="86" spans="1:12" ht="16.5" thickTop="1" thickBot="1" x14ac:dyDescent="0.3">
      <c r="A86" s="111" t="s">
        <v>187</v>
      </c>
      <c r="B86" s="111" t="s">
        <v>110</v>
      </c>
      <c r="C86" s="111"/>
      <c r="D86" s="94">
        <v>0</v>
      </c>
      <c r="E86" s="102">
        <v>0</v>
      </c>
      <c r="F86" s="95">
        <v>0</v>
      </c>
      <c r="G86" s="89">
        <f t="shared" si="19"/>
        <v>0</v>
      </c>
      <c r="H86" s="89">
        <f t="shared" si="20"/>
        <v>0</v>
      </c>
      <c r="I86" s="89">
        <f t="shared" si="21"/>
        <v>0</v>
      </c>
      <c r="J86" s="89">
        <f t="shared" si="22"/>
        <v>0</v>
      </c>
      <c r="K86" s="89">
        <f t="shared" si="23"/>
        <v>0</v>
      </c>
      <c r="L86" s="89">
        <f t="shared" si="24"/>
        <v>0</v>
      </c>
    </row>
    <row r="87" spans="1:12" ht="16.5" thickTop="1" thickBot="1" x14ac:dyDescent="0.3">
      <c r="A87" s="111" t="s">
        <v>186</v>
      </c>
      <c r="B87" s="111"/>
      <c r="C87" s="111"/>
      <c r="D87" s="94"/>
      <c r="E87" s="102"/>
      <c r="F87" s="95"/>
      <c r="G87" s="89">
        <f t="shared" si="19"/>
        <v>0</v>
      </c>
      <c r="H87" s="89">
        <f t="shared" si="20"/>
        <v>0</v>
      </c>
      <c r="I87" s="89">
        <f t="shared" si="21"/>
        <v>0</v>
      </c>
      <c r="J87" s="89">
        <f t="shared" si="22"/>
        <v>0</v>
      </c>
      <c r="K87" s="89">
        <f t="shared" si="23"/>
        <v>0</v>
      </c>
      <c r="L87" s="89">
        <f t="shared" si="24"/>
        <v>0</v>
      </c>
    </row>
    <row r="88" spans="1:12" ht="16.5" thickTop="1" thickBot="1" x14ac:dyDescent="0.3">
      <c r="A88" s="111" t="s">
        <v>202</v>
      </c>
      <c r="B88" s="111" t="s">
        <v>182</v>
      </c>
      <c r="C88" s="111"/>
      <c r="D88" s="94">
        <v>96300</v>
      </c>
      <c r="E88" s="102">
        <v>49100</v>
      </c>
      <c r="F88" s="95">
        <v>48900</v>
      </c>
      <c r="G88" s="89">
        <f t="shared" si="19"/>
        <v>96300</v>
      </c>
      <c r="H88" s="89">
        <f t="shared" si="20"/>
        <v>49100</v>
      </c>
      <c r="I88" s="89">
        <f t="shared" si="21"/>
        <v>48900</v>
      </c>
      <c r="J88" s="89">
        <f t="shared" si="22"/>
        <v>96300</v>
      </c>
      <c r="K88" s="89">
        <f t="shared" si="23"/>
        <v>49100</v>
      </c>
      <c r="L88" s="89">
        <f t="shared" si="24"/>
        <v>48900</v>
      </c>
    </row>
    <row r="89" spans="1:12" ht="16.5" thickTop="1" thickBot="1" x14ac:dyDescent="0.3">
      <c r="A89" s="111" t="s">
        <v>202</v>
      </c>
      <c r="B89" s="111" t="s">
        <v>183</v>
      </c>
      <c r="C89" s="111"/>
      <c r="D89" s="94">
        <v>0</v>
      </c>
      <c r="E89" s="102">
        <v>0</v>
      </c>
      <c r="F89" s="95">
        <v>0</v>
      </c>
      <c r="G89" s="89">
        <f t="shared" si="19"/>
        <v>0</v>
      </c>
      <c r="H89" s="89">
        <f t="shared" si="20"/>
        <v>0</v>
      </c>
      <c r="I89" s="89">
        <f t="shared" si="21"/>
        <v>0</v>
      </c>
      <c r="J89" s="89">
        <f t="shared" si="22"/>
        <v>0</v>
      </c>
      <c r="K89" s="89">
        <f t="shared" si="23"/>
        <v>0</v>
      </c>
      <c r="L89" s="89">
        <f t="shared" si="24"/>
        <v>0</v>
      </c>
    </row>
    <row r="90" spans="1:12" ht="16.5" thickTop="1" thickBot="1" x14ac:dyDescent="0.3">
      <c r="A90" s="111" t="s">
        <v>202</v>
      </c>
      <c r="B90" s="111" t="s">
        <v>184</v>
      </c>
      <c r="C90" s="111"/>
      <c r="D90" s="94">
        <v>0</v>
      </c>
      <c r="E90" s="102">
        <v>49800</v>
      </c>
      <c r="F90" s="95">
        <v>61200</v>
      </c>
      <c r="G90" s="89">
        <f t="shared" si="19"/>
        <v>0</v>
      </c>
      <c r="H90" s="89">
        <f t="shared" si="20"/>
        <v>49800</v>
      </c>
      <c r="I90" s="89">
        <f t="shared" si="21"/>
        <v>61200</v>
      </c>
      <c r="J90" s="89">
        <f t="shared" si="22"/>
        <v>0</v>
      </c>
      <c r="K90" s="89">
        <f t="shared" si="23"/>
        <v>49800</v>
      </c>
      <c r="L90" s="89">
        <f t="shared" si="24"/>
        <v>61200</v>
      </c>
    </row>
    <row r="91" spans="1:12" ht="16.5" thickTop="1" thickBot="1" x14ac:dyDescent="0.3">
      <c r="A91" s="111" t="s">
        <v>202</v>
      </c>
      <c r="B91" s="111" t="s">
        <v>185</v>
      </c>
      <c r="C91" s="111"/>
      <c r="D91" s="94">
        <v>0</v>
      </c>
      <c r="E91" s="102">
        <v>0</v>
      </c>
      <c r="F91" s="95">
        <v>0</v>
      </c>
      <c r="G91" s="89">
        <f t="shared" si="19"/>
        <v>0</v>
      </c>
      <c r="H91" s="89">
        <f t="shared" si="20"/>
        <v>0</v>
      </c>
      <c r="I91" s="89">
        <f t="shared" si="21"/>
        <v>0</v>
      </c>
      <c r="J91" s="89">
        <f t="shared" si="22"/>
        <v>0</v>
      </c>
      <c r="K91" s="89">
        <f t="shared" si="23"/>
        <v>0</v>
      </c>
      <c r="L91" s="89">
        <f t="shared" si="24"/>
        <v>0</v>
      </c>
    </row>
    <row r="92" spans="1:12" ht="16.5" thickTop="1" thickBot="1" x14ac:dyDescent="0.3">
      <c r="A92" s="111" t="s">
        <v>202</v>
      </c>
      <c r="B92" s="111" t="s">
        <v>110</v>
      </c>
      <c r="C92" s="111"/>
      <c r="D92" s="94">
        <v>14900</v>
      </c>
      <c r="E92" s="102">
        <v>12200</v>
      </c>
      <c r="F92" s="95">
        <v>1080</v>
      </c>
      <c r="G92" s="89">
        <f t="shared" si="19"/>
        <v>14900</v>
      </c>
      <c r="H92" s="89">
        <f t="shared" si="20"/>
        <v>12200</v>
      </c>
      <c r="I92" s="89">
        <f t="shared" si="21"/>
        <v>1080</v>
      </c>
      <c r="J92" s="89">
        <f t="shared" si="22"/>
        <v>14900</v>
      </c>
      <c r="K92" s="89">
        <f t="shared" si="23"/>
        <v>12200</v>
      </c>
      <c r="L92" s="89">
        <f t="shared" si="24"/>
        <v>1080</v>
      </c>
    </row>
    <row r="93" spans="1:12" ht="16.5" thickTop="1" thickBot="1" x14ac:dyDescent="0.3">
      <c r="A93" s="111" t="s">
        <v>186</v>
      </c>
      <c r="B93" s="111"/>
      <c r="C93" s="111"/>
      <c r="D93" s="94"/>
      <c r="E93" s="102"/>
      <c r="F93" s="95"/>
      <c r="G93" s="89">
        <f t="shared" si="19"/>
        <v>0</v>
      </c>
      <c r="H93" s="89">
        <f t="shared" si="20"/>
        <v>0</v>
      </c>
      <c r="I93" s="89">
        <f t="shared" si="21"/>
        <v>0</v>
      </c>
      <c r="J93" s="89">
        <f t="shared" si="22"/>
        <v>0</v>
      </c>
      <c r="K93" s="89">
        <f t="shared" si="23"/>
        <v>0</v>
      </c>
      <c r="L93" s="89">
        <f t="shared" si="24"/>
        <v>0</v>
      </c>
    </row>
    <row r="94" spans="1:12" ht="16.5" thickTop="1" thickBot="1" x14ac:dyDescent="0.3">
      <c r="A94" s="111" t="s">
        <v>203</v>
      </c>
      <c r="B94" s="111" t="s">
        <v>182</v>
      </c>
      <c r="C94" s="111"/>
      <c r="D94" s="94">
        <v>0</v>
      </c>
      <c r="E94" s="102">
        <v>0</v>
      </c>
      <c r="F94" s="95">
        <v>0</v>
      </c>
      <c r="G94" s="89">
        <f t="shared" si="19"/>
        <v>0</v>
      </c>
      <c r="H94" s="89">
        <f t="shared" si="20"/>
        <v>0</v>
      </c>
      <c r="I94" s="89">
        <f t="shared" si="21"/>
        <v>0</v>
      </c>
      <c r="J94" s="89">
        <f t="shared" si="22"/>
        <v>0</v>
      </c>
      <c r="K94" s="89">
        <f t="shared" si="23"/>
        <v>0</v>
      </c>
      <c r="L94" s="89">
        <f t="shared" si="24"/>
        <v>0</v>
      </c>
    </row>
    <row r="95" spans="1:12" ht="16.5" thickTop="1" thickBot="1" x14ac:dyDescent="0.3">
      <c r="A95" s="111" t="s">
        <v>203</v>
      </c>
      <c r="B95" s="111" t="s">
        <v>183</v>
      </c>
      <c r="C95" s="111"/>
      <c r="D95" s="94">
        <v>0</v>
      </c>
      <c r="E95" s="102">
        <v>0</v>
      </c>
      <c r="F95" s="95">
        <v>0</v>
      </c>
      <c r="G95" s="89">
        <f t="shared" si="19"/>
        <v>0</v>
      </c>
      <c r="H95" s="89">
        <f t="shared" si="20"/>
        <v>0</v>
      </c>
      <c r="I95" s="89">
        <f t="shared" si="21"/>
        <v>0</v>
      </c>
      <c r="J95" s="89">
        <f t="shared" si="22"/>
        <v>0</v>
      </c>
      <c r="K95" s="89">
        <f t="shared" si="23"/>
        <v>0</v>
      </c>
      <c r="L95" s="89">
        <f t="shared" si="24"/>
        <v>0</v>
      </c>
    </row>
    <row r="96" spans="1:12" ht="16.5" thickTop="1" thickBot="1" x14ac:dyDescent="0.3">
      <c r="A96" s="111" t="s">
        <v>203</v>
      </c>
      <c r="B96" s="111" t="s">
        <v>184</v>
      </c>
      <c r="C96" s="111"/>
      <c r="D96" s="94">
        <v>0</v>
      </c>
      <c r="E96" s="102">
        <v>0</v>
      </c>
      <c r="F96" s="95">
        <v>0</v>
      </c>
      <c r="G96" s="89">
        <f t="shared" si="19"/>
        <v>0</v>
      </c>
      <c r="H96" s="89">
        <f t="shared" si="20"/>
        <v>0</v>
      </c>
      <c r="I96" s="89">
        <f t="shared" si="21"/>
        <v>0</v>
      </c>
      <c r="J96" s="89">
        <f t="shared" si="22"/>
        <v>0</v>
      </c>
      <c r="K96" s="89">
        <f t="shared" si="23"/>
        <v>0</v>
      </c>
      <c r="L96" s="89">
        <f t="shared" si="24"/>
        <v>0</v>
      </c>
    </row>
    <row r="97" spans="1:12" ht="16.5" thickTop="1" thickBot="1" x14ac:dyDescent="0.3">
      <c r="A97" s="111" t="s">
        <v>203</v>
      </c>
      <c r="B97" s="111" t="s">
        <v>185</v>
      </c>
      <c r="C97" s="111"/>
      <c r="D97" s="94">
        <v>0</v>
      </c>
      <c r="E97" s="102">
        <v>0</v>
      </c>
      <c r="F97" s="95">
        <v>0</v>
      </c>
      <c r="G97" s="89">
        <f t="shared" si="19"/>
        <v>0</v>
      </c>
      <c r="H97" s="89">
        <f t="shared" si="20"/>
        <v>0</v>
      </c>
      <c r="I97" s="89">
        <f t="shared" si="21"/>
        <v>0</v>
      </c>
      <c r="J97" s="89">
        <f t="shared" si="22"/>
        <v>0</v>
      </c>
      <c r="K97" s="89">
        <f t="shared" si="23"/>
        <v>0</v>
      </c>
      <c r="L97" s="89">
        <f t="shared" si="24"/>
        <v>0</v>
      </c>
    </row>
    <row r="98" spans="1:12" ht="16.5" thickTop="1" thickBot="1" x14ac:dyDescent="0.3">
      <c r="A98" s="111" t="s">
        <v>203</v>
      </c>
      <c r="B98" s="111" t="s">
        <v>110</v>
      </c>
      <c r="C98" s="111"/>
      <c r="D98" s="94">
        <v>0</v>
      </c>
      <c r="E98" s="102">
        <v>0</v>
      </c>
      <c r="F98" s="95">
        <v>0</v>
      </c>
      <c r="G98" s="89">
        <f t="shared" si="19"/>
        <v>0</v>
      </c>
      <c r="H98" s="89">
        <f t="shared" si="20"/>
        <v>0</v>
      </c>
      <c r="I98" s="89">
        <f t="shared" si="21"/>
        <v>0</v>
      </c>
      <c r="J98" s="89">
        <f t="shared" si="22"/>
        <v>0</v>
      </c>
      <c r="K98" s="89">
        <f t="shared" si="23"/>
        <v>0</v>
      </c>
      <c r="L98" s="89">
        <f t="shared" si="24"/>
        <v>0</v>
      </c>
    </row>
    <row r="99" spans="1:12" ht="16.5" thickTop="1" thickBot="1" x14ac:dyDescent="0.3">
      <c r="A99" s="111" t="s">
        <v>186</v>
      </c>
      <c r="B99" s="111"/>
      <c r="C99" s="111"/>
      <c r="D99" s="94"/>
      <c r="E99" s="102"/>
      <c r="F99" s="95"/>
      <c r="G99" s="89">
        <f t="shared" si="19"/>
        <v>0</v>
      </c>
      <c r="H99" s="89">
        <f t="shared" si="20"/>
        <v>0</v>
      </c>
      <c r="I99" s="89">
        <f t="shared" si="21"/>
        <v>0</v>
      </c>
      <c r="J99" s="89">
        <f t="shared" si="22"/>
        <v>0</v>
      </c>
      <c r="K99" s="89">
        <f t="shared" si="23"/>
        <v>0</v>
      </c>
      <c r="L99" s="89">
        <f t="shared" si="24"/>
        <v>0</v>
      </c>
    </row>
    <row r="100" spans="1:12" ht="16.5" thickTop="1" thickBot="1" x14ac:dyDescent="0.3">
      <c r="A100" s="111" t="s">
        <v>204</v>
      </c>
      <c r="B100" s="111" t="s">
        <v>182</v>
      </c>
      <c r="C100" s="111"/>
      <c r="D100" s="94">
        <v>0</v>
      </c>
      <c r="E100" s="102">
        <v>0</v>
      </c>
      <c r="F100" s="95">
        <v>0</v>
      </c>
      <c r="G100" s="89">
        <f t="shared" si="19"/>
        <v>0</v>
      </c>
      <c r="H100" s="89">
        <f t="shared" si="20"/>
        <v>0</v>
      </c>
      <c r="I100" s="89">
        <f t="shared" si="21"/>
        <v>0</v>
      </c>
      <c r="J100" s="89">
        <f t="shared" si="22"/>
        <v>0</v>
      </c>
      <c r="K100" s="89">
        <f t="shared" si="23"/>
        <v>0</v>
      </c>
      <c r="L100" s="89">
        <f t="shared" si="24"/>
        <v>0</v>
      </c>
    </row>
    <row r="101" spans="1:12" ht="16.5" thickTop="1" thickBot="1" x14ac:dyDescent="0.3">
      <c r="A101" s="111" t="s">
        <v>204</v>
      </c>
      <c r="B101" s="111" t="s">
        <v>183</v>
      </c>
      <c r="C101" s="111"/>
      <c r="D101" s="94">
        <v>0</v>
      </c>
      <c r="E101" s="102">
        <v>0</v>
      </c>
      <c r="F101" s="95">
        <v>0</v>
      </c>
      <c r="G101" s="89">
        <f t="shared" si="19"/>
        <v>0</v>
      </c>
      <c r="H101" s="89">
        <f t="shared" si="20"/>
        <v>0</v>
      </c>
      <c r="I101" s="89">
        <f t="shared" si="21"/>
        <v>0</v>
      </c>
      <c r="J101" s="89">
        <f t="shared" si="22"/>
        <v>0</v>
      </c>
      <c r="K101" s="89">
        <f t="shared" si="23"/>
        <v>0</v>
      </c>
      <c r="L101" s="89">
        <f t="shared" si="24"/>
        <v>0</v>
      </c>
    </row>
    <row r="102" spans="1:12" ht="16.5" thickTop="1" thickBot="1" x14ac:dyDescent="0.3">
      <c r="A102" s="111" t="s">
        <v>204</v>
      </c>
      <c r="B102" s="111" t="s">
        <v>184</v>
      </c>
      <c r="C102" s="111"/>
      <c r="D102" s="94">
        <v>0</v>
      </c>
      <c r="E102" s="102">
        <v>0</v>
      </c>
      <c r="F102" s="95">
        <v>0</v>
      </c>
      <c r="G102" s="89">
        <f t="shared" si="19"/>
        <v>0</v>
      </c>
      <c r="H102" s="89">
        <f t="shared" si="20"/>
        <v>0</v>
      </c>
      <c r="I102" s="89">
        <f t="shared" si="21"/>
        <v>0</v>
      </c>
      <c r="J102" s="89">
        <f t="shared" si="22"/>
        <v>0</v>
      </c>
      <c r="K102" s="89">
        <f t="shared" si="23"/>
        <v>0</v>
      </c>
      <c r="L102" s="89">
        <f t="shared" si="24"/>
        <v>0</v>
      </c>
    </row>
    <row r="103" spans="1:12" ht="16.5" thickTop="1" thickBot="1" x14ac:dyDescent="0.3">
      <c r="A103" s="111" t="s">
        <v>204</v>
      </c>
      <c r="B103" s="111" t="s">
        <v>185</v>
      </c>
      <c r="C103" s="111"/>
      <c r="D103" s="94">
        <v>0</v>
      </c>
      <c r="E103" s="102">
        <v>0</v>
      </c>
      <c r="F103" s="95">
        <v>0</v>
      </c>
      <c r="G103" s="89">
        <f t="shared" si="19"/>
        <v>0</v>
      </c>
      <c r="H103" s="89">
        <f t="shared" si="20"/>
        <v>0</v>
      </c>
      <c r="I103" s="89">
        <f t="shared" si="21"/>
        <v>0</v>
      </c>
      <c r="J103" s="89">
        <f t="shared" si="22"/>
        <v>0</v>
      </c>
      <c r="K103" s="89">
        <f t="shared" si="23"/>
        <v>0</v>
      </c>
      <c r="L103" s="89">
        <f t="shared" si="24"/>
        <v>0</v>
      </c>
    </row>
    <row r="104" spans="1:12" ht="16.5" thickTop="1" thickBot="1" x14ac:dyDescent="0.3">
      <c r="A104" s="111" t="s">
        <v>204</v>
      </c>
      <c r="B104" s="111" t="s">
        <v>110</v>
      </c>
      <c r="C104" s="111"/>
      <c r="D104" s="94">
        <v>0</v>
      </c>
      <c r="E104" s="102">
        <v>0</v>
      </c>
      <c r="F104" s="95">
        <v>0</v>
      </c>
      <c r="G104" s="89">
        <f t="shared" ref="G104:G131" si="25">D104</f>
        <v>0</v>
      </c>
      <c r="H104" s="89">
        <f t="shared" ref="H104:H131" si="26">E104</f>
        <v>0</v>
      </c>
      <c r="I104" s="89">
        <f t="shared" ref="I104:I131" si="27">F104</f>
        <v>0</v>
      </c>
      <c r="J104" s="89">
        <f t="shared" ref="J104:J131" si="28">G104</f>
        <v>0</v>
      </c>
      <c r="K104" s="89">
        <f t="shared" ref="K104:K131" si="29">H104</f>
        <v>0</v>
      </c>
      <c r="L104" s="89">
        <f t="shared" ref="L104:L131" si="30">I104</f>
        <v>0</v>
      </c>
    </row>
    <row r="105" spans="1:12" ht="16.5" thickTop="1" thickBot="1" x14ac:dyDescent="0.3">
      <c r="A105" s="111" t="s">
        <v>186</v>
      </c>
      <c r="B105" s="111"/>
      <c r="C105" s="111"/>
      <c r="D105" s="94"/>
      <c r="E105" s="102"/>
      <c r="F105" s="95"/>
      <c r="G105" s="89">
        <f t="shared" si="25"/>
        <v>0</v>
      </c>
      <c r="H105" s="89">
        <f t="shared" si="26"/>
        <v>0</v>
      </c>
      <c r="I105" s="89">
        <f t="shared" si="27"/>
        <v>0</v>
      </c>
      <c r="J105" s="89">
        <f t="shared" si="28"/>
        <v>0</v>
      </c>
      <c r="K105" s="89">
        <f t="shared" si="29"/>
        <v>0</v>
      </c>
      <c r="L105" s="89">
        <f t="shared" si="30"/>
        <v>0</v>
      </c>
    </row>
    <row r="106" spans="1:12" ht="16.5" thickTop="1" thickBot="1" x14ac:dyDescent="0.3">
      <c r="A106" s="111" t="s">
        <v>205</v>
      </c>
      <c r="B106" s="111" t="s">
        <v>182</v>
      </c>
      <c r="C106" s="111"/>
      <c r="D106" s="94">
        <v>32100</v>
      </c>
      <c r="E106" s="102">
        <v>16400</v>
      </c>
      <c r="F106" s="95">
        <v>16300</v>
      </c>
      <c r="G106" s="89">
        <f t="shared" si="25"/>
        <v>32100</v>
      </c>
      <c r="H106" s="89">
        <f t="shared" si="26"/>
        <v>16400</v>
      </c>
      <c r="I106" s="89">
        <f t="shared" si="27"/>
        <v>16300</v>
      </c>
      <c r="J106" s="89">
        <f t="shared" si="28"/>
        <v>32100</v>
      </c>
      <c r="K106" s="89">
        <f t="shared" si="29"/>
        <v>16400</v>
      </c>
      <c r="L106" s="89">
        <f t="shared" si="30"/>
        <v>16300</v>
      </c>
    </row>
    <row r="107" spans="1:12" ht="16.5" thickTop="1" thickBot="1" x14ac:dyDescent="0.3">
      <c r="A107" s="111" t="s">
        <v>205</v>
      </c>
      <c r="B107" s="111" t="s">
        <v>183</v>
      </c>
      <c r="C107" s="111"/>
      <c r="D107" s="94">
        <v>0</v>
      </c>
      <c r="E107" s="102">
        <v>0</v>
      </c>
      <c r="F107" s="95">
        <v>0</v>
      </c>
      <c r="G107" s="89">
        <f t="shared" si="25"/>
        <v>0</v>
      </c>
      <c r="H107" s="89">
        <f t="shared" si="26"/>
        <v>0</v>
      </c>
      <c r="I107" s="89">
        <f t="shared" si="27"/>
        <v>0</v>
      </c>
      <c r="J107" s="89">
        <f t="shared" si="28"/>
        <v>0</v>
      </c>
      <c r="K107" s="89">
        <f t="shared" si="29"/>
        <v>0</v>
      </c>
      <c r="L107" s="89">
        <f t="shared" si="30"/>
        <v>0</v>
      </c>
    </row>
    <row r="108" spans="1:12" ht="16.5" thickTop="1" thickBot="1" x14ac:dyDescent="0.3">
      <c r="A108" s="111" t="s">
        <v>205</v>
      </c>
      <c r="B108" s="111" t="s">
        <v>184</v>
      </c>
      <c r="C108" s="111"/>
      <c r="D108" s="94">
        <v>0</v>
      </c>
      <c r="E108" s="102">
        <v>49800</v>
      </c>
      <c r="F108" s="95">
        <v>61200</v>
      </c>
      <c r="G108" s="89">
        <f t="shared" si="25"/>
        <v>0</v>
      </c>
      <c r="H108" s="89">
        <f t="shared" si="26"/>
        <v>49800</v>
      </c>
      <c r="I108" s="89">
        <f t="shared" si="27"/>
        <v>61200</v>
      </c>
      <c r="J108" s="89">
        <f t="shared" si="28"/>
        <v>0</v>
      </c>
      <c r="K108" s="89">
        <f t="shared" si="29"/>
        <v>49800</v>
      </c>
      <c r="L108" s="89">
        <f t="shared" si="30"/>
        <v>61200</v>
      </c>
    </row>
    <row r="109" spans="1:12" ht="16.5" thickTop="1" thickBot="1" x14ac:dyDescent="0.3">
      <c r="A109" s="111" t="s">
        <v>205</v>
      </c>
      <c r="B109" s="111" t="s">
        <v>185</v>
      </c>
      <c r="C109" s="111"/>
      <c r="D109" s="94">
        <v>0</v>
      </c>
      <c r="E109" s="102">
        <v>0</v>
      </c>
      <c r="F109" s="95">
        <v>0</v>
      </c>
      <c r="G109" s="89">
        <f t="shared" si="25"/>
        <v>0</v>
      </c>
      <c r="H109" s="89">
        <f t="shared" si="26"/>
        <v>0</v>
      </c>
      <c r="I109" s="89">
        <f t="shared" si="27"/>
        <v>0</v>
      </c>
      <c r="J109" s="89">
        <f t="shared" si="28"/>
        <v>0</v>
      </c>
      <c r="K109" s="89">
        <f t="shared" si="29"/>
        <v>0</v>
      </c>
      <c r="L109" s="89">
        <f t="shared" si="30"/>
        <v>0</v>
      </c>
    </row>
    <row r="110" spans="1:12" ht="16.5" thickTop="1" thickBot="1" x14ac:dyDescent="0.3">
      <c r="A110" s="111" t="s">
        <v>205</v>
      </c>
      <c r="B110" s="111" t="s">
        <v>110</v>
      </c>
      <c r="C110" s="111"/>
      <c r="D110" s="94">
        <v>17000</v>
      </c>
      <c r="E110" s="102">
        <v>14000</v>
      </c>
      <c r="F110" s="95">
        <v>1240</v>
      </c>
      <c r="G110" s="89">
        <f t="shared" si="25"/>
        <v>17000</v>
      </c>
      <c r="H110" s="89">
        <f t="shared" si="26"/>
        <v>14000</v>
      </c>
      <c r="I110" s="89">
        <f t="shared" si="27"/>
        <v>1240</v>
      </c>
      <c r="J110" s="89">
        <f t="shared" si="28"/>
        <v>17000</v>
      </c>
      <c r="K110" s="89">
        <f t="shared" si="29"/>
        <v>14000</v>
      </c>
      <c r="L110" s="89">
        <f t="shared" si="30"/>
        <v>1240</v>
      </c>
    </row>
    <row r="111" spans="1:12" ht="16.5" thickTop="1" thickBot="1" x14ac:dyDescent="0.3">
      <c r="A111" s="111" t="s">
        <v>186</v>
      </c>
      <c r="B111" s="111"/>
      <c r="C111" s="111"/>
      <c r="D111" s="94"/>
      <c r="E111" s="102"/>
      <c r="F111" s="95"/>
      <c r="G111" s="89">
        <f t="shared" si="25"/>
        <v>0</v>
      </c>
      <c r="H111" s="89">
        <f t="shared" si="26"/>
        <v>0</v>
      </c>
      <c r="I111" s="89">
        <f t="shared" si="27"/>
        <v>0</v>
      </c>
      <c r="J111" s="89">
        <f t="shared" si="28"/>
        <v>0</v>
      </c>
      <c r="K111" s="89">
        <f t="shared" si="29"/>
        <v>0</v>
      </c>
      <c r="L111" s="89">
        <f t="shared" si="30"/>
        <v>0</v>
      </c>
    </row>
    <row r="112" spans="1:12" ht="16.5" thickTop="1" thickBot="1" x14ac:dyDescent="0.3">
      <c r="A112" s="111" t="s">
        <v>206</v>
      </c>
      <c r="B112" s="111" t="s">
        <v>188</v>
      </c>
      <c r="C112" s="111"/>
      <c r="D112" s="94">
        <v>2890</v>
      </c>
      <c r="E112" s="102">
        <v>1470</v>
      </c>
      <c r="F112" s="95">
        <v>1470</v>
      </c>
      <c r="G112" s="89">
        <f t="shared" si="25"/>
        <v>2890</v>
      </c>
      <c r="H112" s="89">
        <f t="shared" si="26"/>
        <v>1470</v>
      </c>
      <c r="I112" s="89">
        <f t="shared" si="27"/>
        <v>1470</v>
      </c>
      <c r="J112" s="89">
        <f t="shared" si="28"/>
        <v>2890</v>
      </c>
      <c r="K112" s="89">
        <f t="shared" si="29"/>
        <v>1470</v>
      </c>
      <c r="L112" s="89">
        <f t="shared" si="30"/>
        <v>1470</v>
      </c>
    </row>
    <row r="113" spans="1:12" ht="16.5" thickTop="1" thickBot="1" x14ac:dyDescent="0.3">
      <c r="A113" s="111" t="s">
        <v>206</v>
      </c>
      <c r="B113" s="111" t="s">
        <v>189</v>
      </c>
      <c r="C113" s="111"/>
      <c r="D113" s="94">
        <v>0</v>
      </c>
      <c r="E113" s="102">
        <v>0</v>
      </c>
      <c r="F113" s="95">
        <v>0</v>
      </c>
      <c r="G113" s="89">
        <f t="shared" si="25"/>
        <v>0</v>
      </c>
      <c r="H113" s="89">
        <f t="shared" si="26"/>
        <v>0</v>
      </c>
      <c r="I113" s="89">
        <f t="shared" si="27"/>
        <v>0</v>
      </c>
      <c r="J113" s="89">
        <f t="shared" si="28"/>
        <v>0</v>
      </c>
      <c r="K113" s="89">
        <f t="shared" si="29"/>
        <v>0</v>
      </c>
      <c r="L113" s="89">
        <f t="shared" si="30"/>
        <v>0</v>
      </c>
    </row>
    <row r="114" spans="1:12" ht="16.5" thickTop="1" thickBot="1" x14ac:dyDescent="0.3">
      <c r="A114" s="111" t="s">
        <v>206</v>
      </c>
      <c r="B114" s="111" t="s">
        <v>190</v>
      </c>
      <c r="C114" s="111"/>
      <c r="D114" s="94">
        <v>0</v>
      </c>
      <c r="E114" s="102">
        <v>0</v>
      </c>
      <c r="F114" s="95">
        <v>0</v>
      </c>
      <c r="G114" s="89">
        <f t="shared" si="25"/>
        <v>0</v>
      </c>
      <c r="H114" s="89">
        <f t="shared" si="26"/>
        <v>0</v>
      </c>
      <c r="I114" s="89">
        <f t="shared" si="27"/>
        <v>0</v>
      </c>
      <c r="J114" s="89">
        <f t="shared" si="28"/>
        <v>0</v>
      </c>
      <c r="K114" s="89">
        <f t="shared" si="29"/>
        <v>0</v>
      </c>
      <c r="L114" s="89">
        <f t="shared" si="30"/>
        <v>0</v>
      </c>
    </row>
    <row r="115" spans="1:12" ht="16.5" thickTop="1" thickBot="1" x14ac:dyDescent="0.3">
      <c r="A115" s="111" t="s">
        <v>206</v>
      </c>
      <c r="B115" s="111" t="s">
        <v>191</v>
      </c>
      <c r="C115" s="111"/>
      <c r="D115" s="94">
        <v>0</v>
      </c>
      <c r="E115" s="102">
        <v>0</v>
      </c>
      <c r="F115" s="95">
        <v>0</v>
      </c>
      <c r="G115" s="89">
        <f t="shared" si="25"/>
        <v>0</v>
      </c>
      <c r="H115" s="89">
        <f t="shared" si="26"/>
        <v>0</v>
      </c>
      <c r="I115" s="89">
        <f t="shared" si="27"/>
        <v>0</v>
      </c>
      <c r="J115" s="89">
        <f t="shared" si="28"/>
        <v>0</v>
      </c>
      <c r="K115" s="89">
        <f t="shared" si="29"/>
        <v>0</v>
      </c>
      <c r="L115" s="89">
        <f t="shared" si="30"/>
        <v>0</v>
      </c>
    </row>
    <row r="116" spans="1:12" ht="16.5" thickTop="1" thickBot="1" x14ac:dyDescent="0.3">
      <c r="A116" s="111" t="s">
        <v>206</v>
      </c>
      <c r="B116" s="111" t="s">
        <v>209</v>
      </c>
      <c r="C116" s="111"/>
      <c r="D116" s="94">
        <v>0</v>
      </c>
      <c r="E116" s="102">
        <v>0</v>
      </c>
      <c r="F116" s="95">
        <v>0</v>
      </c>
      <c r="G116" s="89">
        <f t="shared" si="25"/>
        <v>0</v>
      </c>
      <c r="H116" s="89">
        <f t="shared" si="26"/>
        <v>0</v>
      </c>
      <c r="I116" s="89">
        <f t="shared" si="27"/>
        <v>0</v>
      </c>
      <c r="J116" s="89">
        <f t="shared" si="28"/>
        <v>0</v>
      </c>
      <c r="K116" s="89">
        <f t="shared" si="29"/>
        <v>0</v>
      </c>
      <c r="L116" s="89">
        <f t="shared" si="30"/>
        <v>0</v>
      </c>
    </row>
    <row r="117" spans="1:12" ht="16.5" thickTop="1" thickBot="1" x14ac:dyDescent="0.3">
      <c r="A117" s="111" t="s">
        <v>206</v>
      </c>
      <c r="B117" s="111" t="s">
        <v>210</v>
      </c>
      <c r="C117" s="111"/>
      <c r="D117" s="94">
        <v>0</v>
      </c>
      <c r="E117" s="102">
        <v>0</v>
      </c>
      <c r="F117" s="95">
        <v>0</v>
      </c>
      <c r="G117" s="89">
        <f t="shared" si="25"/>
        <v>0</v>
      </c>
      <c r="H117" s="89">
        <f t="shared" si="26"/>
        <v>0</v>
      </c>
      <c r="I117" s="89">
        <f t="shared" si="27"/>
        <v>0</v>
      </c>
      <c r="J117" s="89">
        <f t="shared" si="28"/>
        <v>0</v>
      </c>
      <c r="K117" s="89">
        <f t="shared" si="29"/>
        <v>0</v>
      </c>
      <c r="L117" s="89">
        <f t="shared" si="30"/>
        <v>0</v>
      </c>
    </row>
    <row r="118" spans="1:12" ht="16.5" thickTop="1" thickBot="1" x14ac:dyDescent="0.3">
      <c r="A118" s="111" t="s">
        <v>186</v>
      </c>
      <c r="B118" s="111"/>
      <c r="C118" s="111"/>
      <c r="D118" s="94"/>
      <c r="E118" s="102"/>
      <c r="F118" s="95"/>
      <c r="G118" s="89">
        <f t="shared" si="25"/>
        <v>0</v>
      </c>
      <c r="H118" s="89">
        <f t="shared" si="26"/>
        <v>0</v>
      </c>
      <c r="I118" s="89">
        <f t="shared" si="27"/>
        <v>0</v>
      </c>
      <c r="J118" s="89">
        <f t="shared" si="28"/>
        <v>0</v>
      </c>
      <c r="K118" s="89">
        <f t="shared" si="29"/>
        <v>0</v>
      </c>
      <c r="L118" s="89">
        <f t="shared" si="30"/>
        <v>0</v>
      </c>
    </row>
    <row r="119" spans="1:12" ht="16.5" thickTop="1" thickBot="1" x14ac:dyDescent="0.3">
      <c r="A119" s="111" t="s">
        <v>207</v>
      </c>
      <c r="B119" s="111" t="s">
        <v>188</v>
      </c>
      <c r="C119" s="111"/>
      <c r="D119" s="94">
        <v>96300</v>
      </c>
      <c r="E119" s="102">
        <v>49100</v>
      </c>
      <c r="F119" s="95">
        <v>48900</v>
      </c>
      <c r="G119" s="89">
        <f t="shared" si="25"/>
        <v>96300</v>
      </c>
      <c r="H119" s="89">
        <f t="shared" si="26"/>
        <v>49100</v>
      </c>
      <c r="I119" s="89">
        <f t="shared" si="27"/>
        <v>48900</v>
      </c>
      <c r="J119" s="89">
        <f t="shared" si="28"/>
        <v>96300</v>
      </c>
      <c r="K119" s="89">
        <f t="shared" si="29"/>
        <v>49100</v>
      </c>
      <c r="L119" s="89">
        <f t="shared" si="30"/>
        <v>48900</v>
      </c>
    </row>
    <row r="120" spans="1:12" ht="16.5" thickTop="1" thickBot="1" x14ac:dyDescent="0.3">
      <c r="A120" s="111" t="s">
        <v>207</v>
      </c>
      <c r="B120" s="111" t="s">
        <v>189</v>
      </c>
      <c r="C120" s="111"/>
      <c r="D120" s="94">
        <v>0</v>
      </c>
      <c r="E120" s="102">
        <v>0</v>
      </c>
      <c r="F120" s="95">
        <v>0</v>
      </c>
      <c r="G120" s="89">
        <f t="shared" si="25"/>
        <v>0</v>
      </c>
      <c r="H120" s="89">
        <f t="shared" si="26"/>
        <v>0</v>
      </c>
      <c r="I120" s="89">
        <f t="shared" si="27"/>
        <v>0</v>
      </c>
      <c r="J120" s="89">
        <f t="shared" si="28"/>
        <v>0</v>
      </c>
      <c r="K120" s="89">
        <f t="shared" si="29"/>
        <v>0</v>
      </c>
      <c r="L120" s="89">
        <f t="shared" si="30"/>
        <v>0</v>
      </c>
    </row>
    <row r="121" spans="1:12" ht="16.5" thickTop="1" thickBot="1" x14ac:dyDescent="0.3">
      <c r="A121" s="111" t="s">
        <v>207</v>
      </c>
      <c r="B121" s="111" t="s">
        <v>190</v>
      </c>
      <c r="C121" s="111"/>
      <c r="D121" s="94">
        <v>0</v>
      </c>
      <c r="E121" s="102">
        <v>49800</v>
      </c>
      <c r="F121" s="95">
        <v>61200</v>
      </c>
      <c r="G121" s="89">
        <f t="shared" si="25"/>
        <v>0</v>
      </c>
      <c r="H121" s="89">
        <f t="shared" si="26"/>
        <v>49800</v>
      </c>
      <c r="I121" s="89">
        <f t="shared" si="27"/>
        <v>61200</v>
      </c>
      <c r="J121" s="89">
        <f t="shared" si="28"/>
        <v>0</v>
      </c>
      <c r="K121" s="89">
        <f t="shared" si="29"/>
        <v>49800</v>
      </c>
      <c r="L121" s="89">
        <f t="shared" si="30"/>
        <v>61200</v>
      </c>
    </row>
    <row r="122" spans="1:12" ht="16.5" thickTop="1" thickBot="1" x14ac:dyDescent="0.3">
      <c r="A122" s="111" t="s">
        <v>207</v>
      </c>
      <c r="B122" s="111" t="s">
        <v>191</v>
      </c>
      <c r="C122" s="111"/>
      <c r="D122" s="94">
        <v>14900</v>
      </c>
      <c r="E122" s="102">
        <v>12200</v>
      </c>
      <c r="F122" s="95">
        <v>1080</v>
      </c>
      <c r="G122" s="89">
        <f t="shared" si="25"/>
        <v>14900</v>
      </c>
      <c r="H122" s="89">
        <f t="shared" si="26"/>
        <v>12200</v>
      </c>
      <c r="I122" s="89">
        <f t="shared" si="27"/>
        <v>1080</v>
      </c>
      <c r="J122" s="89">
        <f t="shared" si="28"/>
        <v>14900</v>
      </c>
      <c r="K122" s="89">
        <f t="shared" si="29"/>
        <v>12200</v>
      </c>
      <c r="L122" s="89">
        <f t="shared" si="30"/>
        <v>1080</v>
      </c>
    </row>
    <row r="123" spans="1:12" ht="16.5" thickTop="1" thickBot="1" x14ac:dyDescent="0.3">
      <c r="A123" s="111" t="s">
        <v>207</v>
      </c>
      <c r="B123" s="111" t="s">
        <v>209</v>
      </c>
      <c r="C123" s="111"/>
      <c r="D123" s="94">
        <v>0</v>
      </c>
      <c r="E123" s="102">
        <v>0</v>
      </c>
      <c r="F123" s="95">
        <v>0</v>
      </c>
      <c r="G123" s="89">
        <f t="shared" si="25"/>
        <v>0</v>
      </c>
      <c r="H123" s="89">
        <f t="shared" si="26"/>
        <v>0</v>
      </c>
      <c r="I123" s="89">
        <f t="shared" si="27"/>
        <v>0</v>
      </c>
      <c r="J123" s="89">
        <f t="shared" si="28"/>
        <v>0</v>
      </c>
      <c r="K123" s="89">
        <f t="shared" si="29"/>
        <v>0</v>
      </c>
      <c r="L123" s="89">
        <f t="shared" si="30"/>
        <v>0</v>
      </c>
    </row>
    <row r="124" spans="1:12" ht="16.5" thickTop="1" thickBot="1" x14ac:dyDescent="0.3">
      <c r="A124" s="111" t="s">
        <v>207</v>
      </c>
      <c r="B124" s="111" t="s">
        <v>210</v>
      </c>
      <c r="C124" s="111"/>
      <c r="D124" s="94">
        <v>0</v>
      </c>
      <c r="E124" s="102">
        <v>0</v>
      </c>
      <c r="F124" s="95">
        <v>0</v>
      </c>
      <c r="G124" s="89">
        <f t="shared" si="25"/>
        <v>0</v>
      </c>
      <c r="H124" s="89">
        <f t="shared" si="26"/>
        <v>0</v>
      </c>
      <c r="I124" s="89">
        <f t="shared" si="27"/>
        <v>0</v>
      </c>
      <c r="J124" s="89">
        <f t="shared" si="28"/>
        <v>0</v>
      </c>
      <c r="K124" s="89">
        <f t="shared" si="29"/>
        <v>0</v>
      </c>
      <c r="L124" s="89">
        <f t="shared" si="30"/>
        <v>0</v>
      </c>
    </row>
    <row r="125" spans="1:12" ht="16.5" thickTop="1" thickBot="1" x14ac:dyDescent="0.3">
      <c r="A125" s="111" t="s">
        <v>186</v>
      </c>
      <c r="B125" s="111"/>
      <c r="C125" s="111"/>
      <c r="D125" s="94"/>
      <c r="E125" s="102"/>
      <c r="F125" s="95"/>
      <c r="G125" s="89">
        <f t="shared" si="25"/>
        <v>0</v>
      </c>
      <c r="H125" s="89">
        <f t="shared" si="26"/>
        <v>0</v>
      </c>
      <c r="I125" s="89">
        <f t="shared" si="27"/>
        <v>0</v>
      </c>
      <c r="J125" s="89">
        <f t="shared" si="28"/>
        <v>0</v>
      </c>
      <c r="K125" s="89">
        <f t="shared" si="29"/>
        <v>0</v>
      </c>
      <c r="L125" s="89">
        <f t="shared" si="30"/>
        <v>0</v>
      </c>
    </row>
    <row r="126" spans="1:12" ht="16.5" thickTop="1" thickBot="1" x14ac:dyDescent="0.3">
      <c r="A126" s="111" t="s">
        <v>208</v>
      </c>
      <c r="B126" s="111" t="s">
        <v>188</v>
      </c>
      <c r="C126" s="111"/>
      <c r="D126" s="94">
        <v>32100</v>
      </c>
      <c r="E126" s="102">
        <v>16400</v>
      </c>
      <c r="F126" s="95">
        <v>16300</v>
      </c>
      <c r="G126" s="89">
        <f t="shared" si="25"/>
        <v>32100</v>
      </c>
      <c r="H126" s="89">
        <f t="shared" si="26"/>
        <v>16400</v>
      </c>
      <c r="I126" s="89">
        <f t="shared" si="27"/>
        <v>16300</v>
      </c>
      <c r="J126" s="89">
        <f t="shared" si="28"/>
        <v>32100</v>
      </c>
      <c r="K126" s="89">
        <f t="shared" si="29"/>
        <v>16400</v>
      </c>
      <c r="L126" s="89">
        <f t="shared" si="30"/>
        <v>16300</v>
      </c>
    </row>
    <row r="127" spans="1:12" ht="16.5" thickTop="1" thickBot="1" x14ac:dyDescent="0.3">
      <c r="A127" s="111" t="s">
        <v>208</v>
      </c>
      <c r="B127" s="111" t="s">
        <v>189</v>
      </c>
      <c r="C127" s="111"/>
      <c r="D127" s="94">
        <v>0</v>
      </c>
      <c r="E127" s="102">
        <v>0</v>
      </c>
      <c r="F127" s="95">
        <v>0</v>
      </c>
      <c r="G127" s="89">
        <f t="shared" si="25"/>
        <v>0</v>
      </c>
      <c r="H127" s="89">
        <f t="shared" si="26"/>
        <v>0</v>
      </c>
      <c r="I127" s="89">
        <f t="shared" si="27"/>
        <v>0</v>
      </c>
      <c r="J127" s="89">
        <f t="shared" si="28"/>
        <v>0</v>
      </c>
      <c r="K127" s="89">
        <f t="shared" si="29"/>
        <v>0</v>
      </c>
      <c r="L127" s="89">
        <f t="shared" si="30"/>
        <v>0</v>
      </c>
    </row>
    <row r="128" spans="1:12" ht="16.5" thickTop="1" thickBot="1" x14ac:dyDescent="0.3">
      <c r="A128" s="111" t="s">
        <v>208</v>
      </c>
      <c r="B128" s="111" t="s">
        <v>190</v>
      </c>
      <c r="C128" s="111"/>
      <c r="D128" s="94">
        <v>0</v>
      </c>
      <c r="E128" s="102">
        <v>49800</v>
      </c>
      <c r="F128" s="95">
        <v>61200</v>
      </c>
      <c r="G128" s="89">
        <f t="shared" si="25"/>
        <v>0</v>
      </c>
      <c r="H128" s="89">
        <f t="shared" si="26"/>
        <v>49800</v>
      </c>
      <c r="I128" s="89">
        <f t="shared" si="27"/>
        <v>61200</v>
      </c>
      <c r="J128" s="89">
        <f t="shared" si="28"/>
        <v>0</v>
      </c>
      <c r="K128" s="89">
        <f t="shared" si="29"/>
        <v>49800</v>
      </c>
      <c r="L128" s="89">
        <f t="shared" si="30"/>
        <v>61200</v>
      </c>
    </row>
    <row r="129" spans="1:12" ht="16.5" thickTop="1" thickBot="1" x14ac:dyDescent="0.3">
      <c r="A129" s="111" t="s">
        <v>208</v>
      </c>
      <c r="B129" s="111" t="s">
        <v>191</v>
      </c>
      <c r="C129" s="111"/>
      <c r="D129" s="94">
        <v>17000</v>
      </c>
      <c r="E129" s="102">
        <v>14000</v>
      </c>
      <c r="F129" s="95">
        <v>1240</v>
      </c>
      <c r="G129" s="89">
        <f t="shared" si="25"/>
        <v>17000</v>
      </c>
      <c r="H129" s="89">
        <f t="shared" si="26"/>
        <v>14000</v>
      </c>
      <c r="I129" s="89">
        <f t="shared" si="27"/>
        <v>1240</v>
      </c>
      <c r="J129" s="89">
        <f t="shared" si="28"/>
        <v>17000</v>
      </c>
      <c r="K129" s="89">
        <f t="shared" si="29"/>
        <v>14000</v>
      </c>
      <c r="L129" s="89">
        <f t="shared" si="30"/>
        <v>1240</v>
      </c>
    </row>
    <row r="130" spans="1:12" ht="16.5" thickTop="1" thickBot="1" x14ac:dyDescent="0.3">
      <c r="A130" s="111" t="s">
        <v>208</v>
      </c>
      <c r="B130" s="111" t="s">
        <v>209</v>
      </c>
      <c r="C130" s="111"/>
      <c r="D130" s="94">
        <v>0</v>
      </c>
      <c r="E130" s="102">
        <v>0</v>
      </c>
      <c r="F130" s="95">
        <v>0</v>
      </c>
      <c r="G130" s="89">
        <f t="shared" si="25"/>
        <v>0</v>
      </c>
      <c r="H130" s="89">
        <f t="shared" si="26"/>
        <v>0</v>
      </c>
      <c r="I130" s="89">
        <f t="shared" si="27"/>
        <v>0</v>
      </c>
      <c r="J130" s="89">
        <f t="shared" si="28"/>
        <v>0</v>
      </c>
      <c r="K130" s="89">
        <f t="shared" si="29"/>
        <v>0</v>
      </c>
      <c r="L130" s="89">
        <f t="shared" si="30"/>
        <v>0</v>
      </c>
    </row>
    <row r="131" spans="1:12" ht="16.5" thickTop="1" thickBot="1" x14ac:dyDescent="0.3">
      <c r="A131" s="111" t="s">
        <v>208</v>
      </c>
      <c r="B131" s="111" t="s">
        <v>210</v>
      </c>
      <c r="C131" s="111"/>
      <c r="D131" s="96">
        <v>0</v>
      </c>
      <c r="E131" s="97">
        <v>0</v>
      </c>
      <c r="F131" s="98">
        <v>0</v>
      </c>
      <c r="G131" s="89">
        <f t="shared" si="25"/>
        <v>0</v>
      </c>
      <c r="H131" s="89">
        <f t="shared" si="26"/>
        <v>0</v>
      </c>
      <c r="I131" s="89">
        <f t="shared" si="27"/>
        <v>0</v>
      </c>
      <c r="J131" s="89">
        <f t="shared" si="28"/>
        <v>0</v>
      </c>
      <c r="K131" s="89">
        <f t="shared" si="29"/>
        <v>0</v>
      </c>
      <c r="L131" s="89">
        <f t="shared" si="30"/>
        <v>0</v>
      </c>
    </row>
    <row r="132" spans="1:12" ht="15.75" thickTop="1" x14ac:dyDescent="0.25"/>
  </sheetData>
  <mergeCells count="6">
    <mergeCell ref="C31:C33"/>
    <mergeCell ref="L32:L33"/>
    <mergeCell ref="L12:L13"/>
    <mergeCell ref="C11:C13"/>
    <mergeCell ref="A11:B13"/>
    <mergeCell ref="A31:B33"/>
  </mergeCells>
  <phoneticPr fontId="15" type="noConversion"/>
  <pageMargins left="0.7" right="0.7" top="0.78740157499999996" bottom="0.78740157499999996"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B7AEB330F5AB5F43B244BD5EBF09EFCA" ma:contentTypeVersion="14" ma:contentTypeDescription="Opret et nyt dokument." ma:contentTypeScope="" ma:versionID="4020aff5e3a1da52404cceb1fbd3832c">
  <xsd:schema xmlns:xsd="http://www.w3.org/2001/XMLSchema" xmlns:xs="http://www.w3.org/2001/XMLSchema" xmlns:p="http://schemas.microsoft.com/office/2006/metadata/properties" xmlns:ns2="fe121e20-e7f1-46f8-9cf0-3dcc1c9d6a71" xmlns:ns3="3cb11f44-5089-44be-a7dd-4fed73cd74f9" targetNamespace="http://schemas.microsoft.com/office/2006/metadata/properties" ma:root="true" ma:fieldsID="94ac5f9984eb45e9885456ae4c07e5d4" ns2:_="" ns3:_="">
    <xsd:import namespace="fe121e20-e7f1-46f8-9cf0-3dcc1c9d6a71"/>
    <xsd:import namespace="3cb11f44-5089-44be-a7dd-4fed73cd74f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Datio" minOccurs="0"/>
                <xsd:element ref="ns2:oprettelsesda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121e20-e7f1-46f8-9cf0-3dcc1c9d6a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Datio" ma:index="20" nillable="true" ma:displayName="Dato" ma:format="DateTime" ma:internalName="Datio">
      <xsd:simpleType>
        <xsd:restriction base="dms:DateTime"/>
      </xsd:simpleType>
    </xsd:element>
    <xsd:element name="oprettelsesdato" ma:index="21" nillable="true" ma:displayName="oprettelsesdato" ma:format="DateTime" ma:internalName="oprettelsesdato">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3cb11f44-5089-44be-a7dd-4fed73cd74f9"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io xmlns="fe121e20-e7f1-46f8-9cf0-3dcc1c9d6a71" xsi:nil="true"/>
    <oprettelsesdato xmlns="fe121e20-e7f1-46f8-9cf0-3dcc1c9d6a7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572D98-6756-43A3-9782-F5680BE90D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121e20-e7f1-46f8-9cf0-3dcc1c9d6a71"/>
    <ds:schemaRef ds:uri="3cb11f44-5089-44be-a7dd-4fed73cd74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1D0603-4B5B-4C78-ADB3-8D20F50360E7}">
  <ds:schemaRefs>
    <ds:schemaRef ds:uri="3cb11f44-5089-44be-a7dd-4fed73cd74f9"/>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e121e20-e7f1-46f8-9cf0-3dcc1c9d6a71"/>
    <ds:schemaRef ds:uri="http://www.w3.org/XML/1998/namespace"/>
    <ds:schemaRef ds:uri="http://purl.org/dc/dcmitype/"/>
  </ds:schemaRefs>
</ds:datastoreItem>
</file>

<file path=customXml/itemProps3.xml><?xml version="1.0" encoding="utf-8"?>
<ds:datastoreItem xmlns:ds="http://schemas.openxmlformats.org/officeDocument/2006/customXml" ds:itemID="{E5FB3A4A-BC6A-45AE-AF22-0CDA054CE4B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5</vt:i4>
      </vt:variant>
    </vt:vector>
  </HeadingPairs>
  <TitlesOfParts>
    <vt:vector size="5" baseType="lpstr">
      <vt:lpstr>Content</vt:lpstr>
      <vt:lpstr>Final table</vt:lpstr>
      <vt:lpstr>Ref. 2.2.3 Dec. heating supply</vt:lpstr>
      <vt:lpstr>Ref. 4.2 DH economic assessment</vt:lpstr>
      <vt:lpstr>Ref. 3.2 DH supply dispatch</vt:lpstr>
    </vt:vector>
  </TitlesOfParts>
  <Manager/>
  <Company>TU Wien - Campusversion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schmidinger</dc:creator>
  <cp:keywords/>
  <dc:description/>
  <cp:lastModifiedBy>Magdalena Kowalska</cp:lastModifiedBy>
  <cp:revision/>
  <dcterms:created xsi:type="dcterms:W3CDTF">2019-12-06T14:44:03Z</dcterms:created>
  <dcterms:modified xsi:type="dcterms:W3CDTF">2020-07-16T11:52:30Z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0x010100B7AEB330F5AB5F43B244BD5EBF09EFCA</vt:lpwstr>
  </property>
</Properties>
</file>