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iuliochiappolini/Desktop/UC Berkeley Data Analytics 2023/Assignments/"/>
    </mc:Choice>
  </mc:AlternateContent>
  <xr:revisionPtr revIDLastSave="0" documentId="8_{DAC31052-34FF-3D44-9060-D3A35CB439CC}" xr6:coauthVersionLast="47" xr6:coauthVersionMax="47" xr10:uidLastSave="{00000000-0000-0000-0000-000000000000}"/>
  <bookViews>
    <workbookView xWindow="780" yWindow="1080" windowWidth="26440" windowHeight="14480" activeTab="4" xr2:uid="{00000000-000D-0000-FFFF-FFFF00000000}"/>
  </bookViews>
  <sheets>
    <sheet name="Crowdfunding" sheetId="1" r:id="rId1"/>
    <sheet name="Outcomes on Subcategory" sheetId="2" r:id="rId2"/>
    <sheet name="Outcomes on Months" sheetId="3" r:id="rId3"/>
    <sheet name="Outcomes Based on Goal" sheetId="4" r:id="rId4"/>
    <sheet name="Backers" sheetId="6" r:id="rId5"/>
  </sheets>
  <definedNames>
    <definedName name="_xlnm._FilterDatabase" localSheetId="0" hidden="1">Crowdfunding!$H$1:$H$1001</definedName>
  </definedNames>
  <calcPr calcId="191029"/>
  <pivotCaches>
    <pivotCache cacheId="29" r:id="rId6"/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J6" i="6"/>
  <c r="H7" i="6"/>
  <c r="H6" i="6"/>
  <c r="J5" i="6"/>
  <c r="H5" i="6"/>
  <c r="J4" i="6"/>
  <c r="H4" i="6"/>
  <c r="J3" i="6"/>
  <c r="H3" i="6"/>
  <c r="J2" i="6"/>
  <c r="H2" i="6"/>
  <c r="D12" i="4"/>
  <c r="D13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13" i="4"/>
  <c r="B1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E11" i="4" l="1"/>
  <c r="E4" i="4"/>
  <c r="E9" i="4"/>
  <c r="H9" i="4" s="1"/>
  <c r="E8" i="4"/>
  <c r="H8" i="4" s="1"/>
  <c r="E3" i="4"/>
  <c r="G3" i="4" s="1"/>
  <c r="E5" i="4"/>
  <c r="F5" i="4" s="1"/>
  <c r="E6" i="4"/>
  <c r="H6" i="4" s="1"/>
  <c r="G6" i="4"/>
  <c r="E7" i="4"/>
  <c r="H7" i="4" s="1"/>
  <c r="E10" i="4"/>
  <c r="H10" i="4" s="1"/>
  <c r="G4" i="4"/>
  <c r="G5" i="4"/>
  <c r="H3" i="4"/>
  <c r="G11" i="4"/>
  <c r="H4" i="4"/>
  <c r="H5" i="4"/>
  <c r="H11" i="4"/>
  <c r="F11" i="4"/>
  <c r="E2" i="4"/>
  <c r="H2" i="4" s="1"/>
  <c r="F8" i="4"/>
  <c r="E13" i="4"/>
  <c r="G13" i="4" s="1"/>
  <c r="F7" i="4"/>
  <c r="F6" i="4"/>
  <c r="F4" i="4"/>
  <c r="E12" i="4"/>
  <c r="F12" i="4" s="1"/>
  <c r="G12" i="4"/>
  <c r="G8" i="4" l="1"/>
  <c r="F10" i="4"/>
  <c r="F3" i="4"/>
  <c r="F9" i="4"/>
  <c r="G9" i="4"/>
  <c r="G7" i="4"/>
  <c r="G10" i="4"/>
  <c r="F13" i="4"/>
  <c r="G2" i="4"/>
  <c r="H13" i="4"/>
  <c r="F2" i="4"/>
  <c r="H12" i="4"/>
</calcChain>
</file>

<file path=xl/sharedStrings.xml><?xml version="1.0" encoding="utf-8"?>
<sst xmlns="http://schemas.openxmlformats.org/spreadsheetml/2006/main" count="7051" uniqueCount="2106">
  <si>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</si>
  <si>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</si>
  <si>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</si>
  <si>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</si>
  <si>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</si>
  <si>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</si>
  <si>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</si>
  <si>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</si>
  <si>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</si>
  <si>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</si>
  <si>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</si>
  <si>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</si>
  <si>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</si>
  <si>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</si>
  <si>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</si>
  <si>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</si>
  <si>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</si>
  <si>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</si>
  <si>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</si>
  <si>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</si>
  <si>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</si>
  <si>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</si>
  <si>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</si>
  <si>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</si>
  <si>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</si>
  <si>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</si>
  <si>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</si>
  <si>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</si>
  <si>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</si>
  <si>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</si>
  <si>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</si>
  <si>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</si>
  <si>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</si>
  <si>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</si>
  <si>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</si>
  <si>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</si>
  <si>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</si>
  <si>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</si>
  <si>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</si>
  <si>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</si>
  <si>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</si>
  <si>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</si>
  <si>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</si>
  <si>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</si>
  <si>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</si>
  <si>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</si>
  <si>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</si>
  <si>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</si>
  <si>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</si>
  <si>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</si>
  <si>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</si>
  <si>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</si>
  <si>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</si>
  <si>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</si>
  <si>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</si>
  <si>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</si>
  <si>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</si>
  <si>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</si>
  <si>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</si>
  <si>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</si>
  <si>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</si>
  <si>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</si>
  <si>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</si>
  <si>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</si>
  <si>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</si>
  <si>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</si>
  <si>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</si>
  <si>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</si>
  <si>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</si>
  <si>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</si>
  <si>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</si>
  <si>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</si>
  <si>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</si>
  <si>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</si>
  <si>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</si>
  <si>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</si>
  <si>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</si>
  <si>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</si>
  <si>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</si>
  <si>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</si>
  <si>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</si>
  <si>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</si>
  <si>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</si>
  <si>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</si>
  <si>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</si>
  <si>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</si>
  <si>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</si>
  <si>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</si>
  <si>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</si>
  <si>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</si>
  <si>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</si>
  <si>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</si>
  <si>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</si>
  <si>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</si>
  <si>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</si>
  <si>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</si>
  <si>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</si>
  <si>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</si>
  <si>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</si>
  <si>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</si>
  <si>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</si>
  <si>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</si>
  <si>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</si>
  <si>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</si>
  <si>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</si>
  <si>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</si>
  <si>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</si>
  <si>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</si>
  <si>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</si>
  <si>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</si>
  <si>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</si>
  <si>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</si>
  <si>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</si>
  <si>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</si>
  <si>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</si>
  <si>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</si>
  <si>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</si>
  <si>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</si>
  <si>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</si>
  <si>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</si>
  <si>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</si>
  <si>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</si>
  <si>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</si>
  <si>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</si>
  <si>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</si>
  <si>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</si>
  <si>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</si>
  <si>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</si>
  <si>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</si>
  <si>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</si>
  <si>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</si>
  <si>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</si>
  <si>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</si>
  <si>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</si>
  <si>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</si>
  <si>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</si>
  <si>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</si>
  <si>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</si>
  <si>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</si>
  <si>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</si>
  <si>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</si>
  <si>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</si>
  <si>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</si>
  <si>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</si>
  <si>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</si>
  <si>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</si>
  <si>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</si>
  <si>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</si>
  <si>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</si>
  <si>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</si>
  <si>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</si>
  <si>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</si>
  <si>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</si>
  <si>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</si>
  <si>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</si>
  <si>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</si>
  <si>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</si>
  <si>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</si>
  <si>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</si>
  <si>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</si>
  <si>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</si>
  <si>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</si>
  <si>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</si>
  <si>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</si>
  <si>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</si>
  <si>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</si>
  <si>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</si>
  <si>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</si>
  <si>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</si>
  <si>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</si>
  <si>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</si>
  <si>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</si>
  <si>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</si>
  <si>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</si>
  <si>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</si>
  <si>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</si>
  <si>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</si>
  <si>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</si>
  <si>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</si>
  <si>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</si>
  <si>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</si>
  <si>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</si>
  <si>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</si>
  <si>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</si>
  <si>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</si>
  <si>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</si>
  <si>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</si>
  <si>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</si>
  <si>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</si>
  <si>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</si>
  <si>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</si>
  <si>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</si>
  <si>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</si>
  <si>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</si>
  <si>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</si>
  <si>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</si>
  <si>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</si>
  <si>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</si>
  <si>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</si>
  <si>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</si>
  <si>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</si>
  <si>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</si>
  <si>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</si>
  <si>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</si>
  <si>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</si>
  <si>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</si>
  <si>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</si>
  <si>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</si>
  <si>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</si>
  <si>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</si>
  <si>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</si>
  <si>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</si>
  <si>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</si>
  <si>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</si>
  <si>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</si>
  <si>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</si>
  <si>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</si>
  <si>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</si>
  <si>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</si>
  <si>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</si>
  <si>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</si>
  <si>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</si>
  <si>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</si>
  <si>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</si>
  <si>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</si>
  <si>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</si>
  <si>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</si>
  <si>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</si>
  <si>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</si>
  <si>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</si>
  <si>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</si>
  <si>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</si>
  <si>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</si>
  <si>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</si>
  <si>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</si>
  <si>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</si>
  <si>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</si>
  <si>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</si>
  <si>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</si>
  <si>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</si>
  <si>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</si>
  <si>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</si>
  <si>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</si>
  <si>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</si>
  <si>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</si>
  <si>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</si>
  <si>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</si>
  <si>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</si>
  <si>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</si>
  <si>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</si>
  <si>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</si>
  <si>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</si>
  <si>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</si>
  <si>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</si>
  <si>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</si>
  <si>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</si>
  <si>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</si>
  <si>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</si>
  <si>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</si>
  <si>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</si>
  <si>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</si>
  <si>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</si>
  <si>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</si>
  <si>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</si>
  <si>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</si>
  <si>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</si>
  <si>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</si>
  <si>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</si>
  <si>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</si>
  <si>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</si>
  <si>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</si>
  <si>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</si>
  <si>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</si>
  <si>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</si>
  <si>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</si>
  <si>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</si>
  <si>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</si>
  <si>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</si>
  <si>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</si>
  <si>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</si>
  <si>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</si>
  <si>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</si>
  <si>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</si>
  <si>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</si>
  <si>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</si>
  <si>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</si>
  <si>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</si>
  <si>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</si>
  <si>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</si>
  <si>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</si>
  <si>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</si>
  <si>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</si>
  <si>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</si>
  <si>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</si>
  <si>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</si>
  <si>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</si>
  <si>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</si>
  <si>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</si>
  <si>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</si>
  <si>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</si>
  <si>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</si>
  <si>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</si>
  <si>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</si>
  <si>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</si>
  <si>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</si>
  <si>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</si>
  <si>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</si>
  <si>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</si>
  <si>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</si>
  <si>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</si>
  <si>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</si>
  <si>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</si>
  <si>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</si>
  <si>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</si>
  <si>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</si>
  <si>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</si>
  <si>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</si>
  <si>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</si>
  <si>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</si>
  <si>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</si>
  <si>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</si>
  <si>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</si>
  <si>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</si>
  <si>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</si>
  <si>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</si>
  <si>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</si>
  <si>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</si>
  <si>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</si>
  <si>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</si>
  <si>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</si>
  <si>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</si>
  <si>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</si>
  <si>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</si>
  <si>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</si>
  <si>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</si>
  <si>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</si>
  <si>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</si>
  <si>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</si>
  <si>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</si>
  <si>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</si>
  <si>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</si>
  <si>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</si>
  <si>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</si>
  <si>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</si>
  <si>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</si>
  <si>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</si>
  <si>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</si>
  <si>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</si>
  <si>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</si>
  <si>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</si>
  <si>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</si>
  <si>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</si>
  <si>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</si>
  <si>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</si>
  <si>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</si>
  <si>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</si>
  <si>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</si>
  <si>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</si>
  <si>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</si>
  <si>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</si>
  <si>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</si>
  <si>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</si>
  <si>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</si>
  <si>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</si>
  <si>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</si>
  <si>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</si>
  <si>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</si>
  <si>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</si>
  <si>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</si>
  <si>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</si>
  <si>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</si>
  <si>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</si>
  <si>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</si>
  <si>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</si>
  <si>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</si>
  <si>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</si>
  <si>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</si>
  <si>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</si>
  <si>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</si>
  <si>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</si>
  <si>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</si>
  <si>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</si>
  <si>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</si>
  <si>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</si>
  <si>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</si>
  <si>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</si>
  <si>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</si>
  <si>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</si>
  <si>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</si>
  <si>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</si>
  <si>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</si>
  <si>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</si>
  <si>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</si>
  <si>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</si>
  <si>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</si>
  <si>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</si>
  <si>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</si>
  <si>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</si>
  <si>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</si>
  <si>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</si>
  <si>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</si>
  <si>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</si>
  <si>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</si>
  <si>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</si>
  <si>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</si>
  <si>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</si>
  <si>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</si>
  <si>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</si>
  <si>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</si>
  <si>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</si>
  <si>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</si>
  <si>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</si>
  <si>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</si>
  <si>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</si>
  <si>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</si>
  <si>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</si>
  <si>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</si>
  <si>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</si>
  <si>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</si>
  <si>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</si>
  <si>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</si>
  <si>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</si>
  <si>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</si>
  <si>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</si>
  <si>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</si>
  <si>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</si>
  <si>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</si>
  <si>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</si>
  <si>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</si>
  <si>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</si>
  <si>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</si>
  <si>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</si>
  <si>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</si>
  <si>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</si>
  <si>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</si>
  <si>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</si>
  <si>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</si>
  <si>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</si>
  <si>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</si>
  <si>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</si>
  <si>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</si>
  <si>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</si>
  <si>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</si>
  <si>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</si>
  <si>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</si>
  <si>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</si>
  <si>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</si>
  <si>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</si>
  <si>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</si>
  <si>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</si>
  <si>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</si>
  <si>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</si>
  <si>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</si>
  <si>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</si>
  <si>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</si>
  <si>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</si>
  <si>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</si>
  <si>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</si>
  <si>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</si>
  <si>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</si>
  <si>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</si>
  <si>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</si>
  <si>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</si>
  <si>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</si>
  <si>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</si>
  <si>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</si>
  <si>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</si>
  <si>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</si>
  <si>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</si>
  <si>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</si>
  <si>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</si>
  <si>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</si>
  <si>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</si>
  <si>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</si>
  <si>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</si>
  <si>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</si>
  <si>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</si>
  <si>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</si>
  <si>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</si>
  <si>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</si>
  <si>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</si>
  <si>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</si>
  <si>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</si>
  <si>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</si>
  <si>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</si>
  <si>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</si>
  <si>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</si>
  <si>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</si>
  <si>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</si>
  <si>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</si>
  <si>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</si>
  <si>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</si>
  <si>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</si>
  <si>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</si>
  <si>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</si>
  <si>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</si>
  <si>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</si>
  <si>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</si>
  <si>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</si>
  <si>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</si>
  <si>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</si>
  <si>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</si>
  <si>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</si>
  <si>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</si>
  <si>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</si>
  <si>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</si>
  <si>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</si>
  <si>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</si>
  <si>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</si>
  <si>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</si>
  <si>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</si>
  <si>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</si>
  <si>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</si>
  <si>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</si>
  <si>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</si>
  <si>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</si>
  <si>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</si>
  <si>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</si>
  <si>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</si>
  <si>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</si>
  <si>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</si>
  <si>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</si>
  <si>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</si>
  <si>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</si>
  <si>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</si>
  <si>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</si>
  <si>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</si>
  <si>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</si>
  <si>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</si>
  <si>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</si>
  <si>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</si>
  <si>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</si>
  <si>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</si>
  <si>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</si>
  <si>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</si>
  <si>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</si>
  <si>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</si>
  <si>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</si>
  <si>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</si>
  <si>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</si>
  <si>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</si>
  <si>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</si>
  <si>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</si>
  <si>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</si>
  <si>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</si>
  <si>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</si>
  <si>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</si>
  <si>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</si>
  <si>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</si>
  <si>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</si>
  <si>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</si>
  <si>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</si>
  <si>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</si>
  <si>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</si>
  <si>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</si>
  <si>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</si>
  <si>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</si>
  <si>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</si>
  <si>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</si>
  <si>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</si>
  <si>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</si>
  <si>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</si>
  <si>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</si>
  <si>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</si>
  <si>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</si>
  <si>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</si>
  <si>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</si>
  <si>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</si>
  <si>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</si>
  <si>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</si>
  <si>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</si>
  <si>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</si>
  <si>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</si>
  <si>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</si>
  <si>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</si>
  <si>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</si>
  <si>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</si>
  <si>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</si>
  <si>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</si>
  <si>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</si>
  <si>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</si>
  <si>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</si>
  <si>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</si>
  <si>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</si>
  <si>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</si>
  <si>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</si>
  <si>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</si>
  <si>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</si>
  <si>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</si>
  <si>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</si>
  <si>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</si>
  <si>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</si>
  <si>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</si>
  <si>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</si>
  <si>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</si>
  <si>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</si>
  <si>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</si>
  <si>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</si>
  <si>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</si>
  <si>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</si>
  <si>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</si>
  <si>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</si>
  <si>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</si>
  <si>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</si>
  <si>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</si>
  <si>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</si>
  <si>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</si>
  <si>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</si>
  <si>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</si>
  <si>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</si>
  <si>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</si>
  <si>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</si>
  <si>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</si>
  <si>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</si>
  <si>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</si>
  <si>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</si>
  <si>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</si>
  <si>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</si>
  <si>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</si>
  <si>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</si>
  <si>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</si>
  <si>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</si>
  <si>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</si>
  <si>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</si>
  <si>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</si>
  <si>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</si>
  <si>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</si>
  <si>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</si>
  <si>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</si>
  <si>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</si>
  <si>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</si>
  <si>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</si>
  <si>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</si>
  <si>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</si>
  <si>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</si>
  <si>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</si>
  <si>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</si>
  <si>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</si>
  <si>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</si>
  <si>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</si>
  <si>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</si>
  <si>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</si>
  <si>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</si>
  <si>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</si>
  <si>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</si>
  <si>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</si>
  <si>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</si>
  <si>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</si>
  <si>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</si>
  <si>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</si>
  <si>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</si>
  <si>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</si>
  <si>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</si>
  <si>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</si>
  <si>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</si>
  <si>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</si>
  <si>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</si>
  <si>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</si>
  <si>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</si>
  <si>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</si>
  <si>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</si>
  <si>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</si>
  <si>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</si>
  <si>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</si>
  <si>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</si>
  <si>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</si>
  <si>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</si>
  <si>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</si>
  <si>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</si>
  <si>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</si>
  <si>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</si>
  <si>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</si>
  <si>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</si>
  <si>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</si>
  <si>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</si>
  <si>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</si>
  <si>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</si>
  <si>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</si>
  <si>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</si>
  <si>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</si>
  <si>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</si>
  <si>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</si>
  <si>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</si>
  <si>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</si>
  <si>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</si>
  <si>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</si>
  <si>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</si>
  <si>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</si>
  <si>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</si>
  <si>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</si>
  <si>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</si>
  <si>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</si>
  <si>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</si>
  <si>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</si>
  <si>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</si>
  <si>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</si>
  <si>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</si>
  <si>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</si>
  <si>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</si>
  <si>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</si>
  <si>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</si>
  <si>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</si>
  <si>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</si>
  <si>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</si>
  <si>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</si>
  <si>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</si>
  <si>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</si>
  <si>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</si>
  <si>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</si>
  <si>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</si>
  <si>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</si>
  <si>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</si>
  <si>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</si>
  <si>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</si>
  <si>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</si>
  <si>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</si>
  <si>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</si>
  <si>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</si>
  <si>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</si>
  <si>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</si>
  <si>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</si>
  <si>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</si>
  <si>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</si>
  <si>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</si>
  <si>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</si>
  <si>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</si>
  <si>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</si>
  <si>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</si>
  <si>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</si>
  <si>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</si>
  <si>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</si>
  <si>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</si>
  <si>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</si>
  <si>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</si>
  <si>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</si>
  <si>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</si>
  <si>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</si>
  <si>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</si>
  <si>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</si>
  <si>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</si>
  <si>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</si>
  <si>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</si>
  <si>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</si>
  <si>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</si>
  <si>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</si>
  <si>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</si>
  <si>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</si>
  <si>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</si>
  <si>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</si>
  <si>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</si>
  <si>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</si>
  <si>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</si>
  <si>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</si>
  <si>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</si>
  <si>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</si>
  <si>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</si>
  <si>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</si>
  <si>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</si>
  <si>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</si>
  <si>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</si>
  <si>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</si>
  <si>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</si>
  <si>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</si>
  <si>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</si>
  <si>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</si>
  <si>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</si>
  <si>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</si>
  <si>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</si>
  <si>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</si>
  <si>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</si>
  <si>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</si>
  <si>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</si>
  <si>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</si>
  <si>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</si>
  <si>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</si>
  <si>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</si>
  <si>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</si>
  <si>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</si>
  <si>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</si>
  <si>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</si>
  <si>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</si>
  <si>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</si>
  <si>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</si>
  <si>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</si>
  <si>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</si>
  <si>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</si>
  <si>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</si>
  <si>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</si>
  <si>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</si>
  <si>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</si>
  <si>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</si>
  <si>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</si>
  <si>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</si>
  <si>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</si>
  <si>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</si>
  <si>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</si>
  <si>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</si>
  <si>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</si>
  <si>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</si>
  <si>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</si>
  <si>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</si>
  <si>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</si>
  <si>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</si>
  <si>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</si>
  <si>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</si>
  <si>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</si>
  <si>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</si>
  <si>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</si>
  <si>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</si>
  <si>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</si>
  <si>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</si>
  <si>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</si>
  <si>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</si>
  <si>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</si>
  <si>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</si>
  <si>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</si>
  <si>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</si>
  <si>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</si>
  <si>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</si>
  <si>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</si>
  <si>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</si>
  <si>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</si>
  <si>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</si>
  <si>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</si>
  <si>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</si>
  <si>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</si>
  <si>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</si>
  <si>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</si>
  <si>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</si>
  <si>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</si>
  <si>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</si>
  <si>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</si>
  <si>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</si>
  <si>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</si>
  <si>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</si>
  <si>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</si>
  <si>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</si>
  <si>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</si>
  <si>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</si>
  <si>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</si>
  <si>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</si>
  <si>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</si>
  <si>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</si>
  <si>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</si>
  <si>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</si>
  <si>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</si>
  <si>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</si>
  <si>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</si>
  <si>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</si>
  <si>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</si>
  <si>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</si>
  <si>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</si>
  <si>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</si>
  <si>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</si>
  <si>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</si>
  <si>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</si>
  <si>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</si>
  <si>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</si>
  <si>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</si>
  <si>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</si>
  <si>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</si>
  <si>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</si>
  <si>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</si>
  <si>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</si>
  <si>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</si>
  <si>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</si>
  <si>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</si>
  <si>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</si>
  <si>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</si>
  <si>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</si>
  <si>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</si>
  <si>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</si>
  <si>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</si>
  <si>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</si>
  <si>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</si>
  <si>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</si>
  <si>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</si>
  <si>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</si>
  <si>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</si>
  <si>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</si>
  <si>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</si>
  <si>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</si>
  <si>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</si>
  <si>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</si>
  <si>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</si>
  <si>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</si>
  <si>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</si>
  <si>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</si>
  <si>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</si>
  <si>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</si>
  <si>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</si>
  <si>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</si>
  <si>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</si>
  <si>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</si>
  <si>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</si>
  <si>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</si>
  <si>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</si>
  <si>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</si>
  <si>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</si>
  <si>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</si>
  <si>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</si>
  <si>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</si>
  <si>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</si>
  <si>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</si>
  <si>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</si>
  <si>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</si>
  <si>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</si>
  <si>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</si>
  <si>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</si>
  <si>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</si>
  <si>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</si>
  <si>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</si>
  <si>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</si>
  <si>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</si>
  <si>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</si>
  <si>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</si>
  <si>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</si>
  <si>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</si>
  <si>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</si>
  <si>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</si>
  <si>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</si>
  <si>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</si>
  <si>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</si>
  <si>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</si>
  <si>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</si>
  <si>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</si>
  <si>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</si>
  <si>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</si>
  <si>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</si>
  <si>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</si>
  <si>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</si>
  <si>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</si>
  <si>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</si>
  <si>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</si>
  <si>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</si>
  <si>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</si>
  <si>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</si>
  <si>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</si>
  <si>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</si>
  <si>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</si>
  <si>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</si>
  <si>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</si>
  <si>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</si>
  <si>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</si>
  <si>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</si>
  <si>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</si>
  <si>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</si>
  <si>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</si>
  <si>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</si>
  <si>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</si>
  <si>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</si>
  <si>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</si>
  <si>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</si>
  <si>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</si>
  <si>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</si>
  <si>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</si>
  <si>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</si>
  <si>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</si>
  <si>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</si>
  <si>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</si>
  <si>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</si>
  <si>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</si>
  <si>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</si>
  <si>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</si>
  <si>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</si>
  <si>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</si>
  <si>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</si>
  <si>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</si>
  <si>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</si>
  <si>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</si>
  <si>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</si>
  <si>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</si>
  <si>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</si>
  <si>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</si>
  <si>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</si>
  <si>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</si>
  <si>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</si>
  <si>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</si>
  <si>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</si>
  <si>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</si>
  <si>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</si>
  <si>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</si>
  <si>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</si>
  <si>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</si>
  <si>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</si>
  <si>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</si>
  <si>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</si>
  <si>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</si>
  <si>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</si>
  <si>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</si>
  <si>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</si>
  <si>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</si>
  <si>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</si>
  <si>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</si>
  <si>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</si>
  <si>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</si>
  <si>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</si>
  <si>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</si>
  <si>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</si>
  <si>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</si>
  <si>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</si>
  <si>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</si>
  <si>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</si>
  <si>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</si>
  <si>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</si>
  <si>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</si>
  <si>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</si>
  <si>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</si>
  <si>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</si>
  <si>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</si>
  <si>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</si>
  <si>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</si>
  <si>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</si>
  <si>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</si>
  <si>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</si>
  <si>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</si>
  <si>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</si>
  <si>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</si>
  <si>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</si>
  <si>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</si>
  <si>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</si>
  <si>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</si>
  <si>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</si>
  <si>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</si>
  <si>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</si>
  <si>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</si>
  <si>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</si>
  <si>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</si>
  <si>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</si>
  <si>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</si>
  <si>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</si>
  <si>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</si>
  <si>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</si>
  <si>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</si>
  <si>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</si>
  <si>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</si>
  <si>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</si>
  <si>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</si>
  <si>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</si>
  <si>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</si>
  <si>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</si>
  <si>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</si>
  <si>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</si>
  <si>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</si>
  <si>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</si>
  <si>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</si>
  <si>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</si>
  <si>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</si>
  <si>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</si>
  <si>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</si>
  <si>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</si>
  <si>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</si>
  <si>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</si>
  <si>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</si>
  <si>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</si>
  <si>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</si>
  <si>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</si>
  <si>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</si>
  <si>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</si>
  <si>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</si>
  <si>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</si>
  <si>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</si>
  <si>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</si>
  <si>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</si>
  <si>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</si>
  <si>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</si>
  <si>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</si>
  <si>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</si>
  <si>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</si>
  <si>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</si>
  <si>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</si>
  <si>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</si>
  <si>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</si>
  <si>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</si>
  <si>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</si>
  <si>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</si>
  <si>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</si>
  <si>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</si>
  <si>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</si>
  <si>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</si>
  <si>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</si>
  <si>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</si>
  <si>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</si>
  <si>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</si>
  <si>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</si>
  <si>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</si>
  <si>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</si>
  <si>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</si>
  <si>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</si>
  <si>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</si>
  <si>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</si>
  <si>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</si>
  <si>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</si>
  <si>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</si>
  <si>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</si>
  <si>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</si>
  <si>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</si>
  <si>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</si>
  <si>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</si>
  <si>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</si>
  <si>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</si>
  <si>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</si>
  <si>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</si>
  <si>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</si>
  <si>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</si>
  <si>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</si>
  <si>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</si>
  <si>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</si>
  <si>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</si>
  <si>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</si>
  <si>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</si>
  <si>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</si>
  <si>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</si>
  <si>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</si>
  <si>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</si>
  <si>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</si>
  <si>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</si>
  <si>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</si>
  <si>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</si>
  <si>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</si>
  <si>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</si>
  <si>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</si>
  <si>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</si>
  <si>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</si>
  <si>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</si>
  <si>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</si>
  <si>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</si>
  <si>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</si>
  <si>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</si>
  <si>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</si>
  <si>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</si>
  <si>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</si>
  <si>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</si>
  <si>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</si>
  <si>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</si>
  <si>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</si>
  <si>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</si>
  <si>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</si>
  <si>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</si>
  <si>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</si>
  <si>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</si>
  <si>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</si>
  <si>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</si>
  <si>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</si>
  <si>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</si>
  <si>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</si>
  <si>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</si>
  <si>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</si>
  <si>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</si>
  <si>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</si>
  <si>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</si>
  <si>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</si>
  <si>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</si>
  <si>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</si>
  <si>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</si>
  <si>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</si>
  <si>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</si>
  <si>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</si>
  <si>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</si>
  <si>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</si>
  <si>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</si>
  <si>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</si>
  <si>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</si>
  <si>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</si>
  <si>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</si>
  <si>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</si>
  <si>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</si>
  <si>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</si>
  <si>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</si>
  <si>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</si>
  <si>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</si>
  <si>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</si>
  <si>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</si>
  <si>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</si>
  <si>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</si>
  <si>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</si>
  <si>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</si>
  <si>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</si>
  <si>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</si>
  <si>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</si>
  <si>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</si>
  <si>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</si>
  <si>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</si>
  <si>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</si>
  <si>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</si>
  <si>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</si>
  <si>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</si>
  <si>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</si>
  <si>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</si>
  <si>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</si>
  <si>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</si>
  <si>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</si>
  <si>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</si>
  <si>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</si>
  <si>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</si>
  <si>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</si>
  <si>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</si>
  <si>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</si>
  <si>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</si>
  <si>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</si>
  <si>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</si>
  <si>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</si>
  <si>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</si>
  <si>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</si>
  <si>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</si>
  <si>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</si>
  <si>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</si>
  <si>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</si>
  <si>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</si>
  <si>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</si>
  <si>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</si>
  <si>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</si>
  <si>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</si>
  <si>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</si>
  <si>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</si>
  <si>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</si>
  <si>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</si>
  <si>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</si>
  <si>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</si>
  <si>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</si>
  <si>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</si>
  <si>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</si>
  <si>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</si>
  <si>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</si>
  <si>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</si>
  <si>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</si>
  <si>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</si>
  <si>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</si>
  <si>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</si>
  <si>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</si>
  <si>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</si>
  <si>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</si>
  <si>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</si>
  <si>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</si>
  <si>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</si>
  <si>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</si>
  <si>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</si>
  <si>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</si>
  <si>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</si>
  <si>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</si>
  <si>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</si>
  <si>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</si>
  <si>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</si>
  <si>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</si>
  <si>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</si>
  <si>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</si>
  <si>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</si>
  <si>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</si>
  <si>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</si>
  <si>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</si>
  <si>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</si>
  <si>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</si>
  <si>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</si>
  <si>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</si>
  <si>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</si>
  <si>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</si>
  <si>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</si>
  <si>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</si>
  <si>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</si>
  <si>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</si>
  <si>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</si>
  <si>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</si>
  <si>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</si>
  <si>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</si>
  <si>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</si>
  <si>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</si>
  <si>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</si>
  <si>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</si>
  <si>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</si>
  <si>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</si>
  <si>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</si>
  <si>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</si>
  <si>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</si>
  <si>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</si>
  <si>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</si>
  <si>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</si>
  <si>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</si>
  <si>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</si>
  <si>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</si>
  <si>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</si>
  <si>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</si>
  <si>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</si>
  <si>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</si>
  <si>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</si>
  <si>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</si>
  <si>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</si>
  <si>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</si>
  <si>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</si>
  <si>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</si>
  <si>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</si>
  <si>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</si>
  <si>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</si>
  <si>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</si>
  <si>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</si>
  <si>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</si>
  <si>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</si>
  <si>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</si>
  <si>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</si>
  <si>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</si>
  <si>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</si>
  <si>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</si>
  <si>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</si>
  <si>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</si>
  <si>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</si>
  <si>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</si>
  <si>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</si>
  <si>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</si>
  <si>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</si>
  <si>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</si>
  <si>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</si>
  <si>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</si>
  <si>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</si>
  <si>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</si>
  <si>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</si>
  <si>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</si>
  <si>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</si>
  <si>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</si>
  <si>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</si>
  <si>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</si>
  <si>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</si>
  <si>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</si>
  <si>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</si>
  <si>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</si>
  <si>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</si>
  <si>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</si>
  <si>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</si>
  <si>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</si>
  <si>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</si>
  <si>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</si>
  <si>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</si>
  <si>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</si>
  <si>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</si>
  <si>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</si>
  <si>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</si>
  <si>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</si>
  <si>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</si>
  <si>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</si>
  <si>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</si>
  <si>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</si>
  <si>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</si>
  <si>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</si>
  <si>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</si>
  <si>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</si>
  <si>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</si>
  <si>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</si>
  <si>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</si>
  <si>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</si>
  <si>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</si>
  <si>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</si>
  <si>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</si>
  <si>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</si>
  <si>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</si>
  <si>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</si>
  <si>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</si>
  <si>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</si>
  <si>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</si>
  <si>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</si>
  <si>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</si>
  <si>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</si>
  <si>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</si>
  <si>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</si>
  <si>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</si>
  <si>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</si>
  <si>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</si>
  <si>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</si>
  <si>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</si>
  <si>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</si>
  <si>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</si>
  <si>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</si>
  <si>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</si>
  <si>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</si>
  <si>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</si>
  <si>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</si>
  <si>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</si>
  <si>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</si>
  <si>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</si>
  <si>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</si>
  <si>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</si>
  <si>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</si>
  <si>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</si>
  <si>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</si>
  <si>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</si>
  <si>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</si>
  <si>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</si>
  <si>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</si>
  <si>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</si>
  <si>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</si>
  <si>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</si>
  <si>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</si>
  <si>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</si>
  <si>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</si>
  <si>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</si>
  <si>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</si>
  <si>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</si>
  <si>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</si>
  <si>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</si>
  <si>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</si>
  <si>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</si>
  <si>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</si>
  <si>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</si>
  <si>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</si>
  <si>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</si>
  <si>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</si>
  <si>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</si>
  <si>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</si>
  <si>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</si>
  <si>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</si>
  <si>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</si>
  <si>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</si>
  <si>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</si>
  <si>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</si>
  <si>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</si>
  <si>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</si>
  <si>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</si>
  <si>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</si>
  <si>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</si>
  <si>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</si>
  <si>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</si>
  <si>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</si>
  <si>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</si>
  <si>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</si>
  <si>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</si>
  <si>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</si>
  <si>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</si>
  <si>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</si>
  <si>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</si>
  <si>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</si>
  <si>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</si>
  <si>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</si>
  <si>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</si>
  <si>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</si>
  <si>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</si>
  <si>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</si>
  <si>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</si>
  <si>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</si>
  <si>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</si>
  <si>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</si>
  <si>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</si>
  <si>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</si>
  <si>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</si>
  <si>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</si>
  <si>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</si>
  <si>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</si>
  <si>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</si>
  <si>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</si>
  <si>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</si>
  <si>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</si>
  <si>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</si>
  <si>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</si>
  <si>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</si>
  <si>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</si>
  <si>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</si>
  <si>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</si>
  <si>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</si>
  <si>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</si>
  <si>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</si>
  <si>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</si>
  <si>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</si>
  <si>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</si>
  <si>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</si>
  <si>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</si>
  <si>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</si>
  <si>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</si>
  <si>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</si>
  <si>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</si>
  <si>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</si>
  <si>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</si>
  <si>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</si>
  <si>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</si>
  <si>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</si>
  <si>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</si>
  <si>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</si>
  <si>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</si>
  <si>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</si>
  <si>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</si>
  <si>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</si>
  <si>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</si>
  <si>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</si>
  <si>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</si>
  <si>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</si>
  <si>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</si>
  <si>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</si>
  <si>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</si>
  <si>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</si>
  <si>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</si>
  <si>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</si>
  <si>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</si>
  <si>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</si>
  <si>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</si>
  <si>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</si>
  <si>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</si>
  <si>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</si>
  <si>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</si>
  <si>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</si>
  <si>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</si>
  <si>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</si>
  <si>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</si>
  <si>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</si>
  <si>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</si>
  <si>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</si>
  <si>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</si>
  <si>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</si>
  <si>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</si>
  <si>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</si>
  <si>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</si>
  <si>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</si>
  <si>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</si>
  <si>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</si>
  <si>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</si>
  <si>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</si>
  <si>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</si>
  <si>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</si>
  <si>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</si>
  <si>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</si>
  <si>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</si>
  <si>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</si>
  <si>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</si>
  <si>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</si>
  <si>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</si>
  <si>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</si>
  <si>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</si>
  <si>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</si>
  <si>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</si>
  <si>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</si>
  <si>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</si>
  <si>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</si>
  <si>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</si>
  <si>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</si>
  <si>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</si>
  <si>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</si>
  <si>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</si>
  <si>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</si>
  <si>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</si>
  <si>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</si>
  <si>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</si>
  <si>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</si>
  <si>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</si>
  <si>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</si>
  <si>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</si>
  <si>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</si>
  <si>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</si>
  <si>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</si>
  <si>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</si>
  <si>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</si>
  <si>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</si>
  <si>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</si>
  <si>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</si>
  <si>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</si>
  <si>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</si>
  <si>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</si>
  <si>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</si>
  <si>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</si>
  <si>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</si>
  <si>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</si>
  <si>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</si>
  <si>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</si>
  <si>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</si>
  <si>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</si>
  <si>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</si>
  <si>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</si>
  <si>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</si>
  <si>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</si>
  <si>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</si>
  <si>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</si>
  <si>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</si>
  <si>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</si>
  <si>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</si>
  <si>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</si>
  <si>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</si>
  <si>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</si>
  <si>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</si>
  <si>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</si>
  <si>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</si>
  <si>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</si>
  <si>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</si>
  <si>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</si>
  <si>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</si>
  <si>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</si>
  <si>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</si>
  <si>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</si>
  <si>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</si>
  <si>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</si>
  <si>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</si>
  <si>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</si>
  <si>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</si>
  <si>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</si>
  <si>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</si>
  <si>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</si>
  <si>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</si>
  <si>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</si>
  <si>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</si>
  <si>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</si>
  <si>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</si>
  <si>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</si>
  <si>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</si>
  <si>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</si>
  <si>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</si>
  <si>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</si>
  <si>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</si>
  <si>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</si>
  <si>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</si>
  <si>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</si>
  <si>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</si>
  <si>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</si>
  <si>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</si>
  <si>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</si>
  <si>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</si>
  <si>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</si>
  <si>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</si>
  <si>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</si>
  <si>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</si>
  <si>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</si>
  <si>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</si>
  <si>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</si>
  <si>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</si>
  <si>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</si>
  <si>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</si>
  <si>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</si>
  <si>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</si>
  <si>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</si>
  <si>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</si>
  <si>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</si>
  <si>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</si>
  <si>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</si>
  <si>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</si>
  <si>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</si>
  <si>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</si>
  <si>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</si>
  <si>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</si>
  <si>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</si>
  <si>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</si>
  <si>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</si>
  <si>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</si>
  <si>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</si>
  <si>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</si>
  <si>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</si>
  <si>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</si>
  <si>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</si>
  <si>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</si>
  <si>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</si>
  <si>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</si>
  <si>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</si>
  <si>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</si>
  <si>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</si>
  <si>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</si>
  <si>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</si>
  <si>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</si>
  <si>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</si>
  <si>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</si>
  <si>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</si>
  <si>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</si>
  <si>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</si>
  <si>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</si>
  <si>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</si>
  <si>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</si>
  <si>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</si>
  <si>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</si>
  <si>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</si>
  <si>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</si>
  <si>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</si>
  <si>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</si>
  <si>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</si>
  <si>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</si>
  <si>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</si>
  <si>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</si>
  <si>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</si>
  <si>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</si>
  <si>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</si>
  <si>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</si>
  <si>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</si>
  <si>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</si>
  <si>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</si>
  <si>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</si>
  <si>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</si>
  <si>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</si>
  <si>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</si>
  <si>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</si>
  <si>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</si>
  <si>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</si>
  <si>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</si>
  <si>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</si>
  <si>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</si>
  <si>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</si>
  <si>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</si>
  <si>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</si>
  <si>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</si>
  <si>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</si>
  <si>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</si>
  <si>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</si>
  <si>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</si>
  <si>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</si>
  <si>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</si>
  <si>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</si>
  <si>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</si>
  <si>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</si>
  <si>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</si>
  <si>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</si>
  <si>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</si>
  <si>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</si>
  <si>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</si>
  <si>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</si>
  <si>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</si>
  <si>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</si>
  <si>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</si>
  <si>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</si>
  <si>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</si>
  <si>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</si>
  <si>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</si>
  <si>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</si>
  <si>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</si>
  <si>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</si>
  <si>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</si>
  <si>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</si>
  <si>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</si>
  <si>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</si>
  <si>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</si>
  <si>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</si>
  <si>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</si>
  <si>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</si>
  <si>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</si>
  <si>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</si>
  <si>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</si>
  <si>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</si>
  <si>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</si>
  <si>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</si>
  <si>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</si>
  <si>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</si>
  <si>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</si>
  <si>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</si>
  <si>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</si>
  <si>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</si>
  <si>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</si>
  <si>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</si>
  <si>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</si>
  <si>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</si>
  <si>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</si>
  <si>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</si>
  <si>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</si>
  <si>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</si>
  <si>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</si>
  <si>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</si>
  <si>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</si>
  <si>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</si>
  <si>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</si>
  <si>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</si>
  <si>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</si>
  <si>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</si>
  <si>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</si>
  <si>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</si>
  <si>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</si>
  <si>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</si>
  <si>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</si>
  <si>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</si>
  <si>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</si>
  <si>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</si>
  <si>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</si>
  <si>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</si>
  <si>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</si>
  <si>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</si>
  <si>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</si>
  <si>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</si>
  <si>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</si>
  <si>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</si>
  <si>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</si>
  <si>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</si>
  <si>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</si>
  <si>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</si>
  <si>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</si>
  <si>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</si>
  <si>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</si>
  <si>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</si>
  <si>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</si>
  <si>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</si>
  <si>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</si>
  <si>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</si>
  <si>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</si>
  <si>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</si>
  <si>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</si>
  <si>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</si>
  <si>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</si>
  <si>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</si>
  <si>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</si>
  <si>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</si>
  <si>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</si>
  <si>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</si>
  <si>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</si>
  <si>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</si>
  <si>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</si>
  <si>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</si>
  <si>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</si>
  <si>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</si>
  <si>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</si>
  <si>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</si>
  <si>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</si>
  <si>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</si>
  <si>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</si>
  <si>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</si>
  <si>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</si>
  <si>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</si>
  <si>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</si>
  <si>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</si>
  <si>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</si>
  <si>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</si>
  <si>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</si>
  <si>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</si>
  <si>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</si>
  <si>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</si>
  <si>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</si>
  <si>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</si>
  <si>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</si>
  <si>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</si>
  <si>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</si>
  <si>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</si>
  <si>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</si>
  <si>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</si>
  <si>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</si>
  <si>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</si>
  <si>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</si>
  <si>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</si>
  <si>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</si>
  <si>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</si>
  <si>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</si>
  <si>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</si>
  <si>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</si>
  <si>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</si>
  <si>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</si>
  <si>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</si>
  <si>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</si>
  <si>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</si>
  <si>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</si>
  <si>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</si>
  <si>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</si>
  <si>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</si>
  <si>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</si>
  <si>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</si>
  <si>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</si>
  <si>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</si>
  <si>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</si>
  <si>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</si>
  <si>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</si>
  <si>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</si>
  <si>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</si>
  <si>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</si>
  <si>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</si>
  <si>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</si>
  <si>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</si>
  <si>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</si>
  <si>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</si>
  <si>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</si>
  <si>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</si>
  <si>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</si>
  <si>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</si>
  <si>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</si>
  <si>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</si>
  <si>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</si>
  <si>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</si>
  <si>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</si>
  <si>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</si>
  <si>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</si>
  <si>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</si>
  <si>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</si>
  <si>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</si>
  <si>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</si>
  <si>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</si>
  <si>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</si>
  <si>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</si>
  <si>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</si>
  <si>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</si>
  <si>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</si>
  <si>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</si>
  <si>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</si>
  <si>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</si>
  <si>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</si>
  <si>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</si>
  <si>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</si>
  <si>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</si>
  <si>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</si>
  <si>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</si>
  <si>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</si>
  <si>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</si>
  <si>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</si>
  <si>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</si>
  <si>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</si>
  <si>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</si>
  <si>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</si>
  <si>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</si>
  <si>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</si>
  <si>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</si>
  <si>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</si>
  <si>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</si>
  <si>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</si>
  <si>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</si>
  <si>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</si>
  <si>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</si>
  <si>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</si>
  <si>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</si>
  <si>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</si>
  <si>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</si>
  <si>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</si>
  <si>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</si>
  <si>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</si>
  <si>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</si>
  <si>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</si>
  <si>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</si>
  <si>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</si>
  <si>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</si>
  <si>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</si>
  <si>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</si>
  <si>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</si>
  <si>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</si>
  <si>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</si>
  <si>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</si>
  <si>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</si>
  <si>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</si>
  <si>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</si>
  <si>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</si>
  <si>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</si>
  <si>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</si>
  <si>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</si>
  <si>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</si>
  <si>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</si>
  <si>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</si>
  <si>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</si>
  <si>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</si>
  <si>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</si>
  <si>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</si>
  <si>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</si>
  <si>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</si>
  <si>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</si>
  <si>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</si>
  <si>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</si>
  <si>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</si>
  <si>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</si>
  <si>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</si>
  <si>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</si>
  <si>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</si>
  <si>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</si>
  <si>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</si>
  <si>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</si>
  <si>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</si>
  <si>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</si>
  <si>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</si>
  <si>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</si>
  <si>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</si>
  <si>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</si>
  <si>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</si>
  <si>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</si>
  <si>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</si>
  <si>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</si>
  <si>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</si>
  <si>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</si>
  <si>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</si>
  <si>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</si>
  <si>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</si>
  <si>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</si>
  <si>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</si>
  <si>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</si>
  <si>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</si>
  <si>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</si>
  <si>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</si>
  <si>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</si>
  <si>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</si>
  <si>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</si>
  <si>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</si>
  <si>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</si>
  <si>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</si>
  <si>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</si>
  <si>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</si>
  <si>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</si>
  <si>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</si>
  <si>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</si>
  <si>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</si>
  <si>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</si>
  <si>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</si>
  <si>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</si>
  <si>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</si>
  <si>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</si>
  <si>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</si>
  <si>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</si>
  <si>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</si>
  <si>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</si>
  <si>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</si>
  <si>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</si>
  <si>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</si>
  <si>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</si>
  <si>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</si>
  <si>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</si>
  <si>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</si>
  <si>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</si>
  <si>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</si>
  <si>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</si>
  <si>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</si>
  <si>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</si>
  <si>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</si>
  <si>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</si>
  <si>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</si>
  <si>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</si>
  <si>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</si>
  <si>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</si>
  <si>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</si>
  <si>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</si>
  <si>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</si>
  <si>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</si>
  <si>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</si>
  <si>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</si>
  <si>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</si>
  <si>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</si>
  <si>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</si>
  <si>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</si>
  <si>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</si>
  <si>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</si>
  <si>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</si>
  <si>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</si>
  <si>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</si>
  <si>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</si>
  <si>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</si>
  <si>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</si>
  <si>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</si>
  <si>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</si>
  <si>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</si>
  <si>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</si>
  <si>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</si>
  <si>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</si>
  <si>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</si>
  <si>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</si>
  <si>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</si>
  <si>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</si>
  <si>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</si>
  <si>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</si>
  <si>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</si>
  <si>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</si>
  <si>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</si>
  <si>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</si>
  <si>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</si>
  <si>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(blank)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</si>
  <si>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</si>
  <si>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</si>
  <si>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</si>
  <si>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</si>
  <si>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</si>
  <si>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</si>
  <si>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</si>
  <si>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</si>
  <si>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</si>
  <si>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</si>
  <si>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</si>
  <si>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</si>
  <si>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</si>
  <si>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</si>
  <si>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</si>
  <si>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</si>
  <si>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</si>
  <si>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</si>
  <si>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</si>
  <si>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</si>
  <si>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</si>
  <si>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</si>
  <si>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</si>
  <si>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</si>
  <si>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</si>
  <si>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</si>
  <si>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</si>
  <si>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</si>
  <si>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</si>
  <si>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</si>
  <si>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</si>
  <si>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</si>
  <si>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</si>
  <si>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</si>
  <si>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</si>
  <si>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</si>
  <si>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</si>
  <si>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</si>
  <si>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</si>
  <si>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</si>
  <si>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</si>
  <si>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</si>
  <si>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</si>
  <si>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</si>
  <si>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</si>
  <si>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</si>
  <si>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</si>
  <si>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 Succesful</t>
  </si>
  <si>
    <t xml:space="preserve">Percent Failed </t>
  </si>
  <si>
    <t>Number Canceled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</si>
  <si>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</si>
  <si>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</si>
  <si>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</si>
  <si>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</si>
  <si>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</si>
  <si>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</si>
  <si>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</si>
  <si>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</si>
  <si>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</si>
  <si>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</si>
  <si>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</si>
  <si>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</si>
  <si>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</si>
  <si>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</si>
  <si>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</si>
  <si>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</si>
  <si>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</t>
  </si>
  <si>
    <t>Max</t>
  </si>
  <si>
    <t>Variation</t>
  </si>
  <si>
    <t>SD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</si>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</sst>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on 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on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on Subcategory'!$A$6:$A$31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on Subcategory'!$B$6:$B$31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1-FB4E-97E8-6E63185C83E2}"/>
            </c:ext>
          </c:extLst>
        </c:ser>
        <c:ser>
          <c:idx val="1"/>
          <c:order val="1"/>
          <c:tx>
            <c:strRef>
              <c:f>'Outcomes on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on Subcategory'!$A$6:$A$31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on Subcategory'!$C$6:$C$31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11-FB4E-97E8-6E63185C83E2}"/>
            </c:ext>
          </c:extLst>
        </c:ser>
        <c:ser>
          <c:idx val="2"/>
          <c:order val="2"/>
          <c:tx>
            <c:strRef>
              <c:f>'Outcomes on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on Subcategory'!$A$6:$A$31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on Subcategory'!$D$6:$D$31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11-FB4E-97E8-6E63185C83E2}"/>
            </c:ext>
          </c:extLst>
        </c:ser>
        <c:ser>
          <c:idx val="3"/>
          <c:order val="3"/>
          <c:tx>
            <c:strRef>
              <c:f>'Outcomes on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on Subcategory'!$A$6:$A$31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on Subcategory'!$E$6:$E$31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11-FB4E-97E8-6E63185C83E2}"/>
            </c:ext>
          </c:extLst>
        </c:ser>
        <c:ser>
          <c:idx val="4"/>
          <c:order val="4"/>
          <c:tx>
            <c:strRef>
              <c:f>'Outcomes on Subcategory'!$F$4:$F$5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on Subcategory'!$A$6:$A$31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on Subcategory'!$F$6:$F$31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14-1611-FB4E-97E8-6E63185C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302896"/>
        <c:axId val="1647304624"/>
      </c:barChart>
      <c:catAx>
        <c:axId val="16473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04624"/>
        <c:crosses val="autoZero"/>
        <c:auto val="1"/>
        <c:lblAlgn val="ctr"/>
        <c:lblOffset val="100"/>
        <c:noMultiLvlLbl val="0"/>
      </c:catAx>
      <c:valAx>
        <c:axId val="1647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on Months!PivotTable7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on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on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5-6644-93A0-21ECD3EA8086}"/>
            </c:ext>
          </c:extLst>
        </c:ser>
        <c:ser>
          <c:idx val="1"/>
          <c:order val="1"/>
          <c:tx>
            <c:strRef>
              <c:f>'Outcomes on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on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5-6644-93A0-21ECD3EA8086}"/>
            </c:ext>
          </c:extLst>
        </c:ser>
        <c:ser>
          <c:idx val="2"/>
          <c:order val="2"/>
          <c:tx>
            <c:strRef>
              <c:f>'Outcomes on Months'!$D$4:$D$5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on Months'!$D$6:$D$18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5-6644-93A0-21ECD3EA8086}"/>
            </c:ext>
          </c:extLst>
        </c:ser>
        <c:ser>
          <c:idx val="3"/>
          <c:order val="3"/>
          <c:tx>
            <c:strRef>
              <c:f>'Outcomes on Months'!$E$4:$E$5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on Months'!$E$6:$E$18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5-6644-93A0-21ECD3EA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76208"/>
        <c:axId val="1640671136"/>
      </c:lineChart>
      <c:catAx>
        <c:axId val="16407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71136"/>
        <c:crosses val="autoZero"/>
        <c:auto val="1"/>
        <c:lblAlgn val="ctr"/>
        <c:lblOffset val="100"/>
        <c:noMultiLvlLbl val="0"/>
      </c:catAx>
      <c:valAx>
        <c:axId val="1640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E140-B6A3-9D8A48417DA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E140-B6A3-9D8A48417DA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F-E140-B6A3-9D8A4841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89776"/>
        <c:axId val="1696983168"/>
      </c:lineChart>
      <c:catAx>
        <c:axId val="16507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83168"/>
        <c:crosses val="autoZero"/>
        <c:auto val="1"/>
        <c:lblAlgn val="ctr"/>
        <c:lblOffset val="100"/>
        <c:noMultiLvlLbl val="0"/>
      </c:catAx>
      <c:valAx>
        <c:axId val="1696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3</xdr:row>
      <xdr:rowOff>25400</xdr:rowOff>
    </xdr:from>
    <xdr:to>
      <xdr:col>14</xdr:col>
      <xdr:colOff>680720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9BECC-6DE1-358E-44BE-7FCBD37D8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19050</xdr:rowOff>
    </xdr:from>
    <xdr:to>
      <xdr:col>12</xdr:col>
      <xdr:colOff>177800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2988F-8F57-1CDA-F362-9BB9F23B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51686</xdr:colOff>
      <xdr:row>13</xdr:row>
      <xdr:rowOff>95989</xdr:rowOff>
    </xdr:from>
    <xdr:to>
      <xdr:col>8</xdr:col>
      <xdr:colOff>51685</xdr:colOff>
      <xdr:row>33</xdr:row>
      <xdr:rowOff>81220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05036-64E2-05F4-1B54-DE67AFFE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o Chiappolini" refreshedDate="44990.814674189816" createdVersion="8" refreshedVersion="8" minRefreshableVersion="3" recordCount="1001" xr:uid="{9BA55A1B-9ABE-D54B-99E6-2C88C55FA7A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" numFmtId="0">
      <sharedItems containsBlank="1" containsMixedTypes="1" containsNumber="1" minValue="1" maxValue="113.17073170731707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o Chiappolini" refreshedDate="44990.851543865741" createdVersion="8" refreshedVersion="8" minRefreshableVersion="3" recordCount="1000" xr:uid="{D814AF06-669F-D64C-BC0C-57B25FE5708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1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e v="#DIV/0!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2.151898734177209"/>
    <n v="10.4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.3147878228782288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0.58976190476190471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99.339622641509436"/>
    <n v="0.69276315789473686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75.833333333333329"/>
    <n v="1.73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0.20961538461538462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.2757777777777779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0.19932788374205268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0.51741935483870971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.6611538461538462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0.48095238095238096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102.34545454545454"/>
    <n v="0.89349206349206345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.4511904761904764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0.66769503546099296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0.47307881773399013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.4947058823529416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.5939125295508274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0.66912087912087914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5.001483679525222"/>
    <n v="0.48529600000000001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.1224279210925645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0.40992553191489361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85.044943820224717"/>
    <n v="1.2807106598984772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105.22535211267606"/>
    <n v="3.3204444444444445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.12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.1643636363636363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0.4819906976744186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0.79949999999999999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.05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.2889978213507627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.606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.1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38.004334633723452"/>
    <n v="0.86807920792079207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.7782071713147412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.50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.50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68.8125"/>
    <n v="1.572857142857143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.3998765432098765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.2532258064516131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25"/>
    <n v="0.50777777777777777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75.141414141414145"/>
    <n v="1.6906818181818182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.12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35.995495495495497"/>
    <n v="4.4394444444444447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26.998873148744366"/>
    <n v="1.85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.5881249999999998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75"/>
    <n v="0.4768421052631579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.14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.845637583892618"/>
    <n v="4.7526666666666664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53.007815713698065"/>
    <n v="3.86972972972973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45.059405940594061"/>
    <n v="1.89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0.0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0.91867805186590767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0.34152777777777776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59.119617224880386"/>
    <n v="1.40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0.89866666666666661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.7796969696969698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.436625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.15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9.061611374407583"/>
    <n v="2.2711111111111113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30.0859375"/>
    <n v="2.7507142857142859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84.998125000000002"/>
    <n v="1.44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0.92745983935742971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58.040160642570278"/>
    <n v="7.22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0.11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71.94736842105263"/>
    <n v="0.97642857142857142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61.038135593220339"/>
    <n v="2.36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108.91666666666667"/>
    <n v="0.45068965517241377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29.001722017220171"/>
    <n v="1.6238567493112948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.54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111.82352941176471"/>
    <n v="0.24063291139240506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63.995555555555555"/>
    <n v="1.23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.0806666666666667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74.481481481481481"/>
    <n v="6.7033333333333331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.60928571428571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56.188235294117646"/>
    <n v="1.22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.50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0.78106590724165992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79.642857142857139"/>
    <n v="0.46947368421052632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.00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0.6959861591695502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.37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.253392857142857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83.183333333333337"/>
    <n v="14.973000000000001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9.996000000000002"/>
    <n v="0.37590225563909774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.32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.3122448979591836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61.108374384236456"/>
    <n v="1.67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0.6198488664987406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110.76106194690266"/>
    <n v="2.6074999999999999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.52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57.849056603773583"/>
    <n v="0.7861538461538462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0.48404406999351912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.5887500000000001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0.60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48.927777777777777"/>
    <n v="3.03689655172413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.12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.1737876614060259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106.61061946902655"/>
    <n v="9.26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0.33692229038854804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.9672368421052631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0.0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56.054878048780488"/>
    <n v="10.214444444444444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31.017857142857142"/>
    <n v="2.8167567567567566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0.24610000000000001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.43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.4454411764705883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.5912820512820511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.8648571428571428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107.57831325301204"/>
    <n v="5.9526666666666666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0.59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0.14962780898876404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.1995602605863191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.68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.7687878787878786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109.65079365079364"/>
    <n v="7.2715789473684209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0.87211757648470301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0.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30.992727272727272"/>
    <n v="1.7393877551020409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.17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.14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.4949667110519307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.19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25.997933274284026"/>
    <n v="0.64367690058479532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49.987915407854985"/>
    <n v="0.18622397298818233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.6776923076923076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.59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89.944444444444443"/>
    <n v="0.38633185349611543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0.51421511627906979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80.067669172932327"/>
    <n v="0.60334277620396604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29E-2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.55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.00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43.078651685393261"/>
    <n v="1.16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87.95597484276729"/>
    <n v="3.1077777777777778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4.987234042553197"/>
    <n v="0.89736683417085428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0.71272727272727276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1E-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.617777777777778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0.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0.20896851248642778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.23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.01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.3003999999999998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.355925925925926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.2909999999999999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76.989583333333329"/>
    <n v="2.3651200000000001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0.17249999999999999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.1249397590361445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.2102150537634409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.19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0.0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0.011588275391958"/>
    <n v="0.64166909620991253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.2306746987951804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0.92984160506863778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95.042492917847028"/>
    <n v="0.58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0.65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1.013192612137203"/>
    <n v="0.73939560439560437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73.733333333333334"/>
    <n v="0.52666666666666662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.2095238095238097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5.00933552992861"/>
    <n v="1.00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79.176829268292678"/>
    <n v="1.6231249999999999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0.78181818181818186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.4973770491803278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36.032520325203251"/>
    <n v="2.5325714285714285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.00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44.005985634477256"/>
    <n v="1.21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.37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.155384615384615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41.996858638743454"/>
    <n v="0.31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.240815450643777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599E-2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0.10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0.82874999999999999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.63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.9466666666666672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0.26191501103752757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0.74834782608695649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.1647680412371137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0.96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.5771910112359548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.0845714285714285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0.61802325581395345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.2232472324723247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0.69117647058823528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.93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37.789473684210527"/>
    <n v="0.71799999999999997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0.31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95.966712898751737"/>
    <n v="2.29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0.3201219512195122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102.0498866213152"/>
    <n v="0.23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105.75"/>
    <n v="0.68594594594594593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069767441860463"/>
    <n v="0.37952380952380954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0.19992957746478873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.338461538461537"/>
    <n v="0.45636363636363636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.22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109.07824427480917"/>
    <n v="3.6175316455696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0.63146341463414635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.98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5E-2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0.5377777777777778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n v="0.0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.8119047619047617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.792682926829272"/>
    <n v="0.78831325301204824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.3440792216817234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63.225000000000001"/>
    <n v="3.372E-2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70.174999999999997"/>
    <n v="4.3184615384615386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0.38844444444444443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.256999999999999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96.984900146127615"/>
    <n v="1.0112239715591671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0.21188688946015424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0.67425531914893622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0.9492337164750958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.5185185185185186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.9516382252559727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.23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78E-2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.55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0.44753477588871715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.1594736842105262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.3212709832134291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1E-2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0.9862551440329218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47.992753623188406"/>
    <n v="1.3797916666666667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0.93810996563573879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51.999165275459099"/>
    <n v="4.0363930885529156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.601740412979351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98.205357142857139"/>
    <n v="3.6663333333333332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.68720853858784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.19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.936892523364486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.2016666666666671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0.76708333333333334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63.293478260869563"/>
    <n v="1.7126470588235294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.5789473684210527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.09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0.41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0.10944303797468355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.59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.2241666666666671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76.268292682926827"/>
    <n v="0.97718749999999999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.1878911564625847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.0191632047477746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.27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.4521739130434783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.6971428571428575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.0934482758620687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.2553333333333332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.3261616161616168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.1133870967741935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.7332520325203253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0.0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38.019801980198018"/>
    <n v="0.54084507042253516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106.15254237288136"/>
    <n v="6.2629999999999999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0.8902139917695473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.8489130434782608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.20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63.93333333333333"/>
    <n v="0.23390243902439026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90.456521739130437"/>
    <n v="1.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.6848000000000001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.9749999999999996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.5769841269841269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57.936123348017624"/>
    <n v="0.31201660735468567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49.794392523364486"/>
    <n v="3.1341176470588237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54.050251256281406"/>
    <n v="3.70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.6266447368421053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70.127906976744185"/>
    <n v="1.23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26.996228786926462"/>
    <n v="0.76766756032171579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51.990606936416185"/>
    <n v="2.3362012987012988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56.416666666666664"/>
    <n v="1.8053333333333332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.5262857142857142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0.27176538240368026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E-2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.0400978473581213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37.957446808510639"/>
    <n v="1.3723076923076922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0.32208333333333333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.41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40.030075187969928"/>
    <n v="0.96799999999999997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.664285714285715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.2588888888888889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.7070000000000001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.8144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0.91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.08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0.18728395061728395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61.765151515151516"/>
    <n v="0.83193877551020412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.0633333333333335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06.28804347826087"/>
    <n v="0.17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75.07386363636364"/>
    <n v="2.0973015873015872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39.970802919708028"/>
    <n v="0.97785714285714287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.842500000000001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0.54402135231316728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.5661111111111108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71.7"/>
    <n v="9.8219178082191785E-2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33.28125"/>
    <n v="0.16384615384615384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43.923497267759565"/>
    <n v="13.39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0.35650077760497667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88.21052631578948"/>
    <n v="0.54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0.94236111111111109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.43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0.51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n v="0.0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.44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0.31844940867279897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125"/>
    <n v="0.82617647058823529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80.767605633802816"/>
    <n v="5.4614285714285717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.8621428571428571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2E-2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.32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0.74077834179357027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0.75292682926829269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25"/>
    <n v="0.20333333333333334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105.88429752066116"/>
    <n v="2.03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48.996525921966864"/>
    <n v="3.1022842639593908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"/>
    <n v="3.95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31.022556390977442"/>
    <n v="2.9471428571428571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0.33894736842105261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59.268518518518519"/>
    <n v="0.66677083333333331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0.19227272727272726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0.15842105263157893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50.796875"/>
    <n v="0.38702380952380955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3E-2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.6656234096692113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0.24134831460674158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.6405633802816901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80.780821917808225"/>
    <n v="0.90723076923076929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0.46194444444444444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0.38538461538461538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.33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101.78672985781991"/>
    <n v="0.22896588486140726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.84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77.068421052631578"/>
    <n v="4.43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.99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.23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10.99550763701707"/>
    <n v="1.8661329305135952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87.003066141042481"/>
    <n v="1.14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63.994402985074629"/>
    <n v="0.97032531824611035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05.9945205479452"/>
    <n v="1.2281904761904763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.7914326647564469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0.79951577402787966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0.94242587601078165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0.84669291338582675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0.66521920668058454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33.013605442176868"/>
    <n v="0.53922222222222227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0.41983299595141699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0.14694796954314721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0.34475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.007777777777777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41.005742176284812"/>
    <n v="0.71770351758793971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0.53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n v="0.0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47.009935419771487"/>
    <n v="1.2770715249662619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29.606060606060606"/>
    <n v="0.34892857142857142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81.010569583088667"/>
    <n v="4.105982142857143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.23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0.58973684210526311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0.36892473118279567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.84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0.11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.9870000000000001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.26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.73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72.015706806282722"/>
    <n v="3.7175675675675675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59.928057553956833"/>
    <n v="1.601923076923077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78.209677419354833"/>
    <n v="16.163333333333334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.3343749999999996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.9211111111111112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0.18888888888888888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.7680769230769231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.730185185185185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.593633125556545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0.67869978858350954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.915555555555555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.3018222222222224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0.13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0.54777777777777781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93.702290076335885"/>
    <n v="3.6102941176470589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0.10257545271629778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70.090140845070422"/>
    <n v="0.13962962962962963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0.40444444444444444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.60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.8394339622641509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86.611940298507463"/>
    <n v="0.63769230769230767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.2538095238095237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.72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.46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0.76423616236162362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100.93160377358491"/>
    <n v="0.39261467889908258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89.227586206896547"/>
    <n v="0.11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87.979166666666671"/>
    <n v="1.22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89.54"/>
    <n v="1.8654166666666667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E-2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0.65642371234207963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.2896178343949045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110.44117647058823"/>
    <n v="4.6937499999999996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.3011267605633803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48.012468827930178"/>
    <n v="1.6705422993492407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.73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99.203252032520325"/>
    <n v="7.1776470588235295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0.63850976361767731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0.0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.30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0.40356164383561643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0.86220633299284988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.1558486707566464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60.981609195402299"/>
    <n v="0.89618243243243245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10.98139534883721"/>
    <n v="1.8214503816793892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.5588235294117645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.3183695652173912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0.46315634218289087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49.987398739873989"/>
    <n v="0.36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.04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104.82089552238806"/>
    <n v="6.6885714285714286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0.62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0.84699787460148779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0.11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0.43838781575037145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0.55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47.005002501250623"/>
    <n v="0.57399511301160655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.2343497363796134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.28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50.974576271186443"/>
    <n v="0.63989361702127656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.2729885057471264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97.055555555555557"/>
    <n v="0.10638024357239513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24.867469879518072"/>
    <n v="0.40470588235294119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.8766666666666665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.7294444444444448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.12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0.46387573964497042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0.90675916230366493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0.67740740740740746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04.43617021276596"/>
    <n v="1.9249019607843136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69.989010989010993"/>
    <n v="0.82714285714285718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0.54163920922570019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0.16722222222222222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.168766404199475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54.931726907630519"/>
    <n v="10.52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51.921875"/>
    <n v="1.2307407407407407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.7863855421686747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44.003488879197555"/>
    <n v="3.5528169014084505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.61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0.24914285714285714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.9872222222222222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.911111111111111"/>
    <n v="0.34752688172043011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36.952702702702702"/>
    <n v="1.76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.1138095238095236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0.82044117647058823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0.24326030927835052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0.50482758620689661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101.19767441860465"/>
    <n v="9.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n v="0.0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.22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0.63437500000000002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0.56331688596491225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0.44074999999999998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.18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.04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0.26640000000000003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.5120118343195266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0.90063492063492068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.7162500000000001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66.997115384615384"/>
    <n v="1.4104655870445344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107.91401869158878"/>
    <n v="0.30579449152542371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.08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.3345505617977529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10.3625"/>
    <n v="1.87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.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.7521428571428572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101.25"/>
    <n v="0.40500000000000003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64.95597484276729"/>
    <n v="1.8442857142857143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.8580555555555556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50.97422680412371"/>
    <n v="3.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0.39234070221066319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84.028301886792448"/>
    <n v="1.78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102.85915492957747"/>
    <n v="3.65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.13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0.29828720626631855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0.54270588235294115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.36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.1291666666666664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99.494252873563212"/>
    <n v="1.00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0.81348423194303154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0.16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0.52774617067833696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48.99554707379135"/>
    <n v="2.6020608108108108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0.30732891832229581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0.13500000000000001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.7862556663644606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.200566037735848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9.87058823529412"/>
    <n v="1.01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.91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.0534683098591549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77.026890756302521"/>
    <n v="0.23995287958115183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.2377777777777776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.4736000000000002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.1449999999999996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30.87037037037037"/>
    <n v="9.0696409140369975E-3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0.34173469387755101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0.239488107549121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0.48072649572649573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59.990534521158132"/>
    <n v="0.70145182291666663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.2992307692307694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.8032549019607844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0.92320000000000002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36.014409221902014"/>
    <n v="0.13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.2707777777777771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0.39857142857142858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.12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95"/>
    <n v="0.70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.19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0.24017591339648173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53.046025104602514"/>
    <n v="1.3931868131868133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0.39277108433734942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0.22439077144917088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36.067669172932334"/>
    <n v="0.55779069767441858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0.42523125996810207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.12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79E-2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.01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106.4375"/>
    <n v="4.2575000000000003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29.975609756097562"/>
    <n v="1.45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0.32453465346534655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.003333333333333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0.83904860392967939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0.84190476190476193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.5595180722891566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0.99619450317124736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0.80300000000000005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63.777777777777779"/>
    <n v="0.11254901960784314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0.91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0.95521156936261387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.0287499999999996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.5924394463667819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0.15022446689113356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.820384615384615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04.97857142857143"/>
    <n v="1.49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.17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0.37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0.72653061224489801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.65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0.24205617977528091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4E-2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0.1632979976442874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.7650000000000001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61.007063197026021"/>
    <n v="0.88803571428571426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.6357142857142857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.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59.991289782244557"/>
    <n v="2.7091376701966716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.8421355932203389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0.0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0.58632981676846196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0.98511111111111116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0.43975381008206332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.51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104.36296296296297"/>
    <n v="2.23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102.18852459016394"/>
    <n v="2.39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.99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.37344827586206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.00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49.994334277620396"/>
    <n v="7.9416000000000002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.6970000000000001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0.12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.38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0.83813278008298753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.04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111.45945945945945"/>
    <n v="0.44344086021505374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.1860294117647059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26.0015444015444"/>
    <n v="1.8603314917127072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.3733830845771142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.0565384615384614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0.94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0.54400000000000004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24.986666666666668"/>
    <n v="1.1188059701492536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.6914814814814814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93.944444444444443"/>
    <n v="0.62930372148859548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98.40625"/>
    <n v="0.6492783505154639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41.783783783783782"/>
    <n v="0.18853658536585366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65.991836734693877"/>
    <n v="0.1675440414507772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.01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48.003209242618745"/>
    <n v="3.4150228310502282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0.64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107.88095238095238"/>
    <n v="0.5208045977011494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.2240211640211642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.19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96.066176470588232"/>
    <n v="1.4679775280898877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.5057142857142853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43.92307692307692"/>
    <n v="0.72893617021276591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91.021198830409361"/>
    <n v="0.7900824873096447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0.64721518987341775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0.82028169014084507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.37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0.12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.54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4E-2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.0852773826458035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43.032786885245905"/>
    <n v="0.99683544303797467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.0159756097560977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.6209032258064515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E-2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0.0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67.103092783505161"/>
    <n v="2.0663492063492064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.2823628691983122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.1966037735849056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.70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.8721212121212121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40.03125"/>
    <n v="1.8838235294117647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.3129869186046512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35.047468354430379"/>
    <n v="2.8397435897435899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02.92307692307692"/>
    <n v="1.20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.190560747663551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0.13853658536585367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45.026041666666664"/>
    <n v="1.39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.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.5549056603773586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.7044705882352942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50.962184873949582"/>
    <n v="1.8951562500000001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63.563636363636363"/>
    <n v="2.4971428571428573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80.999165275459092"/>
    <n v="0.48860523665659616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0.28461970393057684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.68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.1980078125000002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92.4375"/>
    <n v="3.1301587301587303E-2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.5992152704135738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.793921568627451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0.77373333333333338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.0632812500000002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.9424999999999999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.51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0.6458207217694994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8.65517241379311"/>
    <n v="0.62873684210526315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.1039864864864866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111.15827338129496"/>
    <n v="0.42859916782246882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53.038095238095238"/>
    <n v="0.83119402985074631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0.78531302876480547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.1409352517985611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0.64537683358624176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0.79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99.127659574468083"/>
    <n v="0.11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107.37777777777778"/>
    <n v="0.56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.19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.45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.2138255033557046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0.48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0.92911504424778757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29.999313893653515"/>
    <n v="0.88599797365754818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0.41399999999999998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0.63056795131845844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98.011627906976742"/>
    <n v="0.48482333607230893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0.0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0.88479410269445857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.26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.388333333333332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.0838857142857146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.9147826086956521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0.42127533783783783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00000000000001E-2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0.60064638783269964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76.013333333333335"/>
    <n v="0.47232808616404309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0.81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76.957446808510639"/>
    <n v="0.54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67.984732824427482"/>
    <n v="0.97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88.781609195402297"/>
    <n v="0.77239999999999998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24.99623706491063"/>
    <n v="0.33464735516372796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44.922794117647058"/>
    <n v="2.3958823529411766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0.64032258064516134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.7615942028985507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0.20338181818181819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.5864754098360656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.6885802469135802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.220563524590164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24.997515808491418"/>
    <n v="0.55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0.43660714285714286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47.003284072249592"/>
    <n v="0.33538371411833628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.22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.8974959871589085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0.83622641509433959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0.17968844221105529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.36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0.97405219780219776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0.86386203150461705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78.728155339805824"/>
    <n v="1.5016666666666667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56.081632653061227"/>
    <n v="3.58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69.090909090909093"/>
    <n v="5.4285714285714288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0.67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.91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.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.2927586206896553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.00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42.93684210526316"/>
    <n v="2.266111111111111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.42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0.90633333333333332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0.63966740576496672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96.911392405063296"/>
    <n v="0.84131868131868137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.3393478260869565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108.98537682789652"/>
    <n v="0.59042047531992692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.52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.46691211401425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111.51785714285714"/>
    <n v="0.8439189189189189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0.0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.7502692307692307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6.746987951807228"/>
    <n v="0.54137931034482756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97.020608439646708"/>
    <n v="3.11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.22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0.99026517383618151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.278468634686347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.58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87.737226277372258"/>
    <n v="7.0705882352941174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.4238775510204082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.4786046511627906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0.20322580645161289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72.896039603960389"/>
    <n v="18.40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08.48543689320388"/>
    <n v="1.61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.7282077922077921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0.24466101694915254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.1764999999999999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.47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.00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.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0.37091954022988505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28E-2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25.00197628458498"/>
    <n v="1.5650721649484536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.704081632653061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93.066115702479337"/>
    <n v="1.34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61.008145363408524"/>
    <n v="0.50398033126293995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0.88815837937384901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.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0.17499999999999999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.8566071428571429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.1266319444444441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0.90249999999999997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0.91984615384615387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84.96632653061225"/>
    <n v="5.2700632911392402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25.007462686567163"/>
    <n v="3.1914285714285713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.54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0.32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.35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4E-2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31.937172774869111"/>
    <n v="0.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0.30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08.84615384615384"/>
    <n v="11.791666666666666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.260833333333334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0.12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101.71428571428571"/>
    <n v="7.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0.30304347826086958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.1250896057347672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.2885714285714287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110.97231270358306"/>
    <n v="0.34959979476654696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.5729069767441861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0.0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30.974074074074075"/>
    <n v="2.32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47.035087719298247"/>
    <n v="0.92448275862068963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88.065693430656935"/>
    <n v="2.5670212765957445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.6847017045454546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.66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.7207692307692311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.0685714285714285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.6420608108108112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0.6842686567164179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79.009523809523813"/>
    <n v="0.34351966873706002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86.867469879518069"/>
    <n v="6.5545454545454547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62.04"/>
    <n v="1.7725714285714285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26.970212765957445"/>
    <n v="1.13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.2818181818181822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41.035353535353536"/>
    <n v="2.0833333333333335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0.31171232876712329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0.56967078189300413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.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31.995894428152493"/>
    <n v="0.86867834394904464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.70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0.49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.1335962566844919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.90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86.858974358974365"/>
    <n v="1.35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0.10297872340425532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32.995456610631528"/>
    <n v="0.65544223826714798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68.028106508875737"/>
    <n v="0.49026652452025588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58.867816091954026"/>
    <n v="7.8792307692307695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0.80306347746090156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.06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0.50735632183908042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.15313725490196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.41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30.996070133010882"/>
    <n v="1.1533745781777278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.9311940298507462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.2973333333333334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71.005820721769496"/>
    <n v="0.9966339869281045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102.38709677419355"/>
    <n v="0.88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0.37233333333333335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51.009883198562441"/>
    <n v="0.30540075309306081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0.25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0.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.859090909090909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75.236363636363635"/>
    <n v="1.25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32.967741935483872"/>
    <n v="0.14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0.54807692307692313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.09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52.958677685950413"/>
    <n v="1.88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60.017959183673469"/>
    <n v="0.87008284023668636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n v="0.0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44.028301886792455"/>
    <n v="2.029130434782608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.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.6873076923076922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73.611940298507463"/>
    <n v="0.50845360824742269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08.71052631578948"/>
    <n v="11.80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42.97674418604651"/>
    <n v="2.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0.30442307692307691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0.62880681818181816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.9312499999999999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0.77102702702702708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.25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112.66176470588235"/>
    <n v="2.39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81.944444444444443"/>
    <n v="0.92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.3023333333333333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.1521739130434785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76.011249497790274"/>
    <n v="3.687953216374269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11.07246376811594"/>
    <n v="10.948571428571428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95.936170212765958"/>
    <n v="0.50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.0060000000000002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67.966666666666669"/>
    <n v="2.91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.4996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58.095238095238095"/>
    <n v="3.5707317073170732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.2648941176470587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.87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.5703571428571426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.6669565217391304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0.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32.006493506493506"/>
    <n v="0.51343749999999999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.089773429454171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.1517592592592591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.57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.5380821917808218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0.89738979118329465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64.744680851063833"/>
    <n v="0.75135802469135804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.5288135593220336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34.061302681992338"/>
    <n v="1.3890625000000001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93.273885350318466"/>
    <n v="1.90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.00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.4275824175824177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.6313333333333331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0.30715909090909088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0.99397727272727276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.97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105.9375"/>
    <n v="5.08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.3774468085106384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.3846875000000001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.33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0.0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.07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0.51122448979591839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.5205847953216374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.13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.02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54.164556962025316"/>
    <n v="3.5658333333333334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.3986792452830188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0.69450000000000001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0.35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77.430769230769229"/>
    <n v="2.5165000000000002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.05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77.17647058823529"/>
    <n v="1.8742857142857143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4.953917050691246"/>
    <n v="3.8678571428571429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.47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.8582098765432098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88.023385300668153"/>
    <n v="0.43241247264770238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.6243749999999999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.8484285714285715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0.23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0.89870129870129867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.7260419580419581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98.666666666666671"/>
    <n v="1.7004255319148935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.88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.4693532338308457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0.691772151898734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0.25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0.77400977995110021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84.333333333333329"/>
    <n v="0.37481481481481482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102.60377358490567"/>
    <n v="5.4379999999999997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.2852189349112426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0.38948339483394834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.7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.3791176470588233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0.64036299765807958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40.942307692307693"/>
    <n v="1.18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69.9972602739726"/>
    <n v="0.84824037184594958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0.29346153846153844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.0989655172413793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77.93442622950819"/>
    <n v="1.697857142857143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.15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.5859999999999999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.3058333333333332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.2821428571428573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.8870588235294117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11E-2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.7443434343434348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90.259259259259252"/>
    <n v="0.27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76.978705978705975"/>
    <n v="0.52479620323841425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.0709677419354842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0.0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55.0062893081761"/>
    <n v="1.5617857142857143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32.127272727272725"/>
    <n v="2.5242857142857145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E-2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0.12230769230769231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.6398734177215191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.6298181818181818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0.20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0.99898322318251"/>
    <n v="3.1924083769633507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.7894444444444444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02.07770270270271"/>
    <n v="0.19556634304207121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.9894827586206896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.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0.50621082621082625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0.57437499999999997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.55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0.36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0.58250000000000002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57.82692307692308"/>
    <n v="2.37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0.58750000000000002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.82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7.5436408977556111E-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.7595330739299611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.3788235294117648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84.006989951944078"/>
    <n v="4.8805076142131982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.2406666666666668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05.13333333333334"/>
    <n v="0.18126436781609195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89.21621621621621"/>
    <n v="0.45847222222222223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.17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64.956521739130437"/>
    <n v="2.173090909090909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.12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0.7251898734177215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.1230434782608696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92.016298633017882"/>
    <n v="2.39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.81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.6413114754098361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3E-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0.49643859649122807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.09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93.348484848484844"/>
    <n v="0.62232323232323228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71.987179487179489"/>
    <n v="0.13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92.611940298507463"/>
    <n v="0.64635416666666667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.5958666666666668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30.958174904942965"/>
    <n v="0.81420000000000003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0.32444767441860467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E-2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73.92307692307692"/>
    <n v="0.26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36.987499999999997"/>
    <n v="0.62957446808510642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.61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0.0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2.02437459910199"/>
    <n v="10.96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45.007502206531335"/>
    <n v="0.70094158075601376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0.6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.670985915492957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.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43.00963855421687"/>
    <n v="0.19028784648187633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.26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.3463636363636367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2E-2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0.85054545454545449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.19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.9602777777777778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43.833333333333336"/>
    <n v="0.84694915254237291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.5578378378378379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41.067632850241544"/>
    <n v="3.8640909090909092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54.971428571428568"/>
    <n v="7.9223529411764702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.3703393665158372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.3820833333333336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91.935483870967744"/>
    <n v="1.08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0.60757639620653314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58.916666666666664"/>
    <n v="0.27725490196078434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.28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0.21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6875"/>
    <n v="3.73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61.970370370370368"/>
    <n v="1.5492592592592593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7.268656716417908"/>
    <n v="0.73957142857142855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.64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.432624584717608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0.40281762295081969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36.969040247678016"/>
    <n v="1.78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1.533333333333331"/>
    <n v="0.84930555555555554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.4593648334624323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.5246153846153847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25.998410896708286"/>
    <n v="0.67129542790152408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0.40307692307692305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8.002083333333335"/>
    <n v="2.1679032258064517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0.52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.9958333333333336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0.87679487179487181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.13173469387755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100.17424242424242"/>
    <n v="4.26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0.77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0.52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.5746762589928058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0.72939393939393937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33.115107913669064"/>
    <n v="0.60565789473684206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0.5679129129129129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0.56542754275427543"/>
    <x v="3"/>
    <n v="1122"/>
    <x v="1"/>
    <s v="USD"/>
    <n v="1467176400"/>
    <n v="1467781200"/>
    <b v="0"/>
    <b v="0"/>
    <s v="food/food trucks"/>
    <x v="0"/>
    <x v="0"/>
  </r>
  <r>
    <m/>
    <m/>
    <m/>
    <m/>
    <m/>
    <m/>
    <m/>
    <x v="4"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n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92.151898734177209"/>
    <n v="10.4"/>
    <x v="1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00.01614035087719"/>
    <n v="1.3147878228782288"/>
    <x v="1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103.20833333333333"/>
    <n v="0.58976190476190471"/>
    <x v="0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99.339622641509436"/>
    <n v="0.69276315789473686"/>
    <x v="0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75.833333333333329"/>
    <n v="1.7361842105263159"/>
    <x v="1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60.555555555555557"/>
    <n v="0.20961538461538462"/>
    <x v="0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64.93832599118943"/>
    <n v="3.2757777777777779"/>
    <x v="1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30.997175141242938"/>
    <n v="0.19932788374205268"/>
    <x v="2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72.909090909090907"/>
    <n v="0.51741935483870971"/>
    <x v="0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62.9"/>
    <n v="2.6611538461538462"/>
    <x v="1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112.22222222222223"/>
    <n v="0.48095238095238096"/>
    <x v="0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102.34545454545454"/>
    <n v="0.89349206349206345"/>
    <x v="0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105.05102040816327"/>
    <n v="2.4511904761904764"/>
    <x v="1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94.144999999999996"/>
    <n v="0.66769503546099296"/>
    <x v="0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84.986725663716811"/>
    <n v="0.47307881773399013"/>
    <x v="0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110.41"/>
    <n v="6.4947058823529416"/>
    <x v="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07.96236989591674"/>
    <n v="1.5939125295508274"/>
    <x v="1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45.103703703703701"/>
    <n v="0.66912087912087914"/>
    <x v="3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5.001483679525222"/>
    <n v="0.48529600000000001"/>
    <x v="0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05.97134670487107"/>
    <n v="1.1224279210925645"/>
    <x v="1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69.055555555555557"/>
    <n v="0.40992553191489361"/>
    <x v="0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85.044943820224717"/>
    <n v="1.2807106598984772"/>
    <x v="1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105.22535211267606"/>
    <n v="3.3204444444444445"/>
    <x v="1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39.003741114852225"/>
    <n v="1.1283225108225108"/>
    <x v="1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73.030674846625772"/>
    <n v="2.1643636363636363"/>
    <x v="1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35.009459459459457"/>
    <n v="0.4819906976744186"/>
    <x v="3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106.6"/>
    <n v="0.79949999999999999"/>
    <x v="0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61.997747747747745"/>
    <n v="1.0522553516819573"/>
    <x v="1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94.000622665006233"/>
    <n v="3.2889978213507627"/>
    <x v="1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12.05426356589147"/>
    <n v="1.606111111111111"/>
    <x v="1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48.008849557522126"/>
    <n v="3.1"/>
    <x v="1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38.004334633723452"/>
    <n v="0.86807920792079207"/>
    <x v="0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5.000184535892231"/>
    <n v="3.7782071713147412"/>
    <x v="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85"/>
    <n v="1.5080645161290323"/>
    <x v="1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95.993893129770996"/>
    <n v="1.5030119521912351"/>
    <x v="1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68.8125"/>
    <n v="1.572857142857143"/>
    <x v="1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05.97196261682242"/>
    <n v="1.3998765432098765"/>
    <x v="1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75.261194029850742"/>
    <n v="3.2532258064516131"/>
    <x v="1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7.125"/>
    <n v="0.50777777777777777"/>
    <x v="0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75.141414141414145"/>
    <n v="1.6906818181818182"/>
    <x v="1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107.42342342342343"/>
    <n v="2.1292857142857144"/>
    <x v="1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35.995495495495497"/>
    <n v="4.4394444444444447"/>
    <x v="1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26.998873148744366"/>
    <n v="1.859390243902439"/>
    <x v="1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107.56122448979592"/>
    <n v="6.5881249999999998"/>
    <x v="1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94.375"/>
    <n v="0.4768421052631579"/>
    <x v="0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46.163043478260867"/>
    <n v="1.1478378378378378"/>
    <x v="1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.845637583892618"/>
    <n v="4.7526666666666664"/>
    <x v="1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53.007815713698065"/>
    <n v="3.86972972972973"/>
    <x v="1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45.059405940594061"/>
    <n v="1.89625"/>
    <x v="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n v="0.02"/>
    <x v="0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9.006816632583508"/>
    <n v="0.91867805186590767"/>
    <x v="0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2.786666666666669"/>
    <n v="0.34152777777777776"/>
    <x v="0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59.119617224880386"/>
    <n v="1.4040909090909091"/>
    <x v="1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44.93333333333333"/>
    <n v="0.89866666666666661"/>
    <x v="0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89.664122137404576"/>
    <n v="1.7796969696969698"/>
    <x v="1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70.079268292682926"/>
    <n v="1.436625"/>
    <x v="1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31.059701492537314"/>
    <n v="2.1527586206896552"/>
    <x v="1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9.061611374407583"/>
    <n v="2.2711111111111113"/>
    <x v="1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30.0859375"/>
    <n v="2.7507142857142859"/>
    <x v="1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84.998125000000002"/>
    <n v="1.4437048832271762"/>
    <x v="1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82.001775410563695"/>
    <n v="0.92745983935742971"/>
    <x v="0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58.040160642570278"/>
    <n v="7.226"/>
    <x v="1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1.4"/>
    <n v="0.11851063829787234"/>
    <x v="0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71.94736842105263"/>
    <n v="0.97642857142857142"/>
    <x v="0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61.038135593220339"/>
    <n v="2.3614754098360655"/>
    <x v="1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108.91666666666667"/>
    <n v="0.45068965517241377"/>
    <x v="0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29.001722017220171"/>
    <n v="1.6238567493112948"/>
    <x v="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58.975609756097562"/>
    <n v="2.5452631578947367"/>
    <x v="1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111.82352941176471"/>
    <n v="0.24063291139240506"/>
    <x v="3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63.995555555555555"/>
    <n v="1.2374140625000001"/>
    <x v="1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85.315789473684205"/>
    <n v="1.0806666666666667"/>
    <x v="1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74.481481481481481"/>
    <n v="6.7033333333333331"/>
    <x v="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105.14772727272727"/>
    <n v="6.609285714285714"/>
    <x v="1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56.188235294117646"/>
    <n v="1.2246153846153847"/>
    <x v="1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85.917647058823533"/>
    <n v="1.5057731958762886"/>
    <x v="1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57.00296912114014"/>
    <n v="0.78106590724165992"/>
    <x v="0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79.642857142857139"/>
    <n v="0.46947368421052632"/>
    <x v="0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41.018181818181816"/>
    <n v="3.008"/>
    <x v="1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48.004773269689736"/>
    <n v="0.6959861591695502"/>
    <x v="0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55.212598425196852"/>
    <n v="6.374545454545455"/>
    <x v="1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92.109489051094897"/>
    <n v="2.253392857142857"/>
    <x v="1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83.183333333333337"/>
    <n v="14.973000000000001"/>
    <x v="1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9.996000000000002"/>
    <n v="0.37590225563909774"/>
    <x v="0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11.1336898395722"/>
    <n v="1.3236942675159236"/>
    <x v="1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90.563380281690144"/>
    <n v="1.3122448979591836"/>
    <x v="1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61.108374384236456"/>
    <n v="1.6763513513513513"/>
    <x v="1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83.022941970310384"/>
    <n v="0.6198488664987406"/>
    <x v="0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110.76106194690266"/>
    <n v="2.6074999999999999"/>
    <x v="1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89.458333333333329"/>
    <n v="2.5258823529411765"/>
    <x v="1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57.849056603773583"/>
    <n v="0.7861538461538462"/>
    <x v="0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109.99705449189985"/>
    <n v="0.48404406999351912"/>
    <x v="0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103.96586345381526"/>
    <n v="2.5887500000000001"/>
    <x v="1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107.99508196721311"/>
    <n v="0.60548713235294116"/>
    <x v="3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48.927777777777777"/>
    <n v="3.036896551724138"/>
    <x v="1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37.666666666666664"/>
    <n v="1.1299999999999999"/>
    <x v="1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64.999141999141997"/>
    <n v="2.1737876614060259"/>
    <x v="1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106.61061946902655"/>
    <n v="9.2669230769230762"/>
    <x v="1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27.009016393442622"/>
    <n v="0.33692229038854804"/>
    <x v="0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91.16463414634147"/>
    <n v="1.9672368421052631"/>
    <x v="1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n v="0.01"/>
    <x v="0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56.054878048780488"/>
    <n v="10.214444444444444"/>
    <x v="1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31.017857142857142"/>
    <n v="2.8167567567567566"/>
    <x v="1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66.513513513513516"/>
    <n v="0.24610000000000001"/>
    <x v="0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89.005216484089729"/>
    <n v="1.4314010067114094"/>
    <x v="1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03.46315789473684"/>
    <n v="1.4454411764705883"/>
    <x v="1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95.278911564625844"/>
    <n v="3.5912820512820511"/>
    <x v="1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75.895348837209298"/>
    <n v="1.8648571428571428"/>
    <x v="1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107.57831325301204"/>
    <n v="5.9526666666666666"/>
    <x v="1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1.31666666666667"/>
    <n v="0.5921153846153846"/>
    <x v="0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71.983108108108112"/>
    <n v="0.14962780898876404"/>
    <x v="0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08.95414201183432"/>
    <n v="1.1995602605863191"/>
    <x v="1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35"/>
    <n v="2.6882978723404256"/>
    <x v="1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94.938931297709928"/>
    <n v="3.7687878787878786"/>
    <x v="1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109.65079365079364"/>
    <n v="7.2715789473684209"/>
    <x v="1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44.001815980629537"/>
    <n v="0.87211757648470301"/>
    <x v="0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6.794520547945211"/>
    <n v="0.88"/>
    <x v="0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30.992727272727272"/>
    <n v="1.7393877551020409"/>
    <x v="1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94.791044776119406"/>
    <n v="1.1761111111111111"/>
    <x v="1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69.79220779220779"/>
    <n v="2.1496"/>
    <x v="1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63.003367003367003"/>
    <n v="1.4949667110519307"/>
    <x v="1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110.0343300110742"/>
    <n v="2.1933995584988963"/>
    <x v="1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25.997933274284026"/>
    <n v="0.64367690058479532"/>
    <x v="0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49.987915407854985"/>
    <n v="0.18622397298818233"/>
    <x v="0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101.72340425531915"/>
    <n v="3.6776923076923076"/>
    <x v="1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47.083333333333336"/>
    <n v="1.5990566037735849"/>
    <x v="1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89.944444444444443"/>
    <n v="0.38633185349611543"/>
    <x v="0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78.96875"/>
    <n v="0.51421511627906979"/>
    <x v="0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80.067669172932327"/>
    <n v="0.60334277620396604"/>
    <x v="3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86.472727272727269"/>
    <n v="3.2026936026936029E-2"/>
    <x v="3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28.001876172607879"/>
    <n v="1.5546875"/>
    <x v="1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67.996725337699544"/>
    <n v="1.0085974499089254"/>
    <x v="1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43.078651685393261"/>
    <n v="1.1618181818181819"/>
    <x v="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87.95597484276729"/>
    <n v="3.1077777777777778"/>
    <x v="1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4.987234042553197"/>
    <n v="0.89736683417085428"/>
    <x v="0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46.905982905982903"/>
    <n v="0.71272727272727276"/>
    <x v="0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46.913793103448278"/>
    <n v="3.2862318840579711E-2"/>
    <x v="3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94.24"/>
    <n v="2.617777777777778"/>
    <x v="1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80.139130434782615"/>
    <n v="0.96"/>
    <x v="0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59.036809815950917"/>
    <n v="0.20896851248642778"/>
    <x v="0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65.989247311827953"/>
    <n v="2.2316363636363636"/>
    <x v="1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60.992530345471522"/>
    <n v="1.0159097978227061"/>
    <x v="1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98.307692307692307"/>
    <n v="2.3003999999999998"/>
    <x v="1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04.6"/>
    <n v="1.355925925925926"/>
    <x v="1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86.066666666666663"/>
    <n v="1.2909999999999999"/>
    <x v="1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76.989583333333329"/>
    <n v="2.3651200000000001"/>
    <x v="1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29.764705882352942"/>
    <n v="0.17249999999999999"/>
    <x v="3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46.91959798994975"/>
    <n v="1.1249397590361445"/>
    <x v="1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05.18691588785046"/>
    <n v="1.2102150537634409"/>
    <x v="1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69.907692307692301"/>
    <n v="2.1987096774193549"/>
    <x v="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n v="0.01"/>
    <x v="0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0.011588275391958"/>
    <n v="0.64166909620991253"/>
    <x v="0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52.006220379146917"/>
    <n v="4.2306746987951804"/>
    <x v="1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31.000176025347649"/>
    <n v="0.92984160506863778"/>
    <x v="0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95.042492917847028"/>
    <n v="0.58756567425569173"/>
    <x v="0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75.968174204355108"/>
    <n v="0.65022222222222226"/>
    <x v="0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1.013192612137203"/>
    <n v="0.73939560439560437"/>
    <x v="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73.733333333333334"/>
    <n v="0.52666666666666662"/>
    <x v="0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113.17073170731707"/>
    <n v="2.2095238095238097"/>
    <x v="1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5.00933552992861"/>
    <n v="1.0001150627615063"/>
    <x v="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79.176829268292678"/>
    <n v="1.6231249999999999"/>
    <x v="1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57.333333333333336"/>
    <n v="0.78181818181818186"/>
    <x v="0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58.178343949044589"/>
    <n v="1.4973770491803278"/>
    <x v="1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36.032520325203251"/>
    <n v="2.5325714285714285"/>
    <x v="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7.99068767908309"/>
    <n v="1.0016943521594683"/>
    <x v="1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44.005985634477256"/>
    <n v="1.2199004424778761"/>
    <x v="1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55.077868852459019"/>
    <n v="1.3713265306122449"/>
    <x v="1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74"/>
    <n v="4.155384615384615"/>
    <x v="1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41.996858638743454"/>
    <n v="0.3130913348946136"/>
    <x v="0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77.988161010260455"/>
    <n v="4.240815450643777"/>
    <x v="1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82.507462686567166"/>
    <n v="2.9388623072833599E-2"/>
    <x v="0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4.2"/>
    <n v="0.1063265306122449"/>
    <x v="0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25.5"/>
    <n v="0.82874999999999999"/>
    <x v="0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00.98334401024984"/>
    <n v="1.6301447776628748"/>
    <x v="1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111.83333333333333"/>
    <n v="8.9466666666666672"/>
    <x v="1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41.999115044247787"/>
    <n v="0.26191501103752757"/>
    <x v="0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110.05115089514067"/>
    <n v="0.74834782608695649"/>
    <x v="0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58.997079225994888"/>
    <n v="4.1647680412371137"/>
    <x v="1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32.985714285714288"/>
    <n v="0.96208333333333329"/>
    <x v="0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45.005654509471306"/>
    <n v="3.5771910112359548"/>
    <x v="1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81.98196487897485"/>
    <n v="3.0845714285714285"/>
    <x v="1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39.080882352941174"/>
    <n v="0.61802325581395345"/>
    <x v="0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58.996383363471971"/>
    <n v="7.2232472324723247"/>
    <x v="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40.988372093023258"/>
    <n v="0.69117647058823528"/>
    <x v="0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31.029411764705884"/>
    <n v="2.9305555555555554"/>
    <x v="1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37.789473684210527"/>
    <n v="0.71799999999999997"/>
    <x v="0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.006772009029348"/>
    <n v="0.31934684684684683"/>
    <x v="0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95.966712898751737"/>
    <n v="2.2987375415282392"/>
    <x v="1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75"/>
    <n v="0.3201219512195122"/>
    <x v="0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102.0498866213152"/>
    <n v="0.23525352848928385"/>
    <x v="3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105.75"/>
    <n v="0.68594594594594593"/>
    <x v="0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069767441860463"/>
    <n v="0.37952380952380954"/>
    <x v="0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35.049382716049379"/>
    <n v="0.19992957746478873"/>
    <x v="0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.338461538461537"/>
    <n v="0.45636363636363636"/>
    <x v="0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69.174603174603178"/>
    <n v="1.227605633802817"/>
    <x v="1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109.07824427480917"/>
    <n v="3.61753164556962"/>
    <x v="1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51.78"/>
    <n v="0.63146341463414635"/>
    <x v="0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82.010055304172951"/>
    <n v="2.9820475319926874"/>
    <x v="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35.958333333333336"/>
    <n v="9.5585443037974685E-2"/>
    <x v="0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74.461538461538467"/>
    <n v="0.5377777777777778"/>
    <x v="0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n v="0.02"/>
    <x v="0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91.114649681528661"/>
    <n v="6.8119047619047617"/>
    <x v="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.792682926829272"/>
    <n v="0.78831325301204824"/>
    <x v="3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42.999777678968428"/>
    <n v="1.3440792216817234"/>
    <x v="1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63.225000000000001"/>
    <n v="3.372E-2"/>
    <x v="0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70.174999999999997"/>
    <n v="4.3184615384615386"/>
    <x v="1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61.333333333333336"/>
    <n v="0.38844444444444443"/>
    <x v="3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99"/>
    <n v="4.2569999999999997"/>
    <x v="1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96.984900146127615"/>
    <n v="1.0112239715591671"/>
    <x v="1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51.004950495049506"/>
    <n v="0.21188688946015424"/>
    <x v="2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28.044247787610619"/>
    <n v="0.67425531914893622"/>
    <x v="0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60.984615384615381"/>
    <n v="0.9492337164750958"/>
    <x v="0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73.214285714285708"/>
    <n v="1.5185185185185186"/>
    <x v="1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39.997435299603637"/>
    <n v="1.9516382252559727"/>
    <x v="1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86.812121212121212"/>
    <n v="10.231428571428571"/>
    <x v="1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2.125874125874127"/>
    <n v="3.8418367346938778E-2"/>
    <x v="0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03.97851239669421"/>
    <n v="1.5507066557107643"/>
    <x v="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62.003211991434689"/>
    <n v="0.44753477588871715"/>
    <x v="0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31.005037783375315"/>
    <n v="2.1594736842105262"/>
    <x v="1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89.991552956465242"/>
    <n v="3.3212709832134291"/>
    <x v="1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39.235294117647058"/>
    <n v="8.4430379746835441E-2"/>
    <x v="0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54.993116108306566"/>
    <n v="0.9862551440329218"/>
    <x v="0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47.992753623188406"/>
    <n v="1.3797916666666667"/>
    <x v="1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87.966702470461868"/>
    <n v="0.93810996563573879"/>
    <x v="0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51.999165275459099"/>
    <n v="4.0363930885529156"/>
    <x v="1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9.999659863945578"/>
    <n v="2.6017404129793511"/>
    <x v="1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98.205357142857139"/>
    <n v="3.6663333333333332"/>
    <x v="1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08.96182396606575"/>
    <n v="1.687208538587849"/>
    <x v="1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66.998379254457049"/>
    <n v="1.1990717911530093"/>
    <x v="1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64.99333594668758"/>
    <n v="1.936892523364486"/>
    <x v="1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99.841584158415841"/>
    <n v="4.2016666666666671"/>
    <x v="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82.432835820895519"/>
    <n v="0.76708333333333334"/>
    <x v="3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63.293478260869563"/>
    <n v="1.7126470588235294"/>
    <x v="1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96.774193548387103"/>
    <n v="1.5789473684210527"/>
    <x v="1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54.906040268456373"/>
    <n v="1.0908"/>
    <x v="1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39.010869565217391"/>
    <n v="0.41732558139534881"/>
    <x v="0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75.84210526315789"/>
    <n v="0.10944303797468355"/>
    <x v="0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45.051671732522799"/>
    <n v="1.593763440860215"/>
    <x v="1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104.51546391752578"/>
    <n v="4.2241666666666671"/>
    <x v="1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76.268292682926827"/>
    <n v="0.97718749999999999"/>
    <x v="0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69.015695067264573"/>
    <n v="4.1878911564625847"/>
    <x v="1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7684085510689"/>
    <n v="1.0191632047477746"/>
    <x v="1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42.915999999999997"/>
    <n v="1.2772619047619047"/>
    <x v="1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3.025210084033617"/>
    <n v="4.4521739130434783"/>
    <x v="1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75.245283018867923"/>
    <n v="5.6971428571428575"/>
    <x v="1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69.023364485981304"/>
    <n v="5.0934482758620687"/>
    <x v="1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65.986486486486484"/>
    <n v="3.2553333333333332"/>
    <x v="1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8.013800424628457"/>
    <n v="9.3261616161616168"/>
    <x v="1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60.105504587155963"/>
    <n v="2.1133870967741935"/>
    <x v="1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6.000773395204948"/>
    <n v="2.7332520325203253"/>
    <x v="1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n v="0.03"/>
    <x v="0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38.019801980198018"/>
    <n v="0.54084507042253516"/>
    <x v="0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106.15254237288136"/>
    <n v="6.2629999999999999"/>
    <x v="1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1.019475655430711"/>
    <n v="0.8902139917695473"/>
    <x v="0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96.647727272727266"/>
    <n v="1.8489130434782608"/>
    <x v="1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57.003535651149086"/>
    <n v="1.2016770186335404"/>
    <x v="1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63.93333333333333"/>
    <n v="0.23390243902439026"/>
    <x v="0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90.456521739130437"/>
    <n v="1.46"/>
    <x v="1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72.172043010752688"/>
    <n v="2.6848000000000001"/>
    <x v="1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77.934782608695656"/>
    <n v="5.9749999999999996"/>
    <x v="1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38.065134099616856"/>
    <n v="1.5769841269841269"/>
    <x v="1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57.936123348017624"/>
    <n v="0.31201660735468567"/>
    <x v="0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49.794392523364486"/>
    <n v="3.1341176470588237"/>
    <x v="1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54.050251256281406"/>
    <n v="3.7089655172413791"/>
    <x v="1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0.002721335268504"/>
    <n v="3.6266447368421053"/>
    <x v="1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70.127906976744185"/>
    <n v="1.2308163265306122"/>
    <x v="1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26.996228786926462"/>
    <n v="0.76766756032171579"/>
    <x v="0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51.990606936416185"/>
    <n v="2.3362012987012988"/>
    <x v="1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56.416666666666664"/>
    <n v="1.8053333333333332"/>
    <x v="1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101.63218390804597"/>
    <n v="2.5262857142857142"/>
    <x v="1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5.005291005291006"/>
    <n v="0.27176538240368026"/>
    <x v="3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32.016393442622949"/>
    <n v="1.2706571242680547E-2"/>
    <x v="2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82.021647307286173"/>
    <n v="3.0400978473581213"/>
    <x v="1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37.957446808510639"/>
    <n v="1.3723076923076922"/>
    <x v="1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51.533333333333331"/>
    <n v="0.32208333333333333"/>
    <x v="0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81.198275862068968"/>
    <n v="2.4151282051282053"/>
    <x v="1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40.030075187969928"/>
    <n v="0.96799999999999997"/>
    <x v="0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89.939759036144579"/>
    <n v="10.664285714285715"/>
    <x v="1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96.692307692307693"/>
    <n v="3.2588888888888889"/>
    <x v="1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25.010989010989011"/>
    <n v="1.7070000000000001"/>
    <x v="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36.987277353689571"/>
    <n v="5.8144"/>
    <x v="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73.012609117361791"/>
    <n v="0.91520972644376897"/>
    <x v="0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68.240601503759393"/>
    <n v="1.0804761904761904"/>
    <x v="1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52.310344827586206"/>
    <n v="0.18728395061728395"/>
    <x v="0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61.765151515151516"/>
    <n v="0.83193877551020412"/>
    <x v="0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25.027559055118111"/>
    <n v="7.0633333333333335"/>
    <x v="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06.28804347826087"/>
    <n v="0.17446030330062445"/>
    <x v="3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75.07386363636364"/>
    <n v="2.0973015873015872"/>
    <x v="1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39.970802919708028"/>
    <n v="0.97785714285714287"/>
    <x v="0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39.982195845697326"/>
    <n v="16.842500000000001"/>
    <x v="1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101.01541850220265"/>
    <n v="0.54402135231316728"/>
    <x v="0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76.813084112149539"/>
    <n v="4.5661111111111108"/>
    <x v="1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71.7"/>
    <n v="9.8219178082191785E-2"/>
    <x v="0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33.28125"/>
    <n v="0.16384615384615384"/>
    <x v="3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43.923497267759565"/>
    <n v="13.396666666666667"/>
    <x v="1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.004712041884815"/>
    <n v="0.35650077760497667"/>
    <x v="0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88.21052631578948"/>
    <n v="0.54950819672131146"/>
    <x v="0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65.240384615384613"/>
    <n v="0.94236111111111109"/>
    <x v="0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69.958333333333329"/>
    <n v="1.4391428571428571"/>
    <x v="1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39.877551020408163"/>
    <n v="0.51421052631578945"/>
    <x v="0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n v="0.05"/>
    <x v="0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41.023728813559323"/>
    <n v="13.446666666666667"/>
    <x v="1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98.914285714285711"/>
    <n v="0.31844940867279897"/>
    <x v="0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7.78125"/>
    <n v="0.82617647058823529"/>
    <x v="0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80.767605633802816"/>
    <n v="5.4614285714285717"/>
    <x v="1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94.28235294117647"/>
    <n v="2.8621428571428571"/>
    <x v="1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3.428571428571431"/>
    <n v="7.9076923076923072E-2"/>
    <x v="0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65.968133535660087"/>
    <n v="1.3213677811550153"/>
    <x v="1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109.04109589041096"/>
    <n v="0.74077834179357027"/>
    <x v="0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41.16"/>
    <n v="0.75292682926829269"/>
    <x v="3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99.125"/>
    <n v="0.20333333333333334"/>
    <x v="0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105.88429752066116"/>
    <n v="2.0336507936507937"/>
    <x v="1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48.996525921966864"/>
    <n v="3.1022842639593908"/>
    <x v="1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"/>
    <n v="3.9531818181818181"/>
    <x v="1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31.022556390977442"/>
    <n v="2.9471428571428571"/>
    <x v="1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103.87096774193549"/>
    <n v="0.33894736842105261"/>
    <x v="0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59.268518518518519"/>
    <n v="0.66677083333333331"/>
    <x v="0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42.3"/>
    <n v="0.19227272727272726"/>
    <x v="0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53.117647058823529"/>
    <n v="0.15842105263157893"/>
    <x v="0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50.796875"/>
    <n v="0.38702380952380955"/>
    <x v="3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1.15"/>
    <n v="9.5876777251184833E-2"/>
    <x v="0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65.000810372771468"/>
    <n v="0.94144366197183094"/>
    <x v="0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37.998645510835914"/>
    <n v="1.6656234096692113"/>
    <x v="1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82.615384615384613"/>
    <n v="0.24134831460674158"/>
    <x v="0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37.941368078175898"/>
    <n v="1.6405633802816901"/>
    <x v="1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80.780821917808225"/>
    <n v="0.90723076923076929"/>
    <x v="0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25.984375"/>
    <n v="0.46194444444444444"/>
    <x v="0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0.363636363636363"/>
    <n v="0.38538461538461538"/>
    <x v="0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54.004916018025398"/>
    <n v="1.3356231003039514"/>
    <x v="1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101.78672985781991"/>
    <n v="0.22896588486140726"/>
    <x v="2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45.003610108303249"/>
    <n v="1.8495548961424333"/>
    <x v="1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77.068421052631578"/>
    <n v="4.4372727272727275"/>
    <x v="1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88.076595744680844"/>
    <n v="1.999806763285024"/>
    <x v="1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47.035573122529641"/>
    <n v="1.2395833333333333"/>
    <x v="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10.99550763701707"/>
    <n v="1.8661329305135952"/>
    <x v="1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87.003066141042481"/>
    <n v="1.1428538550057536"/>
    <x v="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63.994402985074629"/>
    <n v="0.97032531824611035"/>
    <x v="0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05.9945205479452"/>
    <n v="1.2281904761904763"/>
    <x v="1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73.989349112426041"/>
    <n v="1.7914326647564469"/>
    <x v="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4.02004626060139"/>
    <n v="0.79951577402787966"/>
    <x v="3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88.966921119592882"/>
    <n v="0.94242587601078165"/>
    <x v="0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76.990453460620529"/>
    <n v="0.84669291338582675"/>
    <x v="0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97.146341463414629"/>
    <n v="0.66521920668058454"/>
    <x v="0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33.013605442176868"/>
    <n v="0.53922222222222227"/>
    <x v="0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99.950602409638549"/>
    <n v="0.41983299595141699"/>
    <x v="0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69.966767371601208"/>
    <n v="0.14694796954314721"/>
    <x v="0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110.32"/>
    <n v="0.34475"/>
    <x v="0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66.005235602094245"/>
    <n v="14.007777777777777"/>
    <x v="1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41.005742176284812"/>
    <n v="0.71770351758793971"/>
    <x v="0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103.96316359696641"/>
    <n v="0.53074115044247783"/>
    <x v="0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n v="0.05"/>
    <x v="0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47.009935419771487"/>
    <n v="1.2770715249662619"/>
    <x v="1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29.606060606060606"/>
    <n v="0.34892857142857142"/>
    <x v="0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81.010569583088667"/>
    <n v="4.105982142857143"/>
    <x v="1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94.35"/>
    <n v="1.2373770491803278"/>
    <x v="1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26.058139534883722"/>
    <n v="0.58973684210526311"/>
    <x v="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85.775000000000006"/>
    <n v="0.36892473118279567"/>
    <x v="0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03.73170731707317"/>
    <n v="1.8491304347826087"/>
    <x v="1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49.826086956521742"/>
    <n v="0.11814432989690722"/>
    <x v="0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63.893048128342244"/>
    <n v="2.9870000000000001"/>
    <x v="1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47.002434782608695"/>
    <n v="2.2635175879396985"/>
    <x v="1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08.47727272727273"/>
    <n v="1.7356363636363636"/>
    <x v="1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72.015706806282722"/>
    <n v="3.7175675675675675"/>
    <x v="1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59.928057553956833"/>
    <n v="1.601923076923077"/>
    <x v="1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78.209677419354833"/>
    <n v="16.163333333333334"/>
    <x v="1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104.77678571428571"/>
    <n v="7.3343749999999996"/>
    <x v="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105.52475247524752"/>
    <n v="5.9211111111111112"/>
    <x v="1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24.933333333333334"/>
    <n v="0.18888888888888888"/>
    <x v="0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69.873786407766985"/>
    <n v="2.7680769230769231"/>
    <x v="1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95.733766233766232"/>
    <n v="2.730185185185185"/>
    <x v="1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29.997485752598056"/>
    <n v="1.593633125556545"/>
    <x v="1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59.011948529411768"/>
    <n v="0.67869978858350954"/>
    <x v="0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84.757396449704146"/>
    <n v="15.915555555555555"/>
    <x v="1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8.010921177587846"/>
    <n v="7.3018222222222224"/>
    <x v="1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50.05215419501134"/>
    <n v="0.13185782556750297"/>
    <x v="0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9.16"/>
    <n v="0.54777777777777781"/>
    <x v="0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93.702290076335885"/>
    <n v="3.6102941176470589"/>
    <x v="1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40.14173228346457"/>
    <n v="0.10257545271629778"/>
    <x v="0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70.090140845070422"/>
    <n v="0.13962962962962963"/>
    <x v="0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66.181818181818187"/>
    <n v="0.40444444444444444"/>
    <x v="0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47.714285714285715"/>
    <n v="1.6032"/>
    <x v="1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62.896774193548389"/>
    <n v="1.8394339622641509"/>
    <x v="1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86.611940298507463"/>
    <n v="0.63769230769230767"/>
    <x v="0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75.126984126984127"/>
    <n v="2.2538095238095237"/>
    <x v="1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41.004167534903104"/>
    <n v="1.7200961538461539"/>
    <x v="1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50.007915567282325"/>
    <n v="1.4616709511568124"/>
    <x v="1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96.960674157303373"/>
    <n v="0.76423616236162362"/>
    <x v="0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100.93160377358491"/>
    <n v="0.39261467889908258"/>
    <x v="0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89.227586206896547"/>
    <n v="0.11270034843205574"/>
    <x v="3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87.979166666666671"/>
    <n v="1.2211084337349398"/>
    <x v="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89.54"/>
    <n v="1.8654166666666667"/>
    <x v="1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29.09271523178808"/>
    <n v="7.27317880794702E-2"/>
    <x v="0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42.006218905472636"/>
    <n v="0.65642371234207963"/>
    <x v="0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47.004903563255965"/>
    <n v="2.2896178343949045"/>
    <x v="1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110.44117647058823"/>
    <n v="4.6937499999999996"/>
    <x v="1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41.990909090909092"/>
    <n v="1.3011267605633803"/>
    <x v="1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48.012468827930178"/>
    <n v="1.6705422993492407"/>
    <x v="1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31.019823788546255"/>
    <n v="1.738641975308642"/>
    <x v="1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99.203252032520325"/>
    <n v="7.1776470588235295"/>
    <x v="1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6.022316684378325"/>
    <n v="0.63850976361767731"/>
    <x v="0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n v="0.02"/>
    <x v="0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46.060200668896321"/>
    <n v="15.302222222222222"/>
    <x v="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73.650000000000006"/>
    <n v="0.40356164383561643"/>
    <x v="0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55.99336650082919"/>
    <n v="0.86220633299284988"/>
    <x v="0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68.985695127402778"/>
    <n v="3.1558486707566464"/>
    <x v="1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60.981609195402299"/>
    <n v="0.89618243243243245"/>
    <x v="0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10.98139534883721"/>
    <n v="1.8214503816793892"/>
    <x v="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25"/>
    <n v="3.5588235294117645"/>
    <x v="1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78.759740259740255"/>
    <n v="1.3183695652173912"/>
    <x v="1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87.960784313725483"/>
    <n v="0.46315634218289087"/>
    <x v="0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49.987398739873989"/>
    <n v="0.36132726089785294"/>
    <x v="2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99.524390243902445"/>
    <n v="1.0462820512820512"/>
    <x v="1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104.82089552238806"/>
    <n v="6.6885714285714286"/>
    <x v="1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108.01469237832875"/>
    <n v="0.62072823218997364"/>
    <x v="2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28.998544660724033"/>
    <n v="0.84699787460148779"/>
    <x v="0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30.028708133971293"/>
    <n v="0.11059030837004405"/>
    <x v="0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1.005559416261292"/>
    <n v="0.43838781575037145"/>
    <x v="0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62.866666666666667"/>
    <n v="0.55470588235294116"/>
    <x v="0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47.005002501250623"/>
    <n v="0.57399511301160655"/>
    <x v="0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26.997693638285604"/>
    <n v="1.2343497363796134"/>
    <x v="1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68.329787234042556"/>
    <n v="1.2846"/>
    <x v="1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50.974576271186443"/>
    <n v="0.63989361702127656"/>
    <x v="0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54.024390243902438"/>
    <n v="1.2729885057471264"/>
    <x v="1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97.055555555555557"/>
    <n v="0.10638024357239513"/>
    <x v="0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24.867469879518072"/>
    <n v="0.40470588235294119"/>
    <x v="0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84.423913043478265"/>
    <n v="2.8766666666666665"/>
    <x v="1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47.091324200913242"/>
    <n v="5.7294444444444448"/>
    <x v="1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77.996041171813147"/>
    <n v="1.1290429799426933"/>
    <x v="1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62.967871485943775"/>
    <n v="0.46387573964497042"/>
    <x v="0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81.006080449017773"/>
    <n v="0.90675916230366493"/>
    <x v="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5.321428571428569"/>
    <n v="0.67740740740740746"/>
    <x v="0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04.43617021276596"/>
    <n v="1.9249019607843136"/>
    <x v="1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69.989010989010993"/>
    <n v="0.82714285714285718"/>
    <x v="0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83.023989898989896"/>
    <n v="0.54163920922570019"/>
    <x v="0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90.3"/>
    <n v="0.16722222222222222"/>
    <x v="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03.98131932282546"/>
    <n v="1.168766404199475"/>
    <x v="1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54.931726907630519"/>
    <n v="10.521538461538462"/>
    <x v="1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51.921875"/>
    <n v="1.2307407407407407"/>
    <x v="1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60.02834008097166"/>
    <n v="1.7863855421686747"/>
    <x v="1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44.003488879197555"/>
    <n v="3.5528169014084505"/>
    <x v="1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53.003513254551258"/>
    <n v="1.6190634146341463"/>
    <x v="1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54.5"/>
    <n v="0.24914285714285714"/>
    <x v="0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75.04195804195804"/>
    <n v="1.9872222222222222"/>
    <x v="1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.911111111111111"/>
    <n v="0.34752688172043011"/>
    <x v="3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36.952702702702702"/>
    <n v="1.7641935483870967"/>
    <x v="1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63.170588235294119"/>
    <n v="5.1138095238095236"/>
    <x v="1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29.99462365591398"/>
    <n v="0.82044117647058823"/>
    <x v="0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86"/>
    <n v="0.24326030927835052"/>
    <x v="3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75.014876033057845"/>
    <n v="0.50482758620689661"/>
    <x v="0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101.19767441860465"/>
    <n v="9.67"/>
    <x v="1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n v="0.04"/>
    <x v="0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29.001272669424118"/>
    <n v="1.2284501347708894"/>
    <x v="1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98.225806451612897"/>
    <n v="0.63437500000000002"/>
    <x v="0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87.001693480101608"/>
    <n v="0.56331688596491225"/>
    <x v="0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5.205128205128204"/>
    <n v="0.44074999999999998"/>
    <x v="0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37.001341561577675"/>
    <n v="1.1837253218884121"/>
    <x v="1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94.976947040498445"/>
    <n v="1.041243169398907"/>
    <x v="1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8.956521739130434"/>
    <n v="0.26640000000000003"/>
    <x v="0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55.993396226415094"/>
    <n v="3.5120118343195266"/>
    <x v="1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54.038095238095238"/>
    <n v="0.90063492063492068"/>
    <x v="0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82.38"/>
    <n v="1.7162500000000001"/>
    <x v="1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66.997115384615384"/>
    <n v="1.4104655870445344"/>
    <x v="1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107.91401869158878"/>
    <n v="0.30579449152542371"/>
    <x v="0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69.009501187648453"/>
    <n v="1.0816455696202532"/>
    <x v="1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39.006568144499177"/>
    <n v="1.3345505617977529"/>
    <x v="1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10.3625"/>
    <n v="1.8785106382978722"/>
    <x v="1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94.857142857142861"/>
    <n v="3.32"/>
    <x v="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.935251798561154"/>
    <n v="5.7521428571428572"/>
    <x v="1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101.25"/>
    <n v="0.40500000000000003"/>
    <x v="0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64.95597484276729"/>
    <n v="1.8442857142857143"/>
    <x v="1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7.00524934383202"/>
    <n v="2.8580555555555556"/>
    <x v="1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50.97422680412371"/>
    <n v="3.19"/>
    <x v="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104.94260869565217"/>
    <n v="0.39234070221066319"/>
    <x v="0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84.028301886792448"/>
    <n v="1.7814000000000001"/>
    <x v="1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102.85915492957747"/>
    <n v="3.6515"/>
    <x v="1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39.962085308056871"/>
    <n v="1.1394594594594594"/>
    <x v="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51.001785714285717"/>
    <n v="0.29828720626631855"/>
    <x v="0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40.823008849557525"/>
    <n v="0.54270588235294115"/>
    <x v="0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58.999637155297535"/>
    <n v="2.3634156976744185"/>
    <x v="1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71.156069364161851"/>
    <n v="5.1291666666666664"/>
    <x v="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99.494252873563212"/>
    <n v="1.0065116279069768"/>
    <x v="1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103.98634590377114"/>
    <n v="0.81348423194303154"/>
    <x v="0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76.555555555555557"/>
    <n v="0.16404761904761905"/>
    <x v="0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87.068592057761734"/>
    <n v="0.52774617067833696"/>
    <x v="0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48.99554707379135"/>
    <n v="2.6020608108108108"/>
    <x v="1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42.969135802469133"/>
    <n v="0.30732891832229581"/>
    <x v="0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33.428571428571431"/>
    <n v="0.13500000000000001"/>
    <x v="0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83.982949701619773"/>
    <n v="1.7862556663644606"/>
    <x v="1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101.41739130434783"/>
    <n v="2.2005660377358489"/>
    <x v="1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9.87058823529412"/>
    <n v="1.015108695652174"/>
    <x v="1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31.916666666666668"/>
    <n v="1.915"/>
    <x v="1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70.993450675399103"/>
    <n v="3.0534683098591549"/>
    <x v="1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77.026890756302521"/>
    <n v="0.23995287958115183"/>
    <x v="3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101.78125"/>
    <n v="7.2377777777777776"/>
    <x v="1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1.059701492537314"/>
    <n v="5.4736000000000002"/>
    <x v="1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68.02051282051282"/>
    <n v="4.1449999999999996"/>
    <x v="1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30.87037037037037"/>
    <n v="9.0696409140369975E-3"/>
    <x v="0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27.908333333333335"/>
    <n v="0.34173469387755101"/>
    <x v="0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79.994818652849744"/>
    <n v="0.239488107549121"/>
    <x v="0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38.003378378378379"/>
    <n v="0.48072649572649573"/>
    <x v="0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e v="#DIV/0!"/>
    <n v="0"/>
    <x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59.990534521158132"/>
    <n v="0.70145182291666663"/>
    <x v="0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37.037634408602152"/>
    <n v="5.2992307692307694"/>
    <x v="1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99.963043478260872"/>
    <n v="1.8032549019607844"/>
    <x v="1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111.6774193548387"/>
    <n v="0.92320000000000002"/>
    <x v="0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36.014409221902014"/>
    <n v="0.13901001112347053"/>
    <x v="0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66.010284810126578"/>
    <n v="9.2707777777777771"/>
    <x v="1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4.05263157894737"/>
    <n v="0.39857142857142858"/>
    <x v="0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52.999726551818434"/>
    <n v="1.1222929936305732"/>
    <x v="1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95"/>
    <n v="0.70925816023738875"/>
    <x v="0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70.908396946564892"/>
    <n v="1.1908974358974358"/>
    <x v="1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98.060773480662988"/>
    <n v="0.24017591339648173"/>
    <x v="0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53.046025104602514"/>
    <n v="1.3931868131868133"/>
    <x v="1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93.142857142857139"/>
    <n v="0.39277108433734942"/>
    <x v="3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58.945075757575758"/>
    <n v="0.22439077144917088"/>
    <x v="3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36.067669172932334"/>
    <n v="0.55779069767441858"/>
    <x v="0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63.030732860520096"/>
    <n v="0.42523125996810207"/>
    <x v="0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84.717948717948715"/>
    <n v="1.1200000000000001"/>
    <x v="1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62.2"/>
    <n v="7.0681818181818179E-2"/>
    <x v="0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97518330513255"/>
    <n v="1.0174563871693867"/>
    <x v="1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106.4375"/>
    <n v="4.2575000000000003"/>
    <x v="1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29.975609756097562"/>
    <n v="1.4553947368421052"/>
    <x v="1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85.806282722513089"/>
    <n v="0.32453465346534655"/>
    <x v="0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.82022471910112"/>
    <n v="7.003333333333333"/>
    <x v="1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40.998484082870135"/>
    <n v="0.83904860392967939"/>
    <x v="0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28.063492063492063"/>
    <n v="0.84190476190476193"/>
    <x v="0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88.054421768707485"/>
    <n v="1.5595180722891566"/>
    <x v="1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31"/>
    <n v="0.99619450317124736"/>
    <x v="0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90.337500000000006"/>
    <n v="0.80300000000000005"/>
    <x v="0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63.777777777777779"/>
    <n v="0.11254901960784314"/>
    <x v="0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53.995515695067262"/>
    <n v="0.91740952380952379"/>
    <x v="0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48.993956043956047"/>
    <n v="0.95521156936261387"/>
    <x v="2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63.857142857142854"/>
    <n v="5.0287499999999996"/>
    <x v="1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82.996393146979258"/>
    <n v="1.5924394463667819"/>
    <x v="1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55.08230452674897"/>
    <n v="0.15022446689113356"/>
    <x v="0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62.044554455445542"/>
    <n v="4.820384615384615"/>
    <x v="1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04.97857142857143"/>
    <n v="1.4996938775510205"/>
    <x v="1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94.044676806083643"/>
    <n v="1.1722156398104266"/>
    <x v="1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44.007716049382715"/>
    <n v="0.37695968274950431"/>
    <x v="0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92.467532467532465"/>
    <n v="0.72653061224489801"/>
    <x v="0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57.072874493927124"/>
    <n v="2.6598113207547169"/>
    <x v="1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109.07848101265823"/>
    <n v="0.24205617977528091"/>
    <x v="0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9.387755102040813"/>
    <n v="2.5064935064935064E-2"/>
    <x v="0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77.022222222222226"/>
    <n v="0.1632979976442874"/>
    <x v="0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92.166666666666671"/>
    <n v="2.7650000000000001"/>
    <x v="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61.007063197026021"/>
    <n v="0.88803571428571426"/>
    <x v="0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78.068181818181813"/>
    <n v="1.6357142857142857"/>
    <x v="1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80.75"/>
    <n v="9.69"/>
    <x v="1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59.991289782244557"/>
    <n v="2.7091376701966716"/>
    <x v="1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110.03018372703411"/>
    <n v="2.8421355932203389"/>
    <x v="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n v="0.04"/>
    <x v="3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37.99856063332134"/>
    <n v="0.58632981676846196"/>
    <x v="0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6.369565217391298"/>
    <n v="0.98511111111111116"/>
    <x v="0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72.978599221789878"/>
    <n v="0.43975381008206332"/>
    <x v="0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26.007220216606498"/>
    <n v="1.5166315789473683"/>
    <x v="1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104.36296296296297"/>
    <n v="2.2363492063492063"/>
    <x v="1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102.18852459016394"/>
    <n v="2.3975"/>
    <x v="1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54.117647058823529"/>
    <n v="1.9933333333333334"/>
    <x v="1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63.222222222222221"/>
    <n v="1.373448275862069"/>
    <x v="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4.03228962818004"/>
    <n v="1.009696106362773"/>
    <x v="1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49.994334277620396"/>
    <n v="7.9416000000000002"/>
    <x v="1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56.015151515151516"/>
    <n v="3.6970000000000001"/>
    <x v="1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48.807692307692307"/>
    <n v="0.12818181818181817"/>
    <x v="0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60.082352941176474"/>
    <n v="1.3802702702702703"/>
    <x v="1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78.990502793296088"/>
    <n v="0.83813278008298753"/>
    <x v="0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53.99499443826474"/>
    <n v="2.0460063224446787"/>
    <x v="1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111.45945945945945"/>
    <n v="0.44344086021505374"/>
    <x v="0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60.922131147540981"/>
    <n v="2.1860294117647059"/>
    <x v="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26.0015444015444"/>
    <n v="1.8603314917127072"/>
    <x v="1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80.993208828522924"/>
    <n v="2.3733830845771142"/>
    <x v="1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4.995963302752294"/>
    <n v="3.0565384615384614"/>
    <x v="1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n v="0.94142857142857139"/>
    <x v="0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2.085106382978722"/>
    <n v="0.54400000000000004"/>
    <x v="3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24.986666666666668"/>
    <n v="1.1188059701492536"/>
    <x v="1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69.215277777777771"/>
    <n v="3.6914814814814814"/>
    <x v="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93.944444444444443"/>
    <n v="0.62930372148859548"/>
    <x v="0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98.40625"/>
    <n v="0.6492783505154639"/>
    <x v="0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41.783783783783782"/>
    <n v="0.18853658536585366"/>
    <x v="3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65.991836734693877"/>
    <n v="0.1675440414507772"/>
    <x v="0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72.05747126436782"/>
    <n v="1.0111290322580646"/>
    <x v="1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48.003209242618745"/>
    <n v="3.4150228310502282"/>
    <x v="1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54.098591549295776"/>
    <n v="0.64016666666666666"/>
    <x v="0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107.88095238095238"/>
    <n v="0.5208045977011494"/>
    <x v="0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67.034103410341032"/>
    <n v="3.2240211640211642"/>
    <x v="1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64.01425914445133"/>
    <n v="1.1950810185185186"/>
    <x v="1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96.066176470588232"/>
    <n v="1.4679775280898877"/>
    <x v="1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51.184615384615384"/>
    <n v="9.5057142857142853"/>
    <x v="1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43.92307692307692"/>
    <n v="0.72893617021276591"/>
    <x v="0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91.021198830409361"/>
    <n v="0.7900824873096447"/>
    <x v="0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50.127450980392155"/>
    <n v="0.64721518987341775"/>
    <x v="0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67.720930232558146"/>
    <n v="0.82028169014084507"/>
    <x v="0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61.03921568627451"/>
    <n v="10.376666666666667"/>
    <x v="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80.011857707509876"/>
    <n v="0.12910076530612244"/>
    <x v="0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47.001497753369947"/>
    <n v="1.5484210526315789"/>
    <x v="1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1.127388535031841"/>
    <n v="7.0991735537190084E-2"/>
    <x v="0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89.99079189686924"/>
    <n v="2.0852773826458035"/>
    <x v="1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43.032786885245905"/>
    <n v="0.99683544303797467"/>
    <x v="0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67.997714808043881"/>
    <n v="2.0159756097560977"/>
    <x v="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73.004566210045667"/>
    <n v="1.6209032258064515"/>
    <x v="1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62.341463414634148"/>
    <n v="3.6436208125445471E-2"/>
    <x v="0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n v="0.05"/>
    <x v="0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67.103092783505161"/>
    <n v="2.0663492063492064"/>
    <x v="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79.978947368421046"/>
    <n v="1.2823628691983122"/>
    <x v="1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62.176470588235297"/>
    <n v="1.1966037735849056"/>
    <x v="1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53.005950297514879"/>
    <n v="1.7073055242390078"/>
    <x v="1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57.738317757009348"/>
    <n v="1.8721212121212121"/>
    <x v="1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40.03125"/>
    <n v="1.8838235294117647"/>
    <x v="1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81.016591928251117"/>
    <n v="1.3129869186046512"/>
    <x v="1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35.047468354430379"/>
    <n v="2.8397435897435899"/>
    <x v="1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02.92307692307692"/>
    <n v="1.2041999999999999"/>
    <x v="1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27.998126756166094"/>
    <n v="4.1905607476635511"/>
    <x v="1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75.733333333333334"/>
    <n v="0.13853658536585367"/>
    <x v="3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45.026041666666664"/>
    <n v="1.3943548387096774"/>
    <x v="1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73.615384615384613"/>
    <n v="1.74"/>
    <x v="1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56.991701244813278"/>
    <n v="1.5549056603773586"/>
    <x v="1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85.223529411764702"/>
    <n v="1.7044705882352942"/>
    <x v="1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50.962184873949582"/>
    <n v="1.8951562500000001"/>
    <x v="1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63.563636363636363"/>
    <n v="2.4971428571428573"/>
    <x v="1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80.999165275459092"/>
    <n v="0.48860523665659616"/>
    <x v="0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86.044753086419746"/>
    <n v="0.28461970393057684"/>
    <x v="0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90.0390625"/>
    <n v="2.6802325581395348"/>
    <x v="1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74.006063432835816"/>
    <n v="6.1980078125000002"/>
    <x v="1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92.4375"/>
    <n v="3.1301587301587303E-2"/>
    <x v="0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55.999257333828446"/>
    <n v="1.5992152704135738"/>
    <x v="1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32.983796296296298"/>
    <n v="2.793921568627451"/>
    <x v="1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93.596774193548384"/>
    <n v="0.77373333333333338"/>
    <x v="0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69.867724867724874"/>
    <n v="2.0632812500000002"/>
    <x v="1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72.129870129870127"/>
    <n v="6.9424999999999999"/>
    <x v="1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30.041666666666668"/>
    <n v="1.5178947368421052"/>
    <x v="1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73.968000000000004"/>
    <n v="0.64582072176949945"/>
    <x v="0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8.65517241379311"/>
    <n v="0.62873684210526315"/>
    <x v="3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59.992164544564154"/>
    <n v="3.1039864864864866"/>
    <x v="1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111.15827338129496"/>
    <n v="0.42859916782246882"/>
    <x v="2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53.038095238095238"/>
    <n v="0.83119402985074631"/>
    <x v="0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55.985524728588658"/>
    <n v="0.78531302876480547"/>
    <x v="3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69.986760812003524"/>
    <n v="1.1409352517985611"/>
    <x v="1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48.998079877112133"/>
    <n v="0.64537683358624176"/>
    <x v="0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103.84615384615384"/>
    <n v="0.79411764705882348"/>
    <x v="0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99.127659574468083"/>
    <n v="0.11419117647058824"/>
    <x v="0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107.37777777777778"/>
    <n v="0.56186046511627907"/>
    <x v="2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76.922178988326849"/>
    <n v="0.16501669449081802"/>
    <x v="0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58.128865979381445"/>
    <n v="1.1996808510638297"/>
    <x v="1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03.73643410852713"/>
    <n v="1.4545652173913044"/>
    <x v="1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87.962666666666664"/>
    <n v="2.2138255033557046"/>
    <x v="1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28"/>
    <n v="0.48396694214876035"/>
    <x v="0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37.999361294443261"/>
    <n v="0.92911504424778757"/>
    <x v="0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29.999313893653515"/>
    <n v="0.88599797365754818"/>
    <x v="0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103.5"/>
    <n v="0.41399999999999998"/>
    <x v="0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85.994467496542185"/>
    <n v="0.63056795131845844"/>
    <x v="3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98.011627906976742"/>
    <n v="0.48482333607230893"/>
    <x v="0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n v="0.02"/>
    <x v="0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44.994570837642193"/>
    <n v="0.88479410269445857"/>
    <x v="0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31.012224938875306"/>
    <n v="1.2684"/>
    <x v="1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59.970085470085472"/>
    <n v="23.388333333333332"/>
    <x v="1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8.9973474801061"/>
    <n v="5.0838857142857146"/>
    <x v="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50.045454545454547"/>
    <n v="1.9147826086956521"/>
    <x v="1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98.966269841269835"/>
    <n v="0.42127533783783783"/>
    <x v="0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58.857142857142854"/>
    <n v="8.2400000000000001E-2"/>
    <x v="0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81.010256410256417"/>
    <n v="0.60064638783269964"/>
    <x v="3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76.013333333333335"/>
    <n v="0.47232808616404309"/>
    <x v="0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96.597402597402592"/>
    <n v="0.81736263736263737"/>
    <x v="0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76.957446808510639"/>
    <n v="0.54187265917603"/>
    <x v="0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67.984732824427482"/>
    <n v="0.97868131868131869"/>
    <x v="0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88.781609195402297"/>
    <n v="0.77239999999999998"/>
    <x v="0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24.99623706491063"/>
    <n v="0.33464735516372796"/>
    <x v="0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44.922794117647058"/>
    <n v="2.3958823529411766"/>
    <x v="1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79.400000000000006"/>
    <n v="0.64032258064516134"/>
    <x v="3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29.009546539379475"/>
    <n v="1.7615942028985507"/>
    <x v="1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73.59210526315789"/>
    <n v="0.20338181818181819"/>
    <x v="0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107.97038864898211"/>
    <n v="3.5864754098360656"/>
    <x v="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68.987284287011803"/>
    <n v="4.6885802469135802"/>
    <x v="1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11.02236719478098"/>
    <n v="1.220563524590164"/>
    <x v="1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24.997515808491418"/>
    <n v="0.55931783729156137"/>
    <x v="0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2.155172413793103"/>
    <n v="0.43660714285714286"/>
    <x v="0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47.003284072249592"/>
    <n v="0.33538371411833628"/>
    <x v="3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36.0392749244713"/>
    <n v="1.2297938144329896"/>
    <x v="1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01.03760683760684"/>
    <n v="1.8974959871589085"/>
    <x v="1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39.927927927927925"/>
    <n v="0.83622641509433959"/>
    <x v="0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83.158139534883716"/>
    <n v="0.17968844221105529"/>
    <x v="3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39.97520661157025"/>
    <n v="10.365"/>
    <x v="1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47.993908629441627"/>
    <n v="0.97405219780219776"/>
    <x v="0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95.978877489438744"/>
    <n v="0.86386203150461705"/>
    <x v="0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78.728155339805824"/>
    <n v="1.5016666666666667"/>
    <x v="1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56.081632653061227"/>
    <n v="3.5843478260869563"/>
    <x v="1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69.090909090909093"/>
    <n v="5.4285714285714288"/>
    <x v="1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102.05291576673866"/>
    <n v="0.67500714285714281"/>
    <x v="0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07.32089552238806"/>
    <n v="1.9174666666666667"/>
    <x v="1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51.970260223048328"/>
    <n v="9.32"/>
    <x v="1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71.137142857142862"/>
    <n v="4.2927586206896553"/>
    <x v="1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6.49275362318841"/>
    <n v="1.0065753424657535"/>
    <x v="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42.93684210526316"/>
    <n v="2.266111111111111"/>
    <x v="1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30.037974683544302"/>
    <n v="1.4238"/>
    <x v="1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70.623376623376629"/>
    <n v="0.90633333333333332"/>
    <x v="0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6.016018306636155"/>
    <n v="0.63966740576496672"/>
    <x v="0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96.911392405063296"/>
    <n v="0.84131868131868137"/>
    <x v="0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62.867346938775512"/>
    <n v="1.3393478260869565"/>
    <x v="1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108.98537682789652"/>
    <n v="0.59042047531992692"/>
    <x v="0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26.999314599040439"/>
    <n v="1.5280062063615205"/>
    <x v="1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65.004147943311438"/>
    <n v="4.466912114014252"/>
    <x v="1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111.51785714285714"/>
    <n v="0.8439189189189189"/>
    <x v="0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n v="0.03"/>
    <x v="0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10.99268292682927"/>
    <n v="1.7502692307692307"/>
    <x v="1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6.746987951807228"/>
    <n v="0.54137931034482756"/>
    <x v="0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97.020608439646708"/>
    <n v="3.1187381703470032"/>
    <x v="1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92.08620689655173"/>
    <n v="1.2278160919540231"/>
    <x v="1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82.986666666666665"/>
    <n v="0.99026517383618151"/>
    <x v="0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03.03791821561339"/>
    <n v="1.278468634686347"/>
    <x v="1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68.922619047619051"/>
    <n v="1.5861643835616439"/>
    <x v="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87.737226277372258"/>
    <n v="7.0705882352941174"/>
    <x v="1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75.021505376344081"/>
    <n v="1.4238775510204082"/>
    <x v="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50.863999999999997"/>
    <n v="1.4786046511627906"/>
    <x v="1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90"/>
    <n v="0.20322580645161289"/>
    <x v="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72.896039603960389"/>
    <n v="18.40625"/>
    <x v="1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08.48543689320388"/>
    <n v="1.6194202898550725"/>
    <x v="1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101.98095238095237"/>
    <n v="4.7282077922077921"/>
    <x v="1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44.009146341463413"/>
    <n v="0.24466101694915254"/>
    <x v="0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65.942675159235662"/>
    <n v="5.1764999999999999"/>
    <x v="1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.987387387387386"/>
    <n v="2.4764285714285714"/>
    <x v="1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28.003367003367003"/>
    <n v="1.0020481927710843"/>
    <x v="1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85.829268292682926"/>
    <n v="1.53"/>
    <x v="1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84.921052631578945"/>
    <n v="0.37091954022988505"/>
    <x v="3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90.483333333333334"/>
    <n v="4.3923948220064728E-2"/>
    <x v="3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25.00197628458498"/>
    <n v="1.5650721649484536"/>
    <x v="1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92.013888888888886"/>
    <n v="2.704081632653061"/>
    <x v="1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93.066115702479337"/>
    <n v="1.3405952380952382"/>
    <x v="1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61.008145363408524"/>
    <n v="0.50398033126293995"/>
    <x v="0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92.036259541984734"/>
    <n v="0.88815837937384901"/>
    <x v="3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81.132596685082873"/>
    <n v="1.65"/>
    <x v="1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73.5"/>
    <n v="0.17499999999999999"/>
    <x v="0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85.221311475409834"/>
    <n v="1.8566071428571429"/>
    <x v="1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110.96825396825396"/>
    <n v="4.1266319444444441"/>
    <x v="1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32.968036529680369"/>
    <n v="0.90249999999999997"/>
    <x v="3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6.005352363960753"/>
    <n v="0.91984615384615387"/>
    <x v="0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84.96632653061225"/>
    <n v="5.2700632911392402"/>
    <x v="1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25.007462686567163"/>
    <n v="3.1914285714285713"/>
    <x v="1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65.998995479658461"/>
    <n v="3.5418867924528303"/>
    <x v="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87.34482758620689"/>
    <n v="0.32896103896103895"/>
    <x v="3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27.933333333333334"/>
    <n v="1.358918918918919"/>
    <x v="1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103.8"/>
    <n v="2.0843373493975904E-2"/>
    <x v="0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31.937172774869111"/>
    <n v="0.61"/>
    <x v="0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99.5"/>
    <n v="0.30037735849056602"/>
    <x v="0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08.84615384615384"/>
    <n v="11.791666666666666"/>
    <x v="1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0.76229508196721"/>
    <n v="11.260833333333334"/>
    <x v="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29.647058823529413"/>
    <n v="0.12923076923076923"/>
    <x v="0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101.71428571428571"/>
    <n v="7.12"/>
    <x v="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61.5"/>
    <n v="0.30304347826086958"/>
    <x v="0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35"/>
    <n v="2.1250896057347672"/>
    <x v="1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40.049999999999997"/>
    <n v="2.2885714285714287"/>
    <x v="1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110.97231270358306"/>
    <n v="0.34959979476654696"/>
    <x v="3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36.959016393442624"/>
    <n v="1.5729069767441861"/>
    <x v="1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n v="0.01"/>
    <x v="0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30.974074074074075"/>
    <n v="2.3230555555555554"/>
    <x v="1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47.035087719298247"/>
    <n v="0.92448275862068963"/>
    <x v="3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88.065693430656935"/>
    <n v="2.5670212765957445"/>
    <x v="1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37.005616224648989"/>
    <n v="1.6847017045454546"/>
    <x v="1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26.027777777777779"/>
    <n v="1.6657777777777778"/>
    <x v="1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67.817567567567565"/>
    <n v="7.7207692307692311"/>
    <x v="1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9.964912280701753"/>
    <n v="4.0685714285714285"/>
    <x v="1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110.01646903820817"/>
    <n v="5.6420608108108112"/>
    <x v="1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89.964678178963894"/>
    <n v="0.6842686567164179"/>
    <x v="0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79.009523809523813"/>
    <n v="0.34351966873706002"/>
    <x v="0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86.867469879518069"/>
    <n v="6.5545454545454547"/>
    <x v="1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62.04"/>
    <n v="1.7725714285714285"/>
    <x v="1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26.970212765957445"/>
    <n v="1.1317857142857144"/>
    <x v="1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54.121621621621621"/>
    <n v="7.2818181818181822"/>
    <x v="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41.035353535353536"/>
    <n v="2.0833333333333335"/>
    <x v="1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55.052419354838712"/>
    <n v="0.31171232876712329"/>
    <x v="0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107.93762183235867"/>
    <n v="0.56967078189300413"/>
    <x v="0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73.92"/>
    <n v="2.31"/>
    <x v="1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31.995894428152493"/>
    <n v="0.86867834394904464"/>
    <x v="0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53.898148148148145"/>
    <n v="2.7074418604651163"/>
    <x v="1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106.5"/>
    <n v="0.49446428571428569"/>
    <x v="3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32.999805409612762"/>
    <n v="1.1335962566844919"/>
    <x v="1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43.00254993625159"/>
    <n v="1.9055555555555554"/>
    <x v="1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86.858974358974365"/>
    <n v="1.355"/>
    <x v="1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96.8"/>
    <n v="0.10297872340425532"/>
    <x v="0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32.995456610631528"/>
    <n v="0.65544223826714798"/>
    <x v="0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68.028106508875737"/>
    <n v="0.49026652452025588"/>
    <x v="0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58.867816091954026"/>
    <n v="7.8792307692307695"/>
    <x v="1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105.04572803850782"/>
    <n v="0.80306347746090156"/>
    <x v="0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33.054878048780488"/>
    <n v="1.0629411764705883"/>
    <x v="1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78.821428571428569"/>
    <n v="0.50735632183908042"/>
    <x v="3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68.204968944099377"/>
    <n v="2.153137254901961"/>
    <x v="1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75.731884057971016"/>
    <n v="1.4122972972972974"/>
    <x v="1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30.996070133010882"/>
    <n v="1.1533745781777278"/>
    <x v="1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01.88188976377953"/>
    <n v="1.9311940298507462"/>
    <x v="1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52.879227053140099"/>
    <n v="7.2973333333333334"/>
    <x v="1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71.005820721769496"/>
    <n v="0.99663398692810456"/>
    <x v="0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102.38709677419355"/>
    <n v="0.88166666666666671"/>
    <x v="2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74.466666666666669"/>
    <n v="0.37233333333333335"/>
    <x v="0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51.009883198562441"/>
    <n v="0.30540075309306081"/>
    <x v="3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90"/>
    <n v="0.25714285714285712"/>
    <x v="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97.142857142857139"/>
    <n v="0.34"/>
    <x v="0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72.071823204419886"/>
    <n v="11.859090909090909"/>
    <x v="1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75.236363636363635"/>
    <n v="1.2539393939393939"/>
    <x v="1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32.967741935483872"/>
    <n v="0.14394366197183098"/>
    <x v="0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07"/>
    <n v="0.54807692307692313"/>
    <x v="0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45.037837837837834"/>
    <n v="1.0963157894736841"/>
    <x v="1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52.958677685950413"/>
    <n v="1.8847058823529412"/>
    <x v="1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60.017959183673469"/>
    <n v="0.87008284023668636"/>
    <x v="0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n v="0.01"/>
    <x v="0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44.028301886792455"/>
    <n v="2.0291304347826089"/>
    <x v="1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86.028169014084511"/>
    <n v="1.9703225806451612"/>
    <x v="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28.012875536480685"/>
    <n v="1.07"/>
    <x v="1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32.050458715596328"/>
    <n v="2.6873076923076922"/>
    <x v="1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73.611940298507463"/>
    <n v="0.50845360824742269"/>
    <x v="0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08.71052631578948"/>
    <n v="11.802857142857142"/>
    <x v="1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42.97674418604651"/>
    <n v="2.64"/>
    <x v="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83.315789473684205"/>
    <n v="0.30442307692307691"/>
    <x v="0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42"/>
    <n v="0.62880681818181816"/>
    <x v="0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55.927601809954751"/>
    <n v="1.9312499999999999"/>
    <x v="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105.03681885125184"/>
    <n v="0.77102702702702708"/>
    <x v="0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48"/>
    <n v="2.2552763819095478"/>
    <x v="1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112.66176470588235"/>
    <n v="2.3940625"/>
    <x v="1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81.944444444444443"/>
    <n v="0.921875"/>
    <x v="0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64.049180327868854"/>
    <n v="1.3023333333333333"/>
    <x v="1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106.39097744360902"/>
    <n v="6.1521739130434785"/>
    <x v="1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76.011249497790274"/>
    <n v="3.687953216374269"/>
    <x v="1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11.07246376811594"/>
    <n v="10.948571428571428"/>
    <x v="1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95.936170212765958"/>
    <n v="0.50662921348314605"/>
    <x v="0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43.043010752688176"/>
    <n v="8.0060000000000002"/>
    <x v="1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67.966666666666669"/>
    <n v="2.9128571428571428"/>
    <x v="1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89.991428571428571"/>
    <n v="3.4996666666666667"/>
    <x v="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58.095238095238095"/>
    <n v="3.5707317073170732"/>
    <x v="1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83.996875000000003"/>
    <n v="1.2648941176470587"/>
    <x v="1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88.853503184713375"/>
    <n v="3.875"/>
    <x v="1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65.963917525773198"/>
    <n v="4.5703571428571426"/>
    <x v="1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74.804878048780495"/>
    <n v="2.6669565217391304"/>
    <x v="1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.98571428571428"/>
    <n v="0.69"/>
    <x v="0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32.006493506493506"/>
    <n v="0.51343749999999999"/>
    <x v="0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64.727272727272734"/>
    <n v="1.1710526315789473E-2"/>
    <x v="0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24.998110087408456"/>
    <n v="1.089773429454171"/>
    <x v="1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104.97764070932922"/>
    <n v="3.1517592592592591"/>
    <x v="1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64.987878787878785"/>
    <n v="1.5769117647058823"/>
    <x v="1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94.352941176470594"/>
    <n v="1.5380821917808218"/>
    <x v="1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44.001706484641637"/>
    <n v="0.89738979118329465"/>
    <x v="0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64.744680851063833"/>
    <n v="0.75135802469135804"/>
    <x v="0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4.00667779632721"/>
    <n v="8.5288135593220336"/>
    <x v="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34.061302681992338"/>
    <n v="1.3890625000000001"/>
    <x v="1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93.273885350318466"/>
    <n v="1.9018181818181819"/>
    <x v="1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32.998301726577978"/>
    <n v="1.0024333619948409"/>
    <x v="1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83.812903225806451"/>
    <n v="1.4275824175824177"/>
    <x v="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63.992424242424242"/>
    <n v="5.6313333333333331"/>
    <x v="1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81.909090909090907"/>
    <n v="0.30715909090909088"/>
    <x v="0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3.053191489361708"/>
    <n v="0.99397727272727276"/>
    <x v="3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01.98449039881831"/>
    <n v="1.9754935622317598"/>
    <x v="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105.9375"/>
    <n v="5.085"/>
    <x v="1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101.58181818181818"/>
    <n v="2.3774468085106384"/>
    <x v="1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62.970930232558139"/>
    <n v="3.3846875000000001"/>
    <x v="1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29.045602605863191"/>
    <n v="1.3308955223880596"/>
    <x v="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n v="0.01"/>
    <x v="0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77.924999999999997"/>
    <n v="2.0779999999999998"/>
    <x v="1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80.806451612903231"/>
    <n v="0.51122448979591839"/>
    <x v="0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76.006816632583508"/>
    <n v="6.5205847953216374"/>
    <x v="1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72.993613824192337"/>
    <n v="1.1363099415204678"/>
    <x v="1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53"/>
    <n v="1.0237606837606839"/>
    <x v="1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54.164556962025316"/>
    <n v="3.5658333333333334"/>
    <x v="1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32.946666666666665"/>
    <n v="1.3986792452830188"/>
    <x v="1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79.371428571428567"/>
    <n v="0.69450000000000001"/>
    <x v="0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41.174603174603178"/>
    <n v="0.35534246575342465"/>
    <x v="0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77.430769230769229"/>
    <n v="2.5165000000000002"/>
    <x v="1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57.159509202453989"/>
    <n v="1.0587500000000001"/>
    <x v="1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77.17647058823529"/>
    <n v="1.8742857142857143"/>
    <x v="1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24.953917050691246"/>
    <n v="3.8678571428571429"/>
    <x v="1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97.18"/>
    <n v="3.4707142857142856"/>
    <x v="1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46.000916870415651"/>
    <n v="1.8582098765432098"/>
    <x v="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88.023385300668153"/>
    <n v="0.43241247264770238"/>
    <x v="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25.99"/>
    <n v="1.6243749999999999"/>
    <x v="1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02.69047619047619"/>
    <n v="1.8484285714285715"/>
    <x v="1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72.958174904942965"/>
    <n v="0.23703520691785052"/>
    <x v="0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57.190082644628099"/>
    <n v="0.89870129870129867"/>
    <x v="0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84.013793103448279"/>
    <n v="2.7260419580419581"/>
    <x v="1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98.666666666666671"/>
    <n v="1.7004255319148935"/>
    <x v="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42.007419183889773"/>
    <n v="1.8828503562945369"/>
    <x v="1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2.002753556677376"/>
    <n v="3.4693532338308457"/>
    <x v="1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81.567164179104481"/>
    <n v="0.6917721518987342"/>
    <x v="0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37.035087719298247"/>
    <n v="0.25433734939759034"/>
    <x v="0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103.033360455655"/>
    <n v="0.77400977995110021"/>
    <x v="0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84.333333333333329"/>
    <n v="0.37481481481481482"/>
    <x v="0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102.60377358490567"/>
    <n v="5.4379999999999997"/>
    <x v="1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79.992129246064621"/>
    <n v="2.2852189349112426"/>
    <x v="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70.055309734513273"/>
    <n v="0.38948339483394834"/>
    <x v="0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"/>
    <n v="3.7"/>
    <x v="1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41.911917098445599"/>
    <n v="2.3791176470588233"/>
    <x v="1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57.992576882290564"/>
    <n v="0.64036299765807958"/>
    <x v="0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40.942307692307693"/>
    <n v="1.1827777777777777"/>
    <x v="1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69.9972602739726"/>
    <n v="0.84824037184594958"/>
    <x v="0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73.838709677419359"/>
    <n v="0.29346153846153844"/>
    <x v="0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41.979310344827589"/>
    <n v="2.0989655172413793"/>
    <x v="1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77.93442622950819"/>
    <n v="1.697857142857143"/>
    <x v="1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06.01972789115646"/>
    <n v="1.1595907738095239"/>
    <x v="1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47.018181818181816"/>
    <n v="2.5859999999999999"/>
    <x v="1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76.016483516483518"/>
    <n v="2.3058333333333332"/>
    <x v="1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54.120603015075375"/>
    <n v="1.2821428571428573"/>
    <x v="1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57.285714285714285"/>
    <n v="1.8870588235294117"/>
    <x v="1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103.81308411214954"/>
    <n v="6.9511889862327911E-2"/>
    <x v="0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105.02602739726028"/>
    <n v="7.7443434343434348"/>
    <x v="1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90.259259259259252"/>
    <n v="0.27693181818181817"/>
    <x v="0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76.978705978705975"/>
    <n v="0.52479620323841425"/>
    <x v="0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102.60162601626017"/>
    <n v="4.0709677419354842"/>
    <x v="1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n v="0.02"/>
    <x v="0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55.0062893081761"/>
    <n v="1.5617857142857143"/>
    <x v="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32.127272727272725"/>
    <n v="2.5242857142857145"/>
    <x v="1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50.642857142857146"/>
    <n v="1.729268292682927E-2"/>
    <x v="2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49.6875"/>
    <n v="0.12230769230769231"/>
    <x v="0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54.894067796610166"/>
    <n v="1.6398734177215191"/>
    <x v="1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46.931937172774866"/>
    <n v="1.6298181818181818"/>
    <x v="1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44.951219512195124"/>
    <n v="0.20252747252747252"/>
    <x v="0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0.99898322318251"/>
    <n v="3.1924083769633507"/>
    <x v="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107.7625"/>
    <n v="4.7894444444444444"/>
    <x v="1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02.07770270270271"/>
    <n v="0.19556634304207121"/>
    <x v="3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24.976190476190474"/>
    <n v="1.9894827586206896"/>
    <x v="1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.944134078212286"/>
    <n v="7.95"/>
    <x v="1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67.946462715105156"/>
    <n v="0.50621082621082625"/>
    <x v="0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26.070921985815602"/>
    <n v="0.57437499999999997"/>
    <x v="0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05.0032154340836"/>
    <n v="1.5562827640984909"/>
    <x v="1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25.826923076923077"/>
    <n v="0.36297297297297298"/>
    <x v="0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77.666666666666671"/>
    <n v="0.58250000000000002"/>
    <x v="2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57.82692307692308"/>
    <n v="2.3739473684210526"/>
    <x v="1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92.955555555555549"/>
    <n v="0.58750000000000002"/>
    <x v="0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37.945098039215686"/>
    <n v="1.8256603773584905"/>
    <x v="1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31.842105263157894"/>
    <n v="7.5436408977556111E-3"/>
    <x v="0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40"/>
    <n v="1.7595330739299611"/>
    <x v="1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101.1"/>
    <n v="2.3788235294117648"/>
    <x v="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84.006989951944078"/>
    <n v="4.8805076142131982"/>
    <x v="1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103.41538461538461"/>
    <n v="2.2406666666666668"/>
    <x v="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05.13333333333334"/>
    <n v="0.18126436781609195"/>
    <x v="0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89.21621621621621"/>
    <n v="0.45847222222222223"/>
    <x v="0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51.995234312946785"/>
    <n v="1.1731541218637993"/>
    <x v="1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64.956521739130437"/>
    <n v="2.173090909090909"/>
    <x v="1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46.235294117647058"/>
    <n v="1.1228571428571428"/>
    <x v="1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51.151785714285715"/>
    <n v="0.72518987341772156"/>
    <x v="0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33.909722222222221"/>
    <n v="2.1230434782608696"/>
    <x v="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92.016298633017882"/>
    <n v="2.3974657534246577"/>
    <x v="1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07.42857142857143"/>
    <n v="1.8193548387096774"/>
    <x v="1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75.848484848484844"/>
    <n v="1.6413114754098361"/>
    <x v="1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80.476190476190482"/>
    <n v="1.6375968992248063E-2"/>
    <x v="0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86.978483606557376"/>
    <n v="0.49643859649122807"/>
    <x v="3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5.13541666666667"/>
    <n v="1.0970652173913042"/>
    <x v="1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57.298507462686565"/>
    <n v="0.49217948717948717"/>
    <x v="0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93.348484848484844"/>
    <n v="0.62232323232323228"/>
    <x v="2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71.987179487179489"/>
    <n v="0.1305813953488372"/>
    <x v="0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92.611940298507463"/>
    <n v="0.64635416666666667"/>
    <x v="0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04.99122807017544"/>
    <n v="1.5958666666666668"/>
    <x v="1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30.958174904942965"/>
    <n v="0.81420000000000003"/>
    <x v="0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3.001182732111175"/>
    <n v="0.32444767441860467"/>
    <x v="0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84.187845303867405"/>
    <n v="9.9141184124918666E-2"/>
    <x v="0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73.92307692307692"/>
    <n v="0.26694444444444443"/>
    <x v="0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36.987499999999997"/>
    <n v="0.62957446808510642"/>
    <x v="3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46.896551724137929"/>
    <n v="1.6135593220338984"/>
    <x v="1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n v="0.05"/>
    <x v="0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2.02437459910199"/>
    <n v="10.969379310344827"/>
    <x v="1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45.007502206531335"/>
    <n v="0.70094158075601376"/>
    <x v="3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94.285714285714292"/>
    <n v="0.6"/>
    <x v="0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101.02325581395348"/>
    <n v="3.6709859154929578"/>
    <x v="1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97.037499999999994"/>
    <n v="11.09"/>
    <x v="1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43.00963855421687"/>
    <n v="0.19028784648187633"/>
    <x v="0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94.916030534351151"/>
    <n v="1.2687755102040816"/>
    <x v="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2.151785714285708"/>
    <n v="7.3463636363636367"/>
    <x v="1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1.007692307692309"/>
    <n v="4.5731034482758622E-2"/>
    <x v="0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n v="0.85054545454545449"/>
    <x v="0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43.87096774193548"/>
    <n v="1.1929824561403508"/>
    <x v="1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40.063909774436091"/>
    <n v="2.9602777777777778"/>
    <x v="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43.833333333333336"/>
    <n v="0.84694915254237291"/>
    <x v="0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84.92903225806451"/>
    <n v="3.5578378378378379"/>
    <x v="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41.067632850241544"/>
    <n v="3.8640909090909092"/>
    <x v="1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54.971428571428568"/>
    <n v="7.9223529411764702"/>
    <x v="1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77.010807374443743"/>
    <n v="1.3703393665158372"/>
    <x v="1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71.201754385964918"/>
    <n v="3.3820833333333336"/>
    <x v="1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91.935483870967744"/>
    <n v="1.0822784810126582"/>
    <x v="1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97.069023569023571"/>
    <n v="0.60757639620653314"/>
    <x v="0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58.916666666666664"/>
    <n v="0.27725490196078434"/>
    <x v="0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58.015466983938133"/>
    <n v="2.283934426229508"/>
    <x v="1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103.87301587301587"/>
    <n v="0.21615194054500414"/>
    <x v="0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93.46875"/>
    <n v="3.73875"/>
    <x v="1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61.970370370370368"/>
    <n v="1.5492592592592593"/>
    <x v="1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92.042857142857144"/>
    <n v="3.2214999999999998"/>
    <x v="1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7.268656716417908"/>
    <n v="0.73957142857142855"/>
    <x v="0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93.923913043478265"/>
    <n v="8.641"/>
    <x v="1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84.969458128078813"/>
    <n v="1.432624584717608"/>
    <x v="1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105.97035040431267"/>
    <n v="0.40281762295081969"/>
    <x v="0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36.969040247678016"/>
    <n v="1.7822388059701493"/>
    <x v="1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1.533333333333331"/>
    <n v="0.84930555555555554"/>
    <x v="0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80.999140154772135"/>
    <n v="1.4593648334624323"/>
    <x v="1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26.010498687664043"/>
    <n v="1.5246153846153847"/>
    <x v="1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25.998410896708286"/>
    <n v="0.67129542790152408"/>
    <x v="0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34.173913043478258"/>
    <n v="0.40307692307692305"/>
    <x v="0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8.002083333333335"/>
    <n v="2.1679032258064517"/>
    <x v="1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76.546875"/>
    <n v="0.52117021276595743"/>
    <x v="0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3.053097345132741"/>
    <n v="4.9958333333333336"/>
    <x v="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106.859375"/>
    <n v="0.87679487179487181"/>
    <x v="0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46.020746887966808"/>
    <n v="1.131734693877551"/>
    <x v="1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100.17424242424242"/>
    <n v="4.2654838709677421"/>
    <x v="1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101.44"/>
    <n v="0.77632653061224488"/>
    <x v="3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87.972684085510693"/>
    <n v="0.52496810772501767"/>
    <x v="0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74.995594713656388"/>
    <n v="1.5746762589928058"/>
    <x v="1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42.982142857142854"/>
    <n v="0.72939393939393937"/>
    <x v="0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33.115107913669064"/>
    <n v="0.60565789473684206"/>
    <x v="3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101.13101604278074"/>
    <n v="0.5679129129129129"/>
    <x v="0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5.98841354723708"/>
    <n v="0.56542754275427543"/>
    <x v="3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A6B54-ED95-3C4C-AE82-60DC62A63EAA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6C05C-49DF-654A-9F2B-63F8E1460D93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zoomScale="66" workbookViewId="0">
      <selection activeCell="F8" sqref="F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5" bestFit="1" customWidth="1"/>
    <col min="7" max="7" width="14" style="4" customWidth="1"/>
    <col min="9" max="9" width="13" bestFit="1" customWidth="1"/>
    <col min="12" max="13" width="11.1640625" bestFit="1" customWidth="1"/>
    <col min="16" max="16" width="28" bestFit="1" customWidth="1"/>
    <col min="17" max="17" width="14.83203125" bestFit="1" customWidth="1"/>
    <col min="18" max="18" width="17.83203125" bestFit="1" customWidth="1"/>
    <col min="19" max="19" width="22" bestFit="1" customWidth="1"/>
    <col min="20" max="20" width="20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5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e">
        <f>E2/I2</f>
        <v>#DIV/0!</v>
      </c>
      <c r="G2" s="4">
        <f>E2/D2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LEFT(P2,SEARCH("/",P2,3)-1)</f>
        <v>food</v>
      </c>
      <c r="R2" t="str">
        <f>RIGHT(P2,LEN(P2)-SEARCH("/",P2))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E3/I3</f>
        <v>92.151898734177209</v>
      </c>
      <c r="G3" s="4">
        <f>E3/D3</f>
        <v>10.4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LEFT(P3,SEARCH("/",P3,3)-1)</f>
        <v>music</v>
      </c>
      <c r="R3" t="str">
        <f t="shared" ref="R3:R66" si="1">RIGHT(P3,LEN(P3)-SEARCH("/",P3))</f>
        <v>rock</v>
      </c>
      <c r="S3" s="8">
        <f t="shared" ref="S3:S66" si="2">(((L3/60)/60)/24)+DATE(1970,1,1)</f>
        <v>41870.208333333336</v>
      </c>
      <c r="T3" s="8">
        <f t="shared" ref="T3:T66" si="3">(((M3/60)/60)/24)+DATE(1970,1,1)</f>
        <v>41872.208333333336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4">E4/I4</f>
        <v>100.01614035087719</v>
      </c>
      <c r="G4" s="4">
        <f t="shared" ref="G4:G67" si="5">E4/D4</f>
        <v>1.3147878228782288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8">
        <f t="shared" si="2"/>
        <v>41595.25</v>
      </c>
      <c r="T4" s="8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4"/>
        <v>103.20833333333333</v>
      </c>
      <c r="G5" s="4">
        <f t="shared" si="5"/>
        <v>0.58976190476190471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8">
        <f t="shared" si="2"/>
        <v>43688.208333333328</v>
      </c>
      <c r="T5" s="8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4"/>
        <v>99.339622641509436</v>
      </c>
      <c r="G6" s="4">
        <f t="shared" si="5"/>
        <v>0.69276315789473686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8">
        <f t="shared" si="2"/>
        <v>43485.25</v>
      </c>
      <c r="T6" s="8">
        <f t="shared" si="3"/>
        <v>43489.25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4"/>
        <v>75.833333333333329</v>
      </c>
      <c r="G7" s="4">
        <f t="shared" si="5"/>
        <v>1.7361842105263159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8">
        <f t="shared" si="2"/>
        <v>41149.208333333336</v>
      </c>
      <c r="T7" s="8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4"/>
        <v>60.555555555555557</v>
      </c>
      <c r="G8" s="4">
        <f t="shared" si="5"/>
        <v>0.20961538461538462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8">
        <f t="shared" si="2"/>
        <v>42991.208333333328</v>
      </c>
      <c r="T8" s="8">
        <f t="shared" si="3"/>
        <v>42992.208333333328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4"/>
        <v>64.93832599118943</v>
      </c>
      <c r="G9" s="4">
        <f t="shared" si="5"/>
        <v>3.2757777777777779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8">
        <f t="shared" si="2"/>
        <v>42229.208333333328</v>
      </c>
      <c r="T9" s="8">
        <f t="shared" si="3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4"/>
        <v>30.997175141242938</v>
      </c>
      <c r="G10" s="4">
        <f t="shared" si="5"/>
        <v>0.19932788374205268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8">
        <f t="shared" si="2"/>
        <v>40399.208333333336</v>
      </c>
      <c r="T10" s="8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4"/>
        <v>72.909090909090907</v>
      </c>
      <c r="G11" s="4">
        <f t="shared" si="5"/>
        <v>0.51741935483870971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8">
        <f t="shared" si="2"/>
        <v>41536.208333333336</v>
      </c>
      <c r="T11" s="8">
        <f t="shared" si="3"/>
        <v>41585.25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4"/>
        <v>62.9</v>
      </c>
      <c r="G12" s="4">
        <f t="shared" si="5"/>
        <v>2.6611538461538462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8">
        <f t="shared" si="2"/>
        <v>40404.208333333336</v>
      </c>
      <c r="T12" s="8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4"/>
        <v>112.22222222222223</v>
      </c>
      <c r="G13" s="4">
        <f t="shared" si="5"/>
        <v>0.48095238095238096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8">
        <f t="shared" si="2"/>
        <v>40442.208333333336</v>
      </c>
      <c r="T13" s="8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4"/>
        <v>102.34545454545454</v>
      </c>
      <c r="G14" s="4">
        <f t="shared" si="5"/>
        <v>0.89349206349206345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8">
        <f t="shared" si="2"/>
        <v>43760.208333333328</v>
      </c>
      <c r="T14" s="8">
        <f t="shared" si="3"/>
        <v>43768.208333333328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4"/>
        <v>105.05102040816327</v>
      </c>
      <c r="G15" s="4">
        <f t="shared" si="5"/>
        <v>2.4511904761904764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8">
        <f t="shared" si="2"/>
        <v>42532.208333333328</v>
      </c>
      <c r="T15" s="8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4"/>
        <v>94.144999999999996</v>
      </c>
      <c r="G16" s="4">
        <f t="shared" si="5"/>
        <v>0.66769503546099296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4"/>
        <v>84.986725663716811</v>
      </c>
      <c r="G17" s="4">
        <f t="shared" si="5"/>
        <v>0.47307881773399013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8">
        <f t="shared" si="2"/>
        <v>43809.25</v>
      </c>
      <c r="T17" s="8">
        <f t="shared" si="3"/>
        <v>43813.25</v>
      </c>
    </row>
    <row r="18" spans="1:20" ht="17" hidden="1" x14ac:dyDescent="0.2">
      <c r="A18">
        <v>16</v>
      </c>
      <c r="B18" t="s">
        <v>66</v>
      </c>
      <c r="C18" s="10" t="s">
        <v>67</v>
      </c>
      <c r="D18">
        <v>1700</v>
      </c>
      <c r="E18">
        <v>11041</v>
      </c>
      <c r="F18">
        <f t="shared" si="4"/>
        <v>110.41</v>
      </c>
      <c r="G18" s="4">
        <f t="shared" si="5"/>
        <v>6.4947058823529416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8">
        <f t="shared" si="2"/>
        <v>41661.25</v>
      </c>
      <c r="T18" s="8">
        <f t="shared" si="3"/>
        <v>41683.25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4"/>
        <v>107.96236989591674</v>
      </c>
      <c r="G19" s="4">
        <f t="shared" si="5"/>
        <v>1.5939125295508274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8">
        <f t="shared" si="2"/>
        <v>40555.25</v>
      </c>
      <c r="T19" s="8">
        <f t="shared" si="3"/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4"/>
        <v>45.103703703703701</v>
      </c>
      <c r="G20" s="4">
        <f t="shared" si="5"/>
        <v>0.66912087912087914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4"/>
        <v>45.001483679525222</v>
      </c>
      <c r="G21" s="4">
        <f t="shared" si="5"/>
        <v>0.48529600000000001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8">
        <f t="shared" si="2"/>
        <v>43528.25</v>
      </c>
      <c r="T21" s="8">
        <f t="shared" si="3"/>
        <v>43549.208333333328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4"/>
        <v>105.97134670487107</v>
      </c>
      <c r="G22" s="4">
        <f t="shared" si="5"/>
        <v>1.1224279210925645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4"/>
        <v>69.055555555555557</v>
      </c>
      <c r="G23" s="4">
        <f t="shared" si="5"/>
        <v>0.40992553191489361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8">
        <f t="shared" si="2"/>
        <v>40770.208333333336</v>
      </c>
      <c r="T23" s="8">
        <f t="shared" si="3"/>
        <v>40804.208333333336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4"/>
        <v>85.044943820224717</v>
      </c>
      <c r="G24" s="4">
        <f t="shared" si="5"/>
        <v>1.2807106598984772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8">
        <f t="shared" si="2"/>
        <v>43193.208333333328</v>
      </c>
      <c r="T24" s="8">
        <f t="shared" si="3"/>
        <v>43208.208333333328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4"/>
        <v>105.22535211267606</v>
      </c>
      <c r="G25" s="4">
        <f t="shared" si="5"/>
        <v>3.3204444444444445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8">
        <f t="shared" si="2"/>
        <v>43510.25</v>
      </c>
      <c r="T25" s="8">
        <f t="shared" si="3"/>
        <v>43563.208333333328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4"/>
        <v>39.003741114852225</v>
      </c>
      <c r="G26" s="4">
        <f t="shared" si="5"/>
        <v>1.1283225108225108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8">
        <f t="shared" si="2"/>
        <v>41811.208333333336</v>
      </c>
      <c r="T26" s="8">
        <f t="shared" si="3"/>
        <v>41813.208333333336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4"/>
        <v>73.030674846625772</v>
      </c>
      <c r="G27" s="4">
        <f t="shared" si="5"/>
        <v>2.1643636363636363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8">
        <f t="shared" si="2"/>
        <v>40681.208333333336</v>
      </c>
      <c r="T27" s="8">
        <f t="shared" si="3"/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4"/>
        <v>35.009459459459457</v>
      </c>
      <c r="G28" s="4">
        <f t="shared" si="5"/>
        <v>0.4819906976744186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4"/>
        <v>106.6</v>
      </c>
      <c r="G29" s="4">
        <f t="shared" si="5"/>
        <v>0.79949999999999999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8">
        <f t="shared" si="2"/>
        <v>42280.208333333328</v>
      </c>
      <c r="T29" s="8">
        <f t="shared" si="3"/>
        <v>42288.208333333328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4"/>
        <v>61.997747747747745</v>
      </c>
      <c r="G30" s="4">
        <f t="shared" si="5"/>
        <v>1.0522553516819573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8">
        <f t="shared" si="2"/>
        <v>40218.25</v>
      </c>
      <c r="T30" s="8">
        <f t="shared" si="3"/>
        <v>40241.25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4"/>
        <v>94.000622665006233</v>
      </c>
      <c r="G31" s="4">
        <f t="shared" si="5"/>
        <v>3.2889978213507627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8">
        <f t="shared" si="2"/>
        <v>43301.208333333328</v>
      </c>
      <c r="T31" s="8">
        <f t="shared" si="3"/>
        <v>43341.208333333328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4"/>
        <v>112.05426356589147</v>
      </c>
      <c r="G32" s="4">
        <f t="shared" si="5"/>
        <v>1.606111111111111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8">
        <f t="shared" si="2"/>
        <v>43609.208333333328</v>
      </c>
      <c r="T32" s="8">
        <f t="shared" si="3"/>
        <v>43614.208333333328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4"/>
        <v>48.008849557522126</v>
      </c>
      <c r="G33" s="4">
        <f t="shared" si="5"/>
        <v>3.1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4"/>
        <v>38.004334633723452</v>
      </c>
      <c r="G34" s="4">
        <f t="shared" si="5"/>
        <v>0.86807920792079207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8">
        <f t="shared" si="2"/>
        <v>43110.25</v>
      </c>
      <c r="T34" s="8">
        <f t="shared" si="3"/>
        <v>43137.25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4"/>
        <v>35.000184535892231</v>
      </c>
      <c r="G35" s="4">
        <f t="shared" si="5"/>
        <v>3.7782071713147412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8">
        <f t="shared" si="2"/>
        <v>41917.208333333336</v>
      </c>
      <c r="T35" s="8">
        <f t="shared" si="3"/>
        <v>41954.25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4"/>
        <v>85</v>
      </c>
      <c r="G36" s="4">
        <f t="shared" si="5"/>
        <v>1.5080645161290323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8">
        <f t="shared" si="2"/>
        <v>42817.208333333328</v>
      </c>
      <c r="T36" s="8">
        <f t="shared" si="3"/>
        <v>42822.208333333328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4"/>
        <v>95.993893129770996</v>
      </c>
      <c r="G37" s="4">
        <f t="shared" si="5"/>
        <v>1.5030119521912351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8">
        <f t="shared" si="2"/>
        <v>43484.25</v>
      </c>
      <c r="T37" s="8">
        <f t="shared" si="3"/>
        <v>43526.25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4"/>
        <v>68.8125</v>
      </c>
      <c r="G38" s="4">
        <f t="shared" si="5"/>
        <v>1.572857142857143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8">
        <f t="shared" si="2"/>
        <v>40600.25</v>
      </c>
      <c r="T38" s="8">
        <f t="shared" si="3"/>
        <v>40625.208333333336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4"/>
        <v>105.97196261682242</v>
      </c>
      <c r="G39" s="4">
        <f t="shared" si="5"/>
        <v>1.3998765432098765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8">
        <f t="shared" si="2"/>
        <v>43744.208333333328</v>
      </c>
      <c r="T39" s="8">
        <f t="shared" si="3"/>
        <v>43777.25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4"/>
        <v>75.261194029850742</v>
      </c>
      <c r="G40" s="4">
        <f t="shared" si="5"/>
        <v>3.2532258064516131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4"/>
        <v>57.125</v>
      </c>
      <c r="G41" s="4">
        <f t="shared" si="5"/>
        <v>0.50777777777777777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8">
        <f t="shared" si="2"/>
        <v>41330.25</v>
      </c>
      <c r="T41" s="8">
        <f t="shared" si="3"/>
        <v>41344.208333333336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4"/>
        <v>75.141414141414145</v>
      </c>
      <c r="G42" s="4">
        <f t="shared" si="5"/>
        <v>1.6906818181818182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8">
        <f t="shared" si="2"/>
        <v>40334.208333333336</v>
      </c>
      <c r="T42" s="8">
        <f t="shared" si="3"/>
        <v>40353.208333333336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4"/>
        <v>107.42342342342343</v>
      </c>
      <c r="G43" s="4">
        <f t="shared" si="5"/>
        <v>2.1292857142857144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8">
        <f t="shared" si="2"/>
        <v>41156.208333333336</v>
      </c>
      <c r="T43" s="8">
        <f t="shared" si="3"/>
        <v>41182.208333333336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4"/>
        <v>35.995495495495497</v>
      </c>
      <c r="G44" s="4">
        <f t="shared" si="5"/>
        <v>4.4394444444444447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8">
        <f t="shared" si="2"/>
        <v>40728.208333333336</v>
      </c>
      <c r="T44" s="8">
        <f t="shared" si="3"/>
        <v>40737.208333333336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4"/>
        <v>26.998873148744366</v>
      </c>
      <c r="G45" s="4">
        <f t="shared" si="5"/>
        <v>1.859390243902439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8">
        <f t="shared" si="2"/>
        <v>41844.208333333336</v>
      </c>
      <c r="T45" s="8">
        <f t="shared" si="3"/>
        <v>41860.208333333336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4"/>
        <v>107.56122448979592</v>
      </c>
      <c r="G46" s="4">
        <f t="shared" si="5"/>
        <v>6.5881249999999998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4"/>
        <v>94.375</v>
      </c>
      <c r="G47" s="4">
        <f t="shared" si="5"/>
        <v>0.4768421052631579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8">
        <f t="shared" si="2"/>
        <v>42676.208333333328</v>
      </c>
      <c r="T47" s="8">
        <f t="shared" si="3"/>
        <v>42691.25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4"/>
        <v>46.163043478260867</v>
      </c>
      <c r="G48" s="4">
        <f t="shared" si="5"/>
        <v>1.1478378378378378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8">
        <f t="shared" si="2"/>
        <v>40367.208333333336</v>
      </c>
      <c r="T48" s="8">
        <f t="shared" si="3"/>
        <v>40390.208333333336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4"/>
        <v>47.845637583892618</v>
      </c>
      <c r="G49" s="4">
        <f t="shared" si="5"/>
        <v>4.7526666666666664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8">
        <f t="shared" si="2"/>
        <v>41727.208333333336</v>
      </c>
      <c r="T49" s="8">
        <f t="shared" si="3"/>
        <v>41757.208333333336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4"/>
        <v>53.007815713698065</v>
      </c>
      <c r="G50" s="4">
        <f t="shared" si="5"/>
        <v>3.86972972972973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8">
        <f t="shared" si="2"/>
        <v>42180.208333333328</v>
      </c>
      <c r="T50" s="8">
        <f t="shared" si="3"/>
        <v>42192.208333333328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4"/>
        <v>45.059405940594061</v>
      </c>
      <c r="G51" s="4">
        <f t="shared" si="5"/>
        <v>1.89625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4"/>
        <v>2</v>
      </c>
      <c r="G52" s="4">
        <f t="shared" si="5"/>
        <v>0.02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4"/>
        <v>99.006816632583508</v>
      </c>
      <c r="G53" s="4">
        <f t="shared" si="5"/>
        <v>0.91867805186590767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4"/>
        <v>32.786666666666669</v>
      </c>
      <c r="G54" s="4">
        <f t="shared" si="5"/>
        <v>0.34152777777777776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8">
        <f t="shared" si="2"/>
        <v>40436.208333333336</v>
      </c>
      <c r="T54" s="8">
        <f t="shared" si="3"/>
        <v>40440.208333333336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4"/>
        <v>59.119617224880386</v>
      </c>
      <c r="G55" s="4">
        <f t="shared" si="5"/>
        <v>1.4040909090909091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4"/>
        <v>44.93333333333333</v>
      </c>
      <c r="G56" s="4">
        <f t="shared" si="5"/>
        <v>0.89866666666666661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8">
        <f t="shared" si="2"/>
        <v>43170.25</v>
      </c>
      <c r="T56" s="8">
        <f t="shared" si="3"/>
        <v>43176.208333333328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4"/>
        <v>89.664122137404576</v>
      </c>
      <c r="G57" s="4">
        <f t="shared" si="5"/>
        <v>1.7796969696969698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8">
        <f t="shared" si="2"/>
        <v>43311.208333333328</v>
      </c>
      <c r="T57" s="8">
        <f t="shared" si="3"/>
        <v>43316.208333333328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4"/>
        <v>70.079268292682926</v>
      </c>
      <c r="G58" s="4">
        <f t="shared" si="5"/>
        <v>1.436625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8">
        <f t="shared" si="2"/>
        <v>42014.25</v>
      </c>
      <c r="T58" s="8">
        <f t="shared" si="3"/>
        <v>42021.25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4"/>
        <v>31.059701492537314</v>
      </c>
      <c r="G59" s="4">
        <f t="shared" si="5"/>
        <v>2.1527586206896552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8">
        <f t="shared" si="2"/>
        <v>42979.208333333328</v>
      </c>
      <c r="T59" s="8">
        <f t="shared" si="3"/>
        <v>42991.208333333328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4"/>
        <v>29.061611374407583</v>
      </c>
      <c r="G60" s="4">
        <f t="shared" si="5"/>
        <v>2.2711111111111113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8">
        <f t="shared" si="2"/>
        <v>42268.208333333328</v>
      </c>
      <c r="T60" s="8">
        <f t="shared" si="3"/>
        <v>42281.208333333328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4"/>
        <v>30.0859375</v>
      </c>
      <c r="G61" s="4">
        <f t="shared" si="5"/>
        <v>2.7507142857142859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8">
        <f t="shared" si="2"/>
        <v>42898.208333333328</v>
      </c>
      <c r="T61" s="8">
        <f t="shared" si="3"/>
        <v>42913.208333333328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4"/>
        <v>84.998125000000002</v>
      </c>
      <c r="G62" s="4">
        <f t="shared" si="5"/>
        <v>1.4437048832271762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4"/>
        <v>82.001775410563695</v>
      </c>
      <c r="G63" s="4">
        <f t="shared" si="5"/>
        <v>0.92745983935742971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8">
        <f t="shared" si="2"/>
        <v>40595.25</v>
      </c>
      <c r="T63" s="8">
        <f t="shared" si="3"/>
        <v>40635.208333333336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4"/>
        <v>58.040160642570278</v>
      </c>
      <c r="G64" s="4">
        <f t="shared" si="5"/>
        <v>7.226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4"/>
        <v>111.4</v>
      </c>
      <c r="G65" s="4">
        <f t="shared" si="5"/>
        <v>0.11851063829787234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4"/>
        <v>71.94736842105263</v>
      </c>
      <c r="G66" s="4">
        <f t="shared" si="5"/>
        <v>0.97642857142857142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  <c r="S66" s="8">
        <f t="shared" si="2"/>
        <v>43283.208333333328</v>
      </c>
      <c r="T66" s="8">
        <f t="shared" si="3"/>
        <v>43298.208333333328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61.038135593220339</v>
      </c>
      <c r="G67" s="4">
        <f t="shared" si="5"/>
        <v>2.3614754098360655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LEFT(P67,SEARCH("/",P67,3)-1)</f>
        <v>theater</v>
      </c>
      <c r="R67" t="str">
        <f t="shared" ref="R67:R130" si="7">RIGHT(P67,LEN(P67)-SEARCH("/",P67))</f>
        <v>plays</v>
      </c>
      <c r="S67" s="8">
        <f t="shared" ref="S67:S130" si="8">(((L67/60)/60)/24)+DATE(1970,1,1)</f>
        <v>40570.25</v>
      </c>
      <c r="T67" s="8">
        <f t="shared" ref="T67:T130" si="9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0">E68/I68</f>
        <v>108.91666666666667</v>
      </c>
      <c r="G68" s="4">
        <f t="shared" ref="G68:G131" si="11">E68/D68</f>
        <v>0.45068965517241377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  <c r="S68" s="8">
        <f t="shared" si="8"/>
        <v>42102.208333333328</v>
      </c>
      <c r="T68" s="8">
        <f t="shared" si="9"/>
        <v>42107.208333333328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0"/>
        <v>29.001722017220171</v>
      </c>
      <c r="G69" s="4">
        <f t="shared" si="11"/>
        <v>1.6238567493112948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  <c r="S69" s="8">
        <f t="shared" si="8"/>
        <v>40203.25</v>
      </c>
      <c r="T69" s="8">
        <f t="shared" si="9"/>
        <v>40208.25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0"/>
        <v>58.975609756097562</v>
      </c>
      <c r="G70" s="4">
        <f t="shared" si="11"/>
        <v>2.5452631578947367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  <c r="S70" s="8">
        <f t="shared" si="8"/>
        <v>42943.208333333328</v>
      </c>
      <c r="T70" s="8">
        <f t="shared" si="9"/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0"/>
        <v>111.82352941176471</v>
      </c>
      <c r="G71" s="4">
        <f t="shared" si="11"/>
        <v>0.24063291139240506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  <c r="S71" s="8">
        <f t="shared" si="8"/>
        <v>40531.25</v>
      </c>
      <c r="T71" s="8">
        <f t="shared" si="9"/>
        <v>40565.25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0"/>
        <v>63.995555555555555</v>
      </c>
      <c r="G72" s="4">
        <f t="shared" si="11"/>
        <v>1.2374140625000001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  <c r="S72" s="8">
        <f t="shared" si="8"/>
        <v>40484.208333333336</v>
      </c>
      <c r="T72" s="8">
        <f t="shared" si="9"/>
        <v>40533.25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0"/>
        <v>85.315789473684205</v>
      </c>
      <c r="G73" s="4">
        <f t="shared" si="11"/>
        <v>1.0806666666666667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  <c r="S73" s="8">
        <f t="shared" si="8"/>
        <v>43799.25</v>
      </c>
      <c r="T73" s="8">
        <f t="shared" si="9"/>
        <v>43803.25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0"/>
        <v>74.481481481481481</v>
      </c>
      <c r="G74" s="4">
        <f t="shared" si="11"/>
        <v>6.7033333333333331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  <c r="S74" s="8">
        <f t="shared" si="8"/>
        <v>42186.208333333328</v>
      </c>
      <c r="T74" s="8">
        <f t="shared" si="9"/>
        <v>42222.208333333328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0"/>
        <v>105.14772727272727</v>
      </c>
      <c r="G75" s="4">
        <f t="shared" si="11"/>
        <v>6.609285714285714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  <c r="S75" s="8">
        <f t="shared" si="8"/>
        <v>42701.25</v>
      </c>
      <c r="T75" s="8">
        <f t="shared" si="9"/>
        <v>42704.25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0"/>
        <v>56.188235294117646</v>
      </c>
      <c r="G76" s="4">
        <f t="shared" si="11"/>
        <v>1.2246153846153847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  <c r="S76" s="8">
        <f t="shared" si="8"/>
        <v>42456.208333333328</v>
      </c>
      <c r="T76" s="8">
        <f t="shared" si="9"/>
        <v>42457.208333333328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0"/>
        <v>85.917647058823533</v>
      </c>
      <c r="G77" s="4">
        <f t="shared" si="11"/>
        <v>1.5057731958762886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  <c r="S77" s="8">
        <f t="shared" si="8"/>
        <v>43296.208333333328</v>
      </c>
      <c r="T77" s="8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0"/>
        <v>57.00296912114014</v>
      </c>
      <c r="G78" s="4">
        <f t="shared" si="11"/>
        <v>0.78106590724165992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  <c r="S78" s="8">
        <f t="shared" si="8"/>
        <v>42027.25</v>
      </c>
      <c r="T78" s="8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0"/>
        <v>79.642857142857139</v>
      </c>
      <c r="G79" s="4">
        <f t="shared" si="11"/>
        <v>0.46947368421052632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  <c r="S79" s="8">
        <f t="shared" si="8"/>
        <v>40448.208333333336</v>
      </c>
      <c r="T79" s="8">
        <f t="shared" si="9"/>
        <v>40462.208333333336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0"/>
        <v>41.018181818181816</v>
      </c>
      <c r="G80" s="4">
        <f t="shared" si="11"/>
        <v>3.008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  <c r="S80" s="8">
        <f t="shared" si="8"/>
        <v>43206.208333333328</v>
      </c>
      <c r="T80" s="8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0"/>
        <v>48.004773269689736</v>
      </c>
      <c r="G81" s="4">
        <f t="shared" si="11"/>
        <v>0.6959861591695502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  <c r="S81" s="8">
        <f t="shared" si="8"/>
        <v>43267.208333333328</v>
      </c>
      <c r="T81" s="8">
        <f t="shared" si="9"/>
        <v>43272.208333333328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0"/>
        <v>55.212598425196852</v>
      </c>
      <c r="G82" s="4">
        <f t="shared" si="11"/>
        <v>6.374545454545455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  <c r="S82" s="8">
        <f t="shared" si="8"/>
        <v>42976.208333333328</v>
      </c>
      <c r="T82" s="8">
        <f t="shared" si="9"/>
        <v>43006.208333333328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0"/>
        <v>92.109489051094897</v>
      </c>
      <c r="G83" s="4">
        <f t="shared" si="11"/>
        <v>2.253392857142857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  <c r="S83" s="8">
        <f t="shared" si="8"/>
        <v>43062.25</v>
      </c>
      <c r="T83" s="8">
        <f t="shared" si="9"/>
        <v>43087.25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0"/>
        <v>83.183333333333337</v>
      </c>
      <c r="G84" s="4">
        <f t="shared" si="11"/>
        <v>14.973000000000001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  <c r="S84" s="8">
        <f t="shared" si="8"/>
        <v>43482.25</v>
      </c>
      <c r="T84" s="8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0"/>
        <v>39.996000000000002</v>
      </c>
      <c r="G85" s="4">
        <f t="shared" si="11"/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  <c r="S85" s="8">
        <f t="shared" si="8"/>
        <v>42579.208333333328</v>
      </c>
      <c r="T85" s="8">
        <f t="shared" si="9"/>
        <v>42601.208333333328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0"/>
        <v>111.1336898395722</v>
      </c>
      <c r="G86" s="4">
        <f t="shared" si="11"/>
        <v>1.3236942675159236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  <c r="S86" s="8">
        <f t="shared" si="8"/>
        <v>41118.208333333336</v>
      </c>
      <c r="T86" s="8">
        <f t="shared" si="9"/>
        <v>41128.208333333336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0"/>
        <v>90.563380281690144</v>
      </c>
      <c r="G87" s="4">
        <f t="shared" si="11"/>
        <v>1.3122448979591836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  <c r="S87" s="8">
        <f t="shared" si="8"/>
        <v>40797.208333333336</v>
      </c>
      <c r="T87" s="8">
        <f t="shared" si="9"/>
        <v>40805.208333333336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0"/>
        <v>61.108374384236456</v>
      </c>
      <c r="G88" s="4">
        <f t="shared" si="11"/>
        <v>1.6763513513513513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  <c r="S88" s="8">
        <f t="shared" si="8"/>
        <v>42128.208333333328</v>
      </c>
      <c r="T88" s="8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0"/>
        <v>83.022941970310384</v>
      </c>
      <c r="G89" s="4">
        <f t="shared" si="11"/>
        <v>0.6198488664987406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  <c r="S89" s="8">
        <f t="shared" si="8"/>
        <v>40610.25</v>
      </c>
      <c r="T89" s="8">
        <f t="shared" si="9"/>
        <v>40621.208333333336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0"/>
        <v>110.76106194690266</v>
      </c>
      <c r="G90" s="4">
        <f t="shared" si="11"/>
        <v>2.6074999999999999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  <c r="S90" s="8">
        <f t="shared" si="8"/>
        <v>42110.208333333328</v>
      </c>
      <c r="T90" s="8">
        <f t="shared" si="9"/>
        <v>42132.208333333328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0"/>
        <v>89.458333333333329</v>
      </c>
      <c r="G91" s="4">
        <f t="shared" si="11"/>
        <v>2.5258823529411765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  <c r="S91" s="8">
        <f t="shared" si="8"/>
        <v>40283.208333333336</v>
      </c>
      <c r="T91" s="8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0"/>
        <v>57.849056603773583</v>
      </c>
      <c r="G92" s="4">
        <f t="shared" si="11"/>
        <v>0.7861538461538462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  <c r="S92" s="8">
        <f t="shared" si="8"/>
        <v>42425.25</v>
      </c>
      <c r="T92" s="8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0"/>
        <v>109.99705449189985</v>
      </c>
      <c r="G93" s="4">
        <f t="shared" si="11"/>
        <v>0.48404406999351912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  <c r="S93" s="8">
        <f t="shared" si="8"/>
        <v>42588.208333333328</v>
      </c>
      <c r="T93" s="8">
        <f t="shared" si="9"/>
        <v>42616.208333333328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0"/>
        <v>103.96586345381526</v>
      </c>
      <c r="G94" s="4">
        <f t="shared" si="11"/>
        <v>2.5887500000000001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  <c r="S94" s="8">
        <f t="shared" si="8"/>
        <v>40352.208333333336</v>
      </c>
      <c r="T94" s="8">
        <f t="shared" si="9"/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0"/>
        <v>107.99508196721311</v>
      </c>
      <c r="G95" s="4">
        <f t="shared" si="11"/>
        <v>0.60548713235294116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  <c r="S95" s="8">
        <f t="shared" si="8"/>
        <v>41202.208333333336</v>
      </c>
      <c r="T95" s="8">
        <f t="shared" si="9"/>
        <v>41206.208333333336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0"/>
        <v>48.927777777777777</v>
      </c>
      <c r="G96" s="4">
        <f t="shared" si="11"/>
        <v>3.036896551724138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  <c r="S96" s="8">
        <f t="shared" si="8"/>
        <v>43562.208333333328</v>
      </c>
      <c r="T96" s="8">
        <f t="shared" si="9"/>
        <v>43573.208333333328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0"/>
        <v>37.666666666666664</v>
      </c>
      <c r="G97" s="4">
        <f t="shared" si="11"/>
        <v>1.1299999999999999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  <c r="S97" s="8">
        <f t="shared" si="8"/>
        <v>43752.208333333328</v>
      </c>
      <c r="T97" s="8">
        <f t="shared" si="9"/>
        <v>43759.208333333328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0"/>
        <v>64.999141999141997</v>
      </c>
      <c r="G98" s="4">
        <f t="shared" si="11"/>
        <v>2.1737876614060259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  <c r="S98" s="8">
        <f t="shared" si="8"/>
        <v>40612.25</v>
      </c>
      <c r="T98" s="8">
        <f t="shared" si="9"/>
        <v>40625.208333333336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0"/>
        <v>106.61061946902655</v>
      </c>
      <c r="G99" s="4">
        <f t="shared" si="11"/>
        <v>9.2669230769230762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  <c r="S99" s="8">
        <f t="shared" si="8"/>
        <v>42180.208333333328</v>
      </c>
      <c r="T99" s="8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0"/>
        <v>27.009016393442622</v>
      </c>
      <c r="G100" s="4">
        <f t="shared" si="11"/>
        <v>0.33692229038854804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  <c r="S100" s="8">
        <f t="shared" si="8"/>
        <v>42212.208333333328</v>
      </c>
      <c r="T100" s="8">
        <f t="shared" si="9"/>
        <v>42216.208333333328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0"/>
        <v>91.16463414634147</v>
      </c>
      <c r="G101" s="4">
        <f t="shared" si="11"/>
        <v>1.9672368421052631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  <c r="S101" s="8">
        <f t="shared" si="8"/>
        <v>41968.25</v>
      </c>
      <c r="T101" s="8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0"/>
        <v>1</v>
      </c>
      <c r="G102" s="4">
        <f t="shared" si="11"/>
        <v>0.01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  <c r="S102" s="8">
        <f t="shared" si="8"/>
        <v>40835.208333333336</v>
      </c>
      <c r="T102" s="8">
        <f t="shared" si="9"/>
        <v>40853.208333333336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0"/>
        <v>56.054878048780488</v>
      </c>
      <c r="G103" s="4">
        <f t="shared" si="11"/>
        <v>10.214444444444444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  <c r="S103" s="8">
        <f t="shared" si="8"/>
        <v>42056.25</v>
      </c>
      <c r="T103" s="8">
        <f t="shared" si="9"/>
        <v>42063.25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0"/>
        <v>31.017857142857142</v>
      </c>
      <c r="G104" s="4">
        <f t="shared" si="11"/>
        <v>2.8167567567567566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  <c r="S104" s="8">
        <f t="shared" si="8"/>
        <v>43234.208333333328</v>
      </c>
      <c r="T104" s="8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0"/>
        <v>66.513513513513516</v>
      </c>
      <c r="G105" s="4">
        <f t="shared" si="11"/>
        <v>0.24610000000000001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  <c r="S105" s="8">
        <f t="shared" si="8"/>
        <v>40475.208333333336</v>
      </c>
      <c r="T105" s="8">
        <f t="shared" si="9"/>
        <v>40484.208333333336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0"/>
        <v>89.005216484089729</v>
      </c>
      <c r="G106" s="4">
        <f t="shared" si="11"/>
        <v>1.4314010067114094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  <c r="S106" s="8">
        <f t="shared" si="8"/>
        <v>42878.208333333328</v>
      </c>
      <c r="T106" s="8">
        <f t="shared" si="9"/>
        <v>42879.208333333328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0"/>
        <v>103.46315789473684</v>
      </c>
      <c r="G107" s="4">
        <f t="shared" si="11"/>
        <v>1.4454411764705883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  <c r="S107" s="8">
        <f t="shared" si="8"/>
        <v>41366.208333333336</v>
      </c>
      <c r="T107" s="8">
        <f t="shared" si="9"/>
        <v>41384.208333333336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0"/>
        <v>95.278911564625844</v>
      </c>
      <c r="G108" s="4">
        <f t="shared" si="11"/>
        <v>3.5912820512820511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  <c r="S108" s="8">
        <f t="shared" si="8"/>
        <v>43716.208333333328</v>
      </c>
      <c r="T108" s="8">
        <f t="shared" si="9"/>
        <v>43721.208333333328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0"/>
        <v>75.895348837209298</v>
      </c>
      <c r="G109" s="4">
        <f t="shared" si="11"/>
        <v>1.8648571428571428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  <c r="S109" s="8">
        <f t="shared" si="8"/>
        <v>43213.208333333328</v>
      </c>
      <c r="T109" s="8">
        <f t="shared" si="9"/>
        <v>43230.208333333328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0"/>
        <v>107.57831325301204</v>
      </c>
      <c r="G110" s="4">
        <f t="shared" si="11"/>
        <v>5.9526666666666666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  <c r="S110" s="8">
        <f t="shared" si="8"/>
        <v>41005.208333333336</v>
      </c>
      <c r="T110" s="8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0"/>
        <v>51.31666666666667</v>
      </c>
      <c r="G111" s="4">
        <f t="shared" si="11"/>
        <v>0.5921153846153846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  <c r="S111" s="8">
        <f t="shared" si="8"/>
        <v>41651.25</v>
      </c>
      <c r="T111" s="8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0"/>
        <v>71.983108108108112</v>
      </c>
      <c r="G112" s="4">
        <f t="shared" si="11"/>
        <v>0.14962780898876404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  <c r="S112" s="8">
        <f t="shared" si="8"/>
        <v>43354.208333333328</v>
      </c>
      <c r="T112" s="8">
        <f t="shared" si="9"/>
        <v>43373.208333333328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0"/>
        <v>108.95414201183432</v>
      </c>
      <c r="G113" s="4">
        <f t="shared" si="11"/>
        <v>1.1995602605863191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  <c r="S113" s="8">
        <f t="shared" si="8"/>
        <v>41174.208333333336</v>
      </c>
      <c r="T113" s="8">
        <f t="shared" si="9"/>
        <v>41180.208333333336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0"/>
        <v>35</v>
      </c>
      <c r="G114" s="4">
        <f t="shared" si="11"/>
        <v>2.6882978723404256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  <c r="S114" s="8">
        <f t="shared" si="8"/>
        <v>41875.208333333336</v>
      </c>
      <c r="T114" s="8">
        <f t="shared" si="9"/>
        <v>41890.208333333336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0"/>
        <v>94.938931297709928</v>
      </c>
      <c r="G115" s="4">
        <f t="shared" si="11"/>
        <v>3.7687878787878786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  <c r="S115" s="8">
        <f t="shared" si="8"/>
        <v>42990.208333333328</v>
      </c>
      <c r="T115" s="8">
        <f t="shared" si="9"/>
        <v>42997.208333333328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0"/>
        <v>109.65079365079364</v>
      </c>
      <c r="G116" s="4">
        <f t="shared" si="11"/>
        <v>7.2715789473684209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  <c r="S116" s="8">
        <f t="shared" si="8"/>
        <v>43564.208333333328</v>
      </c>
      <c r="T116" s="8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0"/>
        <v>44.001815980629537</v>
      </c>
      <c r="G117" s="4">
        <f t="shared" si="11"/>
        <v>0.87211757648470301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  <c r="S117" s="8">
        <f t="shared" si="8"/>
        <v>43056.25</v>
      </c>
      <c r="T117" s="8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0"/>
        <v>86.794520547945211</v>
      </c>
      <c r="G118" s="4">
        <f t="shared" si="11"/>
        <v>0.88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  <c r="S118" s="8">
        <f t="shared" si="8"/>
        <v>42265.208333333328</v>
      </c>
      <c r="T118" s="8">
        <f t="shared" si="9"/>
        <v>42266.208333333328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0"/>
        <v>30.992727272727272</v>
      </c>
      <c r="G119" s="4">
        <f t="shared" si="11"/>
        <v>1.7393877551020409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  <c r="S119" s="8">
        <f t="shared" si="8"/>
        <v>40808.208333333336</v>
      </c>
      <c r="T119" s="8">
        <f t="shared" si="9"/>
        <v>40814.208333333336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0"/>
        <v>94.791044776119406</v>
      </c>
      <c r="G120" s="4">
        <f t="shared" si="11"/>
        <v>1.1761111111111111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  <c r="S120" s="8">
        <f t="shared" si="8"/>
        <v>41665.25</v>
      </c>
      <c r="T120" s="8">
        <f t="shared" si="9"/>
        <v>41671.25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0"/>
        <v>69.79220779220779</v>
      </c>
      <c r="G121" s="4">
        <f t="shared" si="11"/>
        <v>2.1496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  <c r="S121" s="8">
        <f t="shared" si="8"/>
        <v>41806.208333333336</v>
      </c>
      <c r="T121" s="8">
        <f t="shared" si="9"/>
        <v>41823.208333333336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0"/>
        <v>63.003367003367003</v>
      </c>
      <c r="G122" s="4">
        <f t="shared" si="11"/>
        <v>1.4949667110519307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  <c r="S122" s="8">
        <f t="shared" si="8"/>
        <v>42111.208333333328</v>
      </c>
      <c r="T122" s="8">
        <f t="shared" si="9"/>
        <v>42115.208333333328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0"/>
        <v>110.0343300110742</v>
      </c>
      <c r="G123" s="4">
        <f t="shared" si="11"/>
        <v>2.1933995584988963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  <c r="S123" s="8">
        <f t="shared" si="8"/>
        <v>41917.208333333336</v>
      </c>
      <c r="T123" s="8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0"/>
        <v>25.997933274284026</v>
      </c>
      <c r="G124" s="4">
        <f t="shared" si="11"/>
        <v>0.64367690058479532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  <c r="S124" s="8">
        <f t="shared" si="8"/>
        <v>41970.25</v>
      </c>
      <c r="T124" s="8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0"/>
        <v>49.987915407854985</v>
      </c>
      <c r="G125" s="4">
        <f t="shared" si="11"/>
        <v>0.18622397298818233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  <c r="S125" s="8">
        <f t="shared" si="8"/>
        <v>42332.25</v>
      </c>
      <c r="T125" s="8">
        <f t="shared" si="9"/>
        <v>42335.25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0"/>
        <v>101.72340425531915</v>
      </c>
      <c r="G126" s="4">
        <f t="shared" si="11"/>
        <v>3.6776923076923076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  <c r="S126" s="8">
        <f t="shared" si="8"/>
        <v>43598.208333333328</v>
      </c>
      <c r="T126" s="8">
        <f t="shared" si="9"/>
        <v>43651.208333333328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0"/>
        <v>47.083333333333336</v>
      </c>
      <c r="G127" s="4">
        <f t="shared" si="11"/>
        <v>1.5990566037735849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  <c r="S127" s="8">
        <f t="shared" si="8"/>
        <v>43362.208333333328</v>
      </c>
      <c r="T127" s="8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0"/>
        <v>89.944444444444443</v>
      </c>
      <c r="G128" s="4">
        <f t="shared" si="11"/>
        <v>0.38633185349611543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  <c r="S128" s="8">
        <f t="shared" si="8"/>
        <v>42596.208333333328</v>
      </c>
      <c r="T128" s="8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0"/>
        <v>78.96875</v>
      </c>
      <c r="G129" s="4">
        <f t="shared" si="11"/>
        <v>0.51421511627906979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  <c r="S129" s="8">
        <f t="shared" si="8"/>
        <v>40310.208333333336</v>
      </c>
      <c r="T129" s="8">
        <f t="shared" si="9"/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0"/>
        <v>80.067669172932327</v>
      </c>
      <c r="G130" s="4">
        <f t="shared" si="11"/>
        <v>0.60334277620396604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  <c r="S130" s="8">
        <f t="shared" si="8"/>
        <v>40417.208333333336</v>
      </c>
      <c r="T130" s="8">
        <f t="shared" si="9"/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0"/>
        <v>86.472727272727269</v>
      </c>
      <c r="G131" s="4">
        <f t="shared" si="11"/>
        <v>3.2026936026936029E-2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2">LEFT(P131,SEARCH("/",P131,3)-1)</f>
        <v>food</v>
      </c>
      <c r="R131" t="str">
        <f t="shared" ref="R131:R194" si="13">RIGHT(P131,LEN(P131)-SEARCH("/",P131))</f>
        <v>food trucks</v>
      </c>
      <c r="S131" s="8">
        <f t="shared" ref="S131:S194" si="14">(((L131/60)/60)/24)+DATE(1970,1,1)</f>
        <v>42038.25</v>
      </c>
      <c r="T131" s="8">
        <f t="shared" ref="T131:T194" si="15">(((M131/60)/60)/24)+DATE(1970,1,1)</f>
        <v>42063.25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6">E132/I132</f>
        <v>28.001876172607879</v>
      </c>
      <c r="G132" s="4">
        <f t="shared" ref="G132:G195" si="17">E132/D132</f>
        <v>1.5546875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2"/>
        <v>film &amp; video</v>
      </c>
      <c r="R132" t="str">
        <f t="shared" si="13"/>
        <v>drama</v>
      </c>
      <c r="S132" s="8">
        <f t="shared" si="14"/>
        <v>40842.208333333336</v>
      </c>
      <c r="T132" s="8">
        <f t="shared" si="15"/>
        <v>40858.25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6"/>
        <v>67.996725337699544</v>
      </c>
      <c r="G133" s="4">
        <f t="shared" si="17"/>
        <v>1.0085974499089254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2"/>
        <v>technology</v>
      </c>
      <c r="R133" t="str">
        <f t="shared" si="13"/>
        <v>web</v>
      </c>
      <c r="S133" s="8">
        <f t="shared" si="14"/>
        <v>41607.25</v>
      </c>
      <c r="T133" s="8">
        <f t="shared" si="15"/>
        <v>41620.25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6"/>
        <v>43.078651685393261</v>
      </c>
      <c r="G134" s="4">
        <f t="shared" si="17"/>
        <v>1.1618181818181819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2"/>
        <v>theater</v>
      </c>
      <c r="R134" t="str">
        <f t="shared" si="13"/>
        <v>plays</v>
      </c>
      <c r="S134" s="8">
        <f t="shared" si="14"/>
        <v>43112.25</v>
      </c>
      <c r="T134" s="8">
        <f t="shared" si="15"/>
        <v>43128.25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6"/>
        <v>87.95597484276729</v>
      </c>
      <c r="G135" s="4">
        <f t="shared" si="17"/>
        <v>3.1077777777777778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2"/>
        <v>music</v>
      </c>
      <c r="R135" t="str">
        <f t="shared" si="13"/>
        <v>world music</v>
      </c>
      <c r="S135" s="8">
        <f t="shared" si="14"/>
        <v>40767.208333333336</v>
      </c>
      <c r="T135" s="8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6"/>
        <v>94.987234042553197</v>
      </c>
      <c r="G136" s="4">
        <f t="shared" si="17"/>
        <v>0.89736683417085428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2"/>
        <v>film &amp; video</v>
      </c>
      <c r="R136" t="str">
        <f t="shared" si="13"/>
        <v>documentary</v>
      </c>
      <c r="S136" s="8">
        <f t="shared" si="14"/>
        <v>40713.208333333336</v>
      </c>
      <c r="T136" s="8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6"/>
        <v>46.905982905982903</v>
      </c>
      <c r="G137" s="4">
        <f t="shared" si="17"/>
        <v>0.71272727272727276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2"/>
        <v>theater</v>
      </c>
      <c r="R137" t="str">
        <f t="shared" si="13"/>
        <v>plays</v>
      </c>
      <c r="S137" s="8">
        <f t="shared" si="14"/>
        <v>41340.25</v>
      </c>
      <c r="T137" s="8">
        <f t="shared" si="15"/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6"/>
        <v>46.913793103448278</v>
      </c>
      <c r="G138" s="4">
        <f t="shared" si="17"/>
        <v>3.2862318840579711E-2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2"/>
        <v>film &amp; video</v>
      </c>
      <c r="R138" t="str">
        <f t="shared" si="13"/>
        <v>drama</v>
      </c>
      <c r="S138" s="8">
        <f t="shared" si="14"/>
        <v>41797.208333333336</v>
      </c>
      <c r="T138" s="8">
        <f t="shared" si="15"/>
        <v>41809.208333333336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6"/>
        <v>94.24</v>
      </c>
      <c r="G139" s="4">
        <f t="shared" si="17"/>
        <v>2.617777777777778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2"/>
        <v>publishing</v>
      </c>
      <c r="R139" t="str">
        <f t="shared" si="13"/>
        <v>nonfiction</v>
      </c>
      <c r="S139" s="8">
        <f t="shared" si="14"/>
        <v>40457.208333333336</v>
      </c>
      <c r="T139" s="8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6"/>
        <v>80.139130434782615</v>
      </c>
      <c r="G140" s="4">
        <f t="shared" si="17"/>
        <v>0.96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2"/>
        <v>games</v>
      </c>
      <c r="R140" t="str">
        <f t="shared" si="13"/>
        <v>mobile games</v>
      </c>
      <c r="S140" s="8">
        <f t="shared" si="14"/>
        <v>41180.208333333336</v>
      </c>
      <c r="T140" s="8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6"/>
        <v>59.036809815950917</v>
      </c>
      <c r="G141" s="4">
        <f t="shared" si="17"/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2"/>
        <v>technology</v>
      </c>
      <c r="R141" t="str">
        <f t="shared" si="13"/>
        <v>wearables</v>
      </c>
      <c r="S141" s="8">
        <f t="shared" si="14"/>
        <v>42115.208333333328</v>
      </c>
      <c r="T141" s="8">
        <f t="shared" si="15"/>
        <v>42131.208333333328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6"/>
        <v>65.989247311827953</v>
      </c>
      <c r="G142" s="4">
        <f t="shared" si="17"/>
        <v>2.2316363636363636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2"/>
        <v>film &amp; video</v>
      </c>
      <c r="R142" t="str">
        <f t="shared" si="13"/>
        <v>documentary</v>
      </c>
      <c r="S142" s="8">
        <f t="shared" si="14"/>
        <v>43156.25</v>
      </c>
      <c r="T142" s="8">
        <f t="shared" si="15"/>
        <v>43161.25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6"/>
        <v>60.992530345471522</v>
      </c>
      <c r="G143" s="4">
        <f t="shared" si="17"/>
        <v>1.0159097978227061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2"/>
        <v>technology</v>
      </c>
      <c r="R143" t="str">
        <f t="shared" si="13"/>
        <v>web</v>
      </c>
      <c r="S143" s="8">
        <f t="shared" si="14"/>
        <v>42167.208333333328</v>
      </c>
      <c r="T143" s="8">
        <f t="shared" si="15"/>
        <v>42173.208333333328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6"/>
        <v>98.307692307692307</v>
      </c>
      <c r="G144" s="4">
        <f t="shared" si="17"/>
        <v>2.3003999999999998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2"/>
        <v>technology</v>
      </c>
      <c r="R144" t="str">
        <f t="shared" si="13"/>
        <v>web</v>
      </c>
      <c r="S144" s="8">
        <f t="shared" si="14"/>
        <v>41005.208333333336</v>
      </c>
      <c r="T144" s="8">
        <f t="shared" si="15"/>
        <v>41046.208333333336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6"/>
        <v>104.6</v>
      </c>
      <c r="G145" s="4">
        <f t="shared" si="17"/>
        <v>1.355925925925926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2"/>
        <v>music</v>
      </c>
      <c r="R145" t="str">
        <f t="shared" si="13"/>
        <v>indie rock</v>
      </c>
      <c r="S145" s="8">
        <f t="shared" si="14"/>
        <v>40357.208333333336</v>
      </c>
      <c r="T145" s="8">
        <f t="shared" si="15"/>
        <v>40377.208333333336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6"/>
        <v>86.066666666666663</v>
      </c>
      <c r="G146" s="4">
        <f t="shared" si="17"/>
        <v>1.2909999999999999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2"/>
        <v>theater</v>
      </c>
      <c r="R146" t="str">
        <f t="shared" si="13"/>
        <v>plays</v>
      </c>
      <c r="S146" s="8">
        <f t="shared" si="14"/>
        <v>43633.208333333328</v>
      </c>
      <c r="T146" s="8">
        <f t="shared" si="15"/>
        <v>43641.208333333328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6"/>
        <v>76.989583333333329</v>
      </c>
      <c r="G147" s="4">
        <f t="shared" si="17"/>
        <v>2.3651200000000001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2"/>
        <v>technology</v>
      </c>
      <c r="R147" t="str">
        <f t="shared" si="13"/>
        <v>wearables</v>
      </c>
      <c r="S147" s="8">
        <f t="shared" si="14"/>
        <v>41889.208333333336</v>
      </c>
      <c r="T147" s="8">
        <f t="shared" si="15"/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6"/>
        <v>29.764705882352942</v>
      </c>
      <c r="G148" s="4">
        <f t="shared" si="17"/>
        <v>0.17249999999999999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2"/>
        <v>theater</v>
      </c>
      <c r="R148" t="str">
        <f t="shared" si="13"/>
        <v>plays</v>
      </c>
      <c r="S148" s="8">
        <f t="shared" si="14"/>
        <v>40855.25</v>
      </c>
      <c r="T148" s="8">
        <f t="shared" si="15"/>
        <v>40875.25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6"/>
        <v>46.91959798994975</v>
      </c>
      <c r="G149" s="4">
        <f t="shared" si="17"/>
        <v>1.1249397590361445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2"/>
        <v>theater</v>
      </c>
      <c r="R149" t="str">
        <f t="shared" si="13"/>
        <v>plays</v>
      </c>
      <c r="S149" s="8">
        <f t="shared" si="14"/>
        <v>42534.208333333328</v>
      </c>
      <c r="T149" s="8">
        <f t="shared" si="15"/>
        <v>42540.208333333328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6"/>
        <v>105.18691588785046</v>
      </c>
      <c r="G150" s="4">
        <f t="shared" si="17"/>
        <v>1.2102150537634409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2"/>
        <v>technology</v>
      </c>
      <c r="R150" t="str">
        <f t="shared" si="13"/>
        <v>wearables</v>
      </c>
      <c r="S150" s="8">
        <f t="shared" si="14"/>
        <v>42941.208333333328</v>
      </c>
      <c r="T150" s="8">
        <f t="shared" si="15"/>
        <v>42950.208333333328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6"/>
        <v>69.907692307692301</v>
      </c>
      <c r="G151" s="4">
        <f t="shared" si="17"/>
        <v>2.1987096774193549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2"/>
        <v>music</v>
      </c>
      <c r="R151" t="str">
        <f t="shared" si="13"/>
        <v>indie rock</v>
      </c>
      <c r="S151" s="8">
        <f t="shared" si="14"/>
        <v>41275.25</v>
      </c>
      <c r="T151" s="8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6"/>
        <v>1</v>
      </c>
      <c r="G152" s="4">
        <f t="shared" si="17"/>
        <v>0.01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2"/>
        <v>music</v>
      </c>
      <c r="R152" t="str">
        <f t="shared" si="13"/>
        <v>rock</v>
      </c>
      <c r="S152" s="8">
        <f t="shared" si="14"/>
        <v>43450.25</v>
      </c>
      <c r="T152" s="8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6"/>
        <v>60.011588275391958</v>
      </c>
      <c r="G153" s="4">
        <f t="shared" si="17"/>
        <v>0.64166909620991253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2"/>
        <v>music</v>
      </c>
      <c r="R153" t="str">
        <f t="shared" si="13"/>
        <v>electric music</v>
      </c>
      <c r="S153" s="8">
        <f t="shared" si="14"/>
        <v>41799.208333333336</v>
      </c>
      <c r="T153" s="8">
        <f t="shared" si="15"/>
        <v>41850.208333333336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6"/>
        <v>52.006220379146917</v>
      </c>
      <c r="G154" s="4">
        <f t="shared" si="17"/>
        <v>4.2306746987951804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2"/>
        <v>music</v>
      </c>
      <c r="R154" t="str">
        <f t="shared" si="13"/>
        <v>indie rock</v>
      </c>
      <c r="S154" s="8">
        <f t="shared" si="14"/>
        <v>42783.25</v>
      </c>
      <c r="T154" s="8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6"/>
        <v>31.000176025347649</v>
      </c>
      <c r="G155" s="4">
        <f t="shared" si="17"/>
        <v>0.92984160506863778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2"/>
        <v>theater</v>
      </c>
      <c r="R155" t="str">
        <f t="shared" si="13"/>
        <v>plays</v>
      </c>
      <c r="S155" s="8">
        <f t="shared" si="14"/>
        <v>41201.208333333336</v>
      </c>
      <c r="T155" s="8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6"/>
        <v>95.042492917847028</v>
      </c>
      <c r="G156" s="4">
        <f t="shared" si="17"/>
        <v>0.58756567425569173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2"/>
        <v>music</v>
      </c>
      <c r="R156" t="str">
        <f t="shared" si="13"/>
        <v>indie rock</v>
      </c>
      <c r="S156" s="8">
        <f t="shared" si="14"/>
        <v>42502.208333333328</v>
      </c>
      <c r="T156" s="8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6"/>
        <v>75.968174204355108</v>
      </c>
      <c r="G157" s="4">
        <f t="shared" si="17"/>
        <v>0.65022222222222226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2"/>
        <v>theater</v>
      </c>
      <c r="R157" t="str">
        <f t="shared" si="13"/>
        <v>plays</v>
      </c>
      <c r="S157" s="8">
        <f t="shared" si="14"/>
        <v>40262.208333333336</v>
      </c>
      <c r="T157" s="8">
        <f t="shared" si="15"/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6"/>
        <v>71.013192612137203</v>
      </c>
      <c r="G158" s="4">
        <f t="shared" si="17"/>
        <v>0.73939560439560437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2"/>
        <v>music</v>
      </c>
      <c r="R158" t="str">
        <f t="shared" si="13"/>
        <v>rock</v>
      </c>
      <c r="S158" s="8">
        <f t="shared" si="14"/>
        <v>43743.208333333328</v>
      </c>
      <c r="T158" s="8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6"/>
        <v>73.733333333333334</v>
      </c>
      <c r="G159" s="4">
        <f t="shared" si="17"/>
        <v>0.52666666666666662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2"/>
        <v>photography</v>
      </c>
      <c r="R159" t="str">
        <f t="shared" si="13"/>
        <v>photography books</v>
      </c>
      <c r="S159" s="8">
        <f t="shared" si="14"/>
        <v>41638.25</v>
      </c>
      <c r="T159" s="8">
        <f t="shared" si="15"/>
        <v>41650.25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6"/>
        <v>113.17073170731707</v>
      </c>
      <c r="G160" s="4">
        <f t="shared" si="17"/>
        <v>2.2095238095238097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2"/>
        <v>music</v>
      </c>
      <c r="R160" t="str">
        <f t="shared" si="13"/>
        <v>rock</v>
      </c>
      <c r="S160" s="8">
        <f t="shared" si="14"/>
        <v>42346.25</v>
      </c>
      <c r="T160" s="8">
        <f t="shared" si="15"/>
        <v>42347.25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6"/>
        <v>105.00933552992861</v>
      </c>
      <c r="G161" s="4">
        <f t="shared" si="17"/>
        <v>1.0001150627615063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2"/>
        <v>theater</v>
      </c>
      <c r="R161" t="str">
        <f t="shared" si="13"/>
        <v>plays</v>
      </c>
      <c r="S161" s="8">
        <f t="shared" si="14"/>
        <v>43551.208333333328</v>
      </c>
      <c r="T161" s="8">
        <f t="shared" si="15"/>
        <v>43569.208333333328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6"/>
        <v>79.176829268292678</v>
      </c>
      <c r="G162" s="4">
        <f t="shared" si="17"/>
        <v>1.6231249999999999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2"/>
        <v>technology</v>
      </c>
      <c r="R162" t="str">
        <f t="shared" si="13"/>
        <v>wearables</v>
      </c>
      <c r="S162" s="8">
        <f t="shared" si="14"/>
        <v>43582.208333333328</v>
      </c>
      <c r="T162" s="8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6"/>
        <v>57.333333333333336</v>
      </c>
      <c r="G163" s="4">
        <f t="shared" si="17"/>
        <v>0.78181818181818186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2"/>
        <v>technology</v>
      </c>
      <c r="R163" t="str">
        <f t="shared" si="13"/>
        <v>web</v>
      </c>
      <c r="S163" s="8">
        <f t="shared" si="14"/>
        <v>42270.208333333328</v>
      </c>
      <c r="T163" s="8">
        <f t="shared" si="15"/>
        <v>42276.208333333328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6"/>
        <v>58.178343949044589</v>
      </c>
      <c r="G164" s="4">
        <f t="shared" si="17"/>
        <v>1.4973770491803278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2"/>
        <v>music</v>
      </c>
      <c r="R164" t="str">
        <f t="shared" si="13"/>
        <v>rock</v>
      </c>
      <c r="S164" s="8">
        <f t="shared" si="14"/>
        <v>43442.25</v>
      </c>
      <c r="T164" s="8">
        <f t="shared" si="15"/>
        <v>43472.25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6"/>
        <v>36.032520325203251</v>
      </c>
      <c r="G165" s="4">
        <f t="shared" si="17"/>
        <v>2.5325714285714285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2"/>
        <v>photography</v>
      </c>
      <c r="R165" t="str">
        <f t="shared" si="13"/>
        <v>photography books</v>
      </c>
      <c r="S165" s="8">
        <f t="shared" si="14"/>
        <v>43028.208333333328</v>
      </c>
      <c r="T165" s="8">
        <f t="shared" si="15"/>
        <v>43077.25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6"/>
        <v>107.99068767908309</v>
      </c>
      <c r="G166" s="4">
        <f t="shared" si="17"/>
        <v>1.0016943521594683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2"/>
        <v>theater</v>
      </c>
      <c r="R166" t="str">
        <f t="shared" si="13"/>
        <v>plays</v>
      </c>
      <c r="S166" s="8">
        <f t="shared" si="14"/>
        <v>43016.208333333328</v>
      </c>
      <c r="T166" s="8">
        <f t="shared" si="15"/>
        <v>43017.208333333328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6"/>
        <v>44.005985634477256</v>
      </c>
      <c r="G167" s="4">
        <f t="shared" si="17"/>
        <v>1.2199004424778761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2"/>
        <v>technology</v>
      </c>
      <c r="R167" t="str">
        <f t="shared" si="13"/>
        <v>web</v>
      </c>
      <c r="S167" s="8">
        <f t="shared" si="14"/>
        <v>42948.208333333328</v>
      </c>
      <c r="T167" s="8">
        <f t="shared" si="15"/>
        <v>42980.208333333328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6"/>
        <v>55.077868852459019</v>
      </c>
      <c r="G168" s="4">
        <f t="shared" si="17"/>
        <v>1.3713265306122449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2"/>
        <v>photography</v>
      </c>
      <c r="R168" t="str">
        <f t="shared" si="13"/>
        <v>photography books</v>
      </c>
      <c r="S168" s="8">
        <f t="shared" si="14"/>
        <v>40534.25</v>
      </c>
      <c r="T168" s="8">
        <f t="shared" si="15"/>
        <v>40538.25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6"/>
        <v>74</v>
      </c>
      <c r="G169" s="4">
        <f t="shared" si="17"/>
        <v>4.155384615384615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2"/>
        <v>theater</v>
      </c>
      <c r="R169" t="str">
        <f t="shared" si="13"/>
        <v>plays</v>
      </c>
      <c r="S169" s="8">
        <f t="shared" si="14"/>
        <v>41435.208333333336</v>
      </c>
      <c r="T169" s="8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6"/>
        <v>41.996858638743454</v>
      </c>
      <c r="G170" s="4">
        <f t="shared" si="17"/>
        <v>0.3130913348946136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2"/>
        <v>music</v>
      </c>
      <c r="R170" t="str">
        <f t="shared" si="13"/>
        <v>indie rock</v>
      </c>
      <c r="S170" s="8">
        <f t="shared" si="14"/>
        <v>43518.25</v>
      </c>
      <c r="T170" s="8">
        <f t="shared" si="15"/>
        <v>43541.208333333328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6"/>
        <v>77.988161010260455</v>
      </c>
      <c r="G171" s="4">
        <f t="shared" si="17"/>
        <v>4.240815450643777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2"/>
        <v>film &amp; video</v>
      </c>
      <c r="R171" t="str">
        <f t="shared" si="13"/>
        <v>shorts</v>
      </c>
      <c r="S171" s="8">
        <f t="shared" si="14"/>
        <v>41077.208333333336</v>
      </c>
      <c r="T171" s="8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6"/>
        <v>82.507462686567166</v>
      </c>
      <c r="G172" s="4">
        <f t="shared" si="17"/>
        <v>2.9388623072833599E-2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2"/>
        <v>music</v>
      </c>
      <c r="R172" t="str">
        <f t="shared" si="13"/>
        <v>indie rock</v>
      </c>
      <c r="S172" s="8">
        <f t="shared" si="14"/>
        <v>42950.208333333328</v>
      </c>
      <c r="T172" s="8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6"/>
        <v>104.2</v>
      </c>
      <c r="G173" s="4">
        <f t="shared" si="17"/>
        <v>0.1063265306122449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2"/>
        <v>publishing</v>
      </c>
      <c r="R173" t="str">
        <f t="shared" si="13"/>
        <v>translations</v>
      </c>
      <c r="S173" s="8">
        <f t="shared" si="14"/>
        <v>41718.208333333336</v>
      </c>
      <c r="T173" s="8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6"/>
        <v>25.5</v>
      </c>
      <c r="G174" s="4">
        <f t="shared" si="17"/>
        <v>0.82874999999999999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2"/>
        <v>film &amp; video</v>
      </c>
      <c r="R174" t="str">
        <f t="shared" si="13"/>
        <v>documentary</v>
      </c>
      <c r="S174" s="8">
        <f t="shared" si="14"/>
        <v>41839.208333333336</v>
      </c>
      <c r="T174" s="8">
        <f t="shared" si="15"/>
        <v>41854.208333333336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6"/>
        <v>100.98334401024984</v>
      </c>
      <c r="G175" s="4">
        <f t="shared" si="17"/>
        <v>1.6301447776628748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2"/>
        <v>theater</v>
      </c>
      <c r="R175" t="str">
        <f t="shared" si="13"/>
        <v>plays</v>
      </c>
      <c r="S175" s="8">
        <f t="shared" si="14"/>
        <v>41412.208333333336</v>
      </c>
      <c r="T175" s="8">
        <f t="shared" si="15"/>
        <v>41418.208333333336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6"/>
        <v>111.83333333333333</v>
      </c>
      <c r="G176" s="4">
        <f t="shared" si="17"/>
        <v>8.9466666666666672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2"/>
        <v>technology</v>
      </c>
      <c r="R176" t="str">
        <f t="shared" si="13"/>
        <v>wearables</v>
      </c>
      <c r="S176" s="8">
        <f t="shared" si="14"/>
        <v>42282.208333333328</v>
      </c>
      <c r="T176" s="8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6"/>
        <v>41.999115044247787</v>
      </c>
      <c r="G177" s="4">
        <f t="shared" si="17"/>
        <v>0.26191501103752757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2"/>
        <v>theater</v>
      </c>
      <c r="R177" t="str">
        <f t="shared" si="13"/>
        <v>plays</v>
      </c>
      <c r="S177" s="8">
        <f t="shared" si="14"/>
        <v>42613.208333333328</v>
      </c>
      <c r="T177" s="8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6"/>
        <v>110.05115089514067</v>
      </c>
      <c r="G178" s="4">
        <f t="shared" si="17"/>
        <v>0.74834782608695649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2"/>
        <v>theater</v>
      </c>
      <c r="R178" t="str">
        <f t="shared" si="13"/>
        <v>plays</v>
      </c>
      <c r="S178" s="8">
        <f t="shared" si="14"/>
        <v>42616.208333333328</v>
      </c>
      <c r="T178" s="8">
        <f t="shared" si="15"/>
        <v>42625.208333333328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6"/>
        <v>58.997079225994888</v>
      </c>
      <c r="G179" s="4">
        <f t="shared" si="17"/>
        <v>4.1647680412371137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2"/>
        <v>theater</v>
      </c>
      <c r="R179" t="str">
        <f t="shared" si="13"/>
        <v>plays</v>
      </c>
      <c r="S179" s="8">
        <f t="shared" si="14"/>
        <v>40497.25</v>
      </c>
      <c r="T179" s="8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6"/>
        <v>32.985714285714288</v>
      </c>
      <c r="G180" s="4">
        <f t="shared" si="17"/>
        <v>0.96208333333333329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2"/>
        <v>food</v>
      </c>
      <c r="R180" t="str">
        <f t="shared" si="13"/>
        <v>food trucks</v>
      </c>
      <c r="S180" s="8">
        <f t="shared" si="14"/>
        <v>42999.208333333328</v>
      </c>
      <c r="T180" s="8">
        <f t="shared" si="15"/>
        <v>43008.208333333328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6"/>
        <v>45.005654509471306</v>
      </c>
      <c r="G181" s="4">
        <f t="shared" si="17"/>
        <v>3.5771910112359548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2"/>
        <v>theater</v>
      </c>
      <c r="R181" t="str">
        <f t="shared" si="13"/>
        <v>plays</v>
      </c>
      <c r="S181" s="8">
        <f t="shared" si="14"/>
        <v>41350.208333333336</v>
      </c>
      <c r="T181" s="8">
        <f t="shared" si="15"/>
        <v>41351.208333333336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6"/>
        <v>81.98196487897485</v>
      </c>
      <c r="G182" s="4">
        <f t="shared" si="17"/>
        <v>3.0845714285714285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2"/>
        <v>technology</v>
      </c>
      <c r="R182" t="str">
        <f t="shared" si="13"/>
        <v>wearables</v>
      </c>
      <c r="S182" s="8">
        <f t="shared" si="14"/>
        <v>40259.208333333336</v>
      </c>
      <c r="T182" s="8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6"/>
        <v>39.080882352941174</v>
      </c>
      <c r="G183" s="4">
        <f t="shared" si="17"/>
        <v>0.61802325581395345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2"/>
        <v>technology</v>
      </c>
      <c r="R183" t="str">
        <f t="shared" si="13"/>
        <v>web</v>
      </c>
      <c r="S183" s="8">
        <f t="shared" si="14"/>
        <v>43012.208333333328</v>
      </c>
      <c r="T183" s="8">
        <f t="shared" si="15"/>
        <v>43030.208333333328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6"/>
        <v>58.996383363471971</v>
      </c>
      <c r="G184" s="4">
        <f t="shared" si="17"/>
        <v>7.2232472324723247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2"/>
        <v>theater</v>
      </c>
      <c r="R184" t="str">
        <f t="shared" si="13"/>
        <v>plays</v>
      </c>
      <c r="S184" s="8">
        <f t="shared" si="14"/>
        <v>43631.208333333328</v>
      </c>
      <c r="T184" s="8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6"/>
        <v>40.988372093023258</v>
      </c>
      <c r="G185" s="4">
        <f t="shared" si="17"/>
        <v>0.69117647058823528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2"/>
        <v>music</v>
      </c>
      <c r="R185" t="str">
        <f t="shared" si="13"/>
        <v>rock</v>
      </c>
      <c r="S185" s="8">
        <f t="shared" si="14"/>
        <v>40430.208333333336</v>
      </c>
      <c r="T185" s="8">
        <f t="shared" si="15"/>
        <v>40443.208333333336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6"/>
        <v>31.029411764705884</v>
      </c>
      <c r="G186" s="4">
        <f t="shared" si="17"/>
        <v>2.9305555555555554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2"/>
        <v>theater</v>
      </c>
      <c r="R186" t="str">
        <f t="shared" si="13"/>
        <v>plays</v>
      </c>
      <c r="S186" s="8">
        <f t="shared" si="14"/>
        <v>43588.208333333328</v>
      </c>
      <c r="T186" s="8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6"/>
        <v>37.789473684210527</v>
      </c>
      <c r="G187" s="4">
        <f t="shared" si="17"/>
        <v>0.71799999999999997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2"/>
        <v>film &amp; video</v>
      </c>
      <c r="R187" t="str">
        <f t="shared" si="13"/>
        <v>television</v>
      </c>
      <c r="S187" s="8">
        <f t="shared" si="14"/>
        <v>43233.208333333328</v>
      </c>
      <c r="T187" s="8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6"/>
        <v>32.006772009029348</v>
      </c>
      <c r="G188" s="4">
        <f t="shared" si="17"/>
        <v>0.31934684684684683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2"/>
        <v>theater</v>
      </c>
      <c r="R188" t="str">
        <f t="shared" si="13"/>
        <v>plays</v>
      </c>
      <c r="S188" s="8">
        <f t="shared" si="14"/>
        <v>41782.208333333336</v>
      </c>
      <c r="T188" s="8">
        <f t="shared" si="15"/>
        <v>41797.208333333336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6"/>
        <v>95.966712898751737</v>
      </c>
      <c r="G189" s="4">
        <f t="shared" si="17"/>
        <v>2.2987375415282392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2"/>
        <v>film &amp; video</v>
      </c>
      <c r="R189" t="str">
        <f t="shared" si="13"/>
        <v>shorts</v>
      </c>
      <c r="S189" s="8">
        <f t="shared" si="14"/>
        <v>41328.25</v>
      </c>
      <c r="T189" s="8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6"/>
        <v>75</v>
      </c>
      <c r="G190" s="4">
        <f t="shared" si="17"/>
        <v>0.3201219512195122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2"/>
        <v>theater</v>
      </c>
      <c r="R190" t="str">
        <f t="shared" si="13"/>
        <v>plays</v>
      </c>
      <c r="S190" s="8">
        <f t="shared" si="14"/>
        <v>41975.25</v>
      </c>
      <c r="T190" s="8">
        <f t="shared" si="15"/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6"/>
        <v>102.0498866213152</v>
      </c>
      <c r="G191" s="4">
        <f t="shared" si="17"/>
        <v>0.23525352848928385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2"/>
        <v>theater</v>
      </c>
      <c r="R191" t="str">
        <f t="shared" si="13"/>
        <v>plays</v>
      </c>
      <c r="S191" s="8">
        <f t="shared" si="14"/>
        <v>42433.25</v>
      </c>
      <c r="T191" s="8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6"/>
        <v>105.75</v>
      </c>
      <c r="G192" s="4">
        <f t="shared" si="17"/>
        <v>0.68594594594594593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2"/>
        <v>theater</v>
      </c>
      <c r="R192" t="str">
        <f t="shared" si="13"/>
        <v>plays</v>
      </c>
      <c r="S192" s="8">
        <f t="shared" si="14"/>
        <v>41429.208333333336</v>
      </c>
      <c r="T192" s="8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6"/>
        <v>37.069767441860463</v>
      </c>
      <c r="G193" s="4">
        <f t="shared" si="17"/>
        <v>0.37952380952380954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2"/>
        <v>theater</v>
      </c>
      <c r="R193" t="str">
        <f t="shared" si="13"/>
        <v>plays</v>
      </c>
      <c r="S193" s="8">
        <f t="shared" si="14"/>
        <v>43536.208333333328</v>
      </c>
      <c r="T193" s="8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6"/>
        <v>35.049382716049379</v>
      </c>
      <c r="G194" s="4">
        <f t="shared" si="17"/>
        <v>0.19992957746478873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2"/>
        <v>music</v>
      </c>
      <c r="R194" t="str">
        <f t="shared" si="13"/>
        <v>rock</v>
      </c>
      <c r="S194" s="8">
        <f t="shared" si="14"/>
        <v>41817.208333333336</v>
      </c>
      <c r="T194" s="8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6"/>
        <v>46.338461538461537</v>
      </c>
      <c r="G195" s="4">
        <f t="shared" si="17"/>
        <v>0.45636363636363636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8">LEFT(P195,SEARCH("/",P195,3)-1)</f>
        <v>music</v>
      </c>
      <c r="R195" t="str">
        <f t="shared" ref="R195:R258" si="19">RIGHT(P195,LEN(P195)-SEARCH("/",P195))</f>
        <v>indie rock</v>
      </c>
      <c r="S195" s="8">
        <f t="shared" ref="S195:S258" si="20">(((L195/60)/60)/24)+DATE(1970,1,1)</f>
        <v>43198.208333333328</v>
      </c>
      <c r="T195" s="8">
        <f t="shared" ref="T195:T258" si="21">(((M195/60)/60)/24)+DATE(1970,1,1)</f>
        <v>43202.208333333328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2">E196/I196</f>
        <v>69.174603174603178</v>
      </c>
      <c r="G196" s="4">
        <f t="shared" ref="G196:G259" si="23">E196/D196</f>
        <v>1.227605633802817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8"/>
        <v>music</v>
      </c>
      <c r="R196" t="str">
        <f t="shared" si="19"/>
        <v>metal</v>
      </c>
      <c r="S196" s="8">
        <f t="shared" si="20"/>
        <v>42261.208333333328</v>
      </c>
      <c r="T196" s="8">
        <f t="shared" si="21"/>
        <v>42277.208333333328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2"/>
        <v>109.07824427480917</v>
      </c>
      <c r="G197" s="4">
        <f t="shared" si="23"/>
        <v>3.61753164556962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8"/>
        <v>music</v>
      </c>
      <c r="R197" t="str">
        <f t="shared" si="19"/>
        <v>electric music</v>
      </c>
      <c r="S197" s="8">
        <f t="shared" si="20"/>
        <v>43310.208333333328</v>
      </c>
      <c r="T197" s="8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2"/>
        <v>51.78</v>
      </c>
      <c r="G198" s="4">
        <f t="shared" si="23"/>
        <v>0.63146341463414635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8"/>
        <v>technology</v>
      </c>
      <c r="R198" t="str">
        <f t="shared" si="19"/>
        <v>wearables</v>
      </c>
      <c r="S198" s="8">
        <f t="shared" si="20"/>
        <v>42616.208333333328</v>
      </c>
      <c r="T198" s="8">
        <f t="shared" si="21"/>
        <v>42635.208333333328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2"/>
        <v>82.010055304172951</v>
      </c>
      <c r="G199" s="4">
        <f t="shared" si="23"/>
        <v>2.9820475319926874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8"/>
        <v>film &amp; video</v>
      </c>
      <c r="R199" t="str">
        <f t="shared" si="19"/>
        <v>drama</v>
      </c>
      <c r="S199" s="8">
        <f t="shared" si="20"/>
        <v>42909.208333333328</v>
      </c>
      <c r="T199" s="8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2"/>
        <v>35.958333333333336</v>
      </c>
      <c r="G200" s="4">
        <f t="shared" si="23"/>
        <v>9.5585443037974685E-2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8"/>
        <v>music</v>
      </c>
      <c r="R200" t="str">
        <f t="shared" si="19"/>
        <v>electric music</v>
      </c>
      <c r="S200" s="8">
        <f t="shared" si="20"/>
        <v>40396.208333333336</v>
      </c>
      <c r="T200" s="8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2"/>
        <v>74.461538461538467</v>
      </c>
      <c r="G201" s="4">
        <f t="shared" si="23"/>
        <v>0.5377777777777778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8"/>
        <v>music</v>
      </c>
      <c r="R201" t="str">
        <f t="shared" si="19"/>
        <v>rock</v>
      </c>
      <c r="S201" s="8">
        <f t="shared" si="20"/>
        <v>42192.208333333328</v>
      </c>
      <c r="T201" s="8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2"/>
        <v>2</v>
      </c>
      <c r="G202" s="4">
        <f t="shared" si="23"/>
        <v>0.02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8"/>
        <v>theater</v>
      </c>
      <c r="R202" t="str">
        <f t="shared" si="19"/>
        <v>plays</v>
      </c>
      <c r="S202" s="8">
        <f t="shared" si="20"/>
        <v>40262.208333333336</v>
      </c>
      <c r="T202" s="8">
        <f t="shared" si="21"/>
        <v>40273.208333333336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2"/>
        <v>91.114649681528661</v>
      </c>
      <c r="G203" s="4">
        <f t="shared" si="23"/>
        <v>6.8119047619047617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8"/>
        <v>technology</v>
      </c>
      <c r="R203" t="str">
        <f t="shared" si="19"/>
        <v>web</v>
      </c>
      <c r="S203" s="8">
        <f t="shared" si="20"/>
        <v>41845.208333333336</v>
      </c>
      <c r="T203" s="8">
        <f t="shared" si="21"/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2"/>
        <v>79.792682926829272</v>
      </c>
      <c r="G204" s="4">
        <f t="shared" si="23"/>
        <v>0.78831325301204824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8"/>
        <v>food</v>
      </c>
      <c r="R204" t="str">
        <f t="shared" si="19"/>
        <v>food trucks</v>
      </c>
      <c r="S204" s="8">
        <f t="shared" si="20"/>
        <v>40818.208333333336</v>
      </c>
      <c r="T204" s="8">
        <f t="shared" si="21"/>
        <v>40822.208333333336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2"/>
        <v>42.999777678968428</v>
      </c>
      <c r="G205" s="4">
        <f t="shared" si="23"/>
        <v>1.3440792216817234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8"/>
        <v>theater</v>
      </c>
      <c r="R205" t="str">
        <f t="shared" si="19"/>
        <v>plays</v>
      </c>
      <c r="S205" s="8">
        <f t="shared" si="20"/>
        <v>42752.25</v>
      </c>
      <c r="T205" s="8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2"/>
        <v>63.225000000000001</v>
      </c>
      <c r="G206" s="4">
        <f t="shared" si="23"/>
        <v>3.372E-2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8"/>
        <v>music</v>
      </c>
      <c r="R206" t="str">
        <f t="shared" si="19"/>
        <v>jazz</v>
      </c>
      <c r="S206" s="8">
        <f t="shared" si="20"/>
        <v>40636.208333333336</v>
      </c>
      <c r="T206" s="8">
        <f t="shared" si="21"/>
        <v>40646.208333333336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2"/>
        <v>70.174999999999997</v>
      </c>
      <c r="G207" s="4">
        <f t="shared" si="23"/>
        <v>4.3184615384615386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8"/>
        <v>theater</v>
      </c>
      <c r="R207" t="str">
        <f t="shared" si="19"/>
        <v>plays</v>
      </c>
      <c r="S207" s="8">
        <f t="shared" si="20"/>
        <v>43390.208333333328</v>
      </c>
      <c r="T207" s="8">
        <f t="shared" si="21"/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2"/>
        <v>61.333333333333336</v>
      </c>
      <c r="G208" s="4">
        <f t="shared" si="23"/>
        <v>0.38844444444444443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8"/>
        <v>publishing</v>
      </c>
      <c r="R208" t="str">
        <f t="shared" si="19"/>
        <v>fiction</v>
      </c>
      <c r="S208" s="8">
        <f t="shared" si="20"/>
        <v>40236.25</v>
      </c>
      <c r="T208" s="8">
        <f t="shared" si="21"/>
        <v>40245.25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2"/>
        <v>99</v>
      </c>
      <c r="G209" s="4">
        <f t="shared" si="23"/>
        <v>4.2569999999999997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8"/>
        <v>music</v>
      </c>
      <c r="R209" t="str">
        <f t="shared" si="19"/>
        <v>rock</v>
      </c>
      <c r="S209" s="8">
        <f t="shared" si="20"/>
        <v>43340.208333333328</v>
      </c>
      <c r="T209" s="8">
        <f t="shared" si="21"/>
        <v>43360.208333333328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2"/>
        <v>96.984900146127615</v>
      </c>
      <c r="G210" s="4">
        <f t="shared" si="23"/>
        <v>1.0112239715591671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8"/>
        <v>film &amp; video</v>
      </c>
      <c r="R210" t="str">
        <f t="shared" si="19"/>
        <v>documentary</v>
      </c>
      <c r="S210" s="8">
        <f t="shared" si="20"/>
        <v>43048.25</v>
      </c>
      <c r="T210" s="8">
        <f t="shared" si="21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2"/>
        <v>51.004950495049506</v>
      </c>
      <c r="G211" s="4">
        <f t="shared" si="23"/>
        <v>0.21188688946015424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8"/>
        <v>film &amp; video</v>
      </c>
      <c r="R211" t="str">
        <f t="shared" si="19"/>
        <v>documentary</v>
      </c>
      <c r="S211" s="8">
        <f t="shared" si="20"/>
        <v>42496.208333333328</v>
      </c>
      <c r="T211" s="8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2"/>
        <v>28.044247787610619</v>
      </c>
      <c r="G212" s="4">
        <f t="shared" si="23"/>
        <v>0.67425531914893622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8"/>
        <v>film &amp; video</v>
      </c>
      <c r="R212" t="str">
        <f t="shared" si="19"/>
        <v>science fiction</v>
      </c>
      <c r="S212" s="8">
        <f t="shared" si="20"/>
        <v>42797.25</v>
      </c>
      <c r="T212" s="8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2"/>
        <v>60.984615384615381</v>
      </c>
      <c r="G213" s="4">
        <f t="shared" si="23"/>
        <v>0.9492337164750958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8"/>
        <v>theater</v>
      </c>
      <c r="R213" t="str">
        <f t="shared" si="19"/>
        <v>plays</v>
      </c>
      <c r="S213" s="8">
        <f t="shared" si="20"/>
        <v>41513.208333333336</v>
      </c>
      <c r="T213" s="8">
        <f t="shared" si="21"/>
        <v>41537.208333333336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2"/>
        <v>73.214285714285708</v>
      </c>
      <c r="G214" s="4">
        <f t="shared" si="23"/>
        <v>1.5185185185185186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8"/>
        <v>theater</v>
      </c>
      <c r="R214" t="str">
        <f t="shared" si="19"/>
        <v>plays</v>
      </c>
      <c r="S214" s="8">
        <f t="shared" si="20"/>
        <v>43814.25</v>
      </c>
      <c r="T214" s="8">
        <f t="shared" si="21"/>
        <v>43860.25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2"/>
        <v>39.997435299603637</v>
      </c>
      <c r="G215" s="4">
        <f t="shared" si="23"/>
        <v>1.9516382252559727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8"/>
        <v>music</v>
      </c>
      <c r="R215" t="str">
        <f t="shared" si="19"/>
        <v>indie rock</v>
      </c>
      <c r="S215" s="8">
        <f t="shared" si="20"/>
        <v>40488.208333333336</v>
      </c>
      <c r="T215" s="8">
        <f t="shared" si="21"/>
        <v>40496.25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2"/>
        <v>86.812121212121212</v>
      </c>
      <c r="G216" s="4">
        <f t="shared" si="23"/>
        <v>10.231428571428571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8"/>
        <v>music</v>
      </c>
      <c r="R216" t="str">
        <f t="shared" si="19"/>
        <v>rock</v>
      </c>
      <c r="S216" s="8">
        <f t="shared" si="20"/>
        <v>40409.208333333336</v>
      </c>
      <c r="T216" s="8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2"/>
        <v>42.125874125874127</v>
      </c>
      <c r="G217" s="4">
        <f t="shared" si="23"/>
        <v>3.8418367346938778E-2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8"/>
        <v>theater</v>
      </c>
      <c r="R217" t="str">
        <f t="shared" si="19"/>
        <v>plays</v>
      </c>
      <c r="S217" s="8">
        <f t="shared" si="20"/>
        <v>43509.25</v>
      </c>
      <c r="T217" s="8">
        <f t="shared" si="21"/>
        <v>43511.25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2"/>
        <v>103.97851239669421</v>
      </c>
      <c r="G218" s="4">
        <f t="shared" si="23"/>
        <v>1.5507066557107643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8"/>
        <v>theater</v>
      </c>
      <c r="R218" t="str">
        <f t="shared" si="19"/>
        <v>plays</v>
      </c>
      <c r="S218" s="8">
        <f t="shared" si="20"/>
        <v>40869.25</v>
      </c>
      <c r="T218" s="8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2"/>
        <v>62.003211991434689</v>
      </c>
      <c r="G219" s="4">
        <f t="shared" si="23"/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8"/>
        <v>film &amp; video</v>
      </c>
      <c r="R219" t="str">
        <f t="shared" si="19"/>
        <v>science fiction</v>
      </c>
      <c r="S219" s="8">
        <f t="shared" si="20"/>
        <v>43583.208333333328</v>
      </c>
      <c r="T219" s="8">
        <f t="shared" si="21"/>
        <v>43592.208333333328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2"/>
        <v>31.005037783375315</v>
      </c>
      <c r="G220" s="4">
        <f t="shared" si="23"/>
        <v>2.1594736842105262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8"/>
        <v>film &amp; video</v>
      </c>
      <c r="R220" t="str">
        <f t="shared" si="19"/>
        <v>shorts</v>
      </c>
      <c r="S220" s="8">
        <f t="shared" si="20"/>
        <v>40858.25</v>
      </c>
      <c r="T220" s="8">
        <f t="shared" si="21"/>
        <v>40892.25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2"/>
        <v>89.991552956465242</v>
      </c>
      <c r="G221" s="4">
        <f t="shared" si="23"/>
        <v>3.3212709832134291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8"/>
        <v>film &amp; video</v>
      </c>
      <c r="R221" t="str">
        <f t="shared" si="19"/>
        <v>animation</v>
      </c>
      <c r="S221" s="8">
        <f t="shared" si="20"/>
        <v>41137.208333333336</v>
      </c>
      <c r="T221" s="8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2"/>
        <v>39.235294117647058</v>
      </c>
      <c r="G222" s="4">
        <f t="shared" si="23"/>
        <v>8.4430379746835441E-2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8"/>
        <v>theater</v>
      </c>
      <c r="R222" t="str">
        <f t="shared" si="19"/>
        <v>plays</v>
      </c>
      <c r="S222" s="8">
        <f t="shared" si="20"/>
        <v>40725.208333333336</v>
      </c>
      <c r="T222" s="8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2"/>
        <v>54.993116108306566</v>
      </c>
      <c r="G223" s="4">
        <f t="shared" si="23"/>
        <v>0.9862551440329218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8"/>
        <v>food</v>
      </c>
      <c r="R223" t="str">
        <f t="shared" si="19"/>
        <v>food trucks</v>
      </c>
      <c r="S223" s="8">
        <f t="shared" si="20"/>
        <v>41081.208333333336</v>
      </c>
      <c r="T223" s="8">
        <f t="shared" si="21"/>
        <v>41083.208333333336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2"/>
        <v>47.992753623188406</v>
      </c>
      <c r="G224" s="4">
        <f t="shared" si="23"/>
        <v>1.3797916666666667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8"/>
        <v>photography</v>
      </c>
      <c r="R224" t="str">
        <f t="shared" si="19"/>
        <v>photography books</v>
      </c>
      <c r="S224" s="8">
        <f t="shared" si="20"/>
        <v>41914.208333333336</v>
      </c>
      <c r="T224" s="8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2"/>
        <v>87.966702470461868</v>
      </c>
      <c r="G225" s="4">
        <f t="shared" si="23"/>
        <v>0.93810996563573879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8"/>
        <v>theater</v>
      </c>
      <c r="R225" t="str">
        <f t="shared" si="19"/>
        <v>plays</v>
      </c>
      <c r="S225" s="8">
        <f t="shared" si="20"/>
        <v>42445.208333333328</v>
      </c>
      <c r="T225" s="8">
        <f t="shared" si="21"/>
        <v>42459.208333333328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2"/>
        <v>51.999165275459099</v>
      </c>
      <c r="G226" s="4">
        <f t="shared" si="23"/>
        <v>4.0363930885529156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8"/>
        <v>film &amp; video</v>
      </c>
      <c r="R226" t="str">
        <f t="shared" si="19"/>
        <v>science fiction</v>
      </c>
      <c r="S226" s="8">
        <f t="shared" si="20"/>
        <v>41906.208333333336</v>
      </c>
      <c r="T226" s="8">
        <f t="shared" si="21"/>
        <v>41951.25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2"/>
        <v>29.999659863945578</v>
      </c>
      <c r="G227" s="4">
        <f t="shared" si="23"/>
        <v>2.6017404129793511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8"/>
        <v>music</v>
      </c>
      <c r="R227" t="str">
        <f t="shared" si="19"/>
        <v>rock</v>
      </c>
      <c r="S227" s="8">
        <f t="shared" si="20"/>
        <v>41762.208333333336</v>
      </c>
      <c r="T227" s="8">
        <f t="shared" si="21"/>
        <v>41762.208333333336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2"/>
        <v>98.205357142857139</v>
      </c>
      <c r="G228" s="4">
        <f t="shared" si="23"/>
        <v>3.6663333333333332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8"/>
        <v>photography</v>
      </c>
      <c r="R228" t="str">
        <f t="shared" si="19"/>
        <v>photography books</v>
      </c>
      <c r="S228" s="8">
        <f t="shared" si="20"/>
        <v>40276.208333333336</v>
      </c>
      <c r="T228" s="8">
        <f t="shared" si="21"/>
        <v>40313.208333333336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2"/>
        <v>108.96182396606575</v>
      </c>
      <c r="G229" s="4">
        <f t="shared" si="23"/>
        <v>1.687208538587849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8"/>
        <v>games</v>
      </c>
      <c r="R229" t="str">
        <f t="shared" si="19"/>
        <v>mobile games</v>
      </c>
      <c r="S229" s="8">
        <f t="shared" si="20"/>
        <v>42139.208333333328</v>
      </c>
      <c r="T229" s="8">
        <f t="shared" si="21"/>
        <v>42145.208333333328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2"/>
        <v>66.998379254457049</v>
      </c>
      <c r="G230" s="4">
        <f t="shared" si="23"/>
        <v>1.1990717911530093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8"/>
        <v>film &amp; video</v>
      </c>
      <c r="R230" t="str">
        <f t="shared" si="19"/>
        <v>animation</v>
      </c>
      <c r="S230" s="8">
        <f t="shared" si="20"/>
        <v>42613.208333333328</v>
      </c>
      <c r="T230" s="8">
        <f t="shared" si="21"/>
        <v>42638.208333333328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2"/>
        <v>64.99333594668758</v>
      </c>
      <c r="G231" s="4">
        <f t="shared" si="23"/>
        <v>1.936892523364486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8"/>
        <v>games</v>
      </c>
      <c r="R231" t="str">
        <f t="shared" si="19"/>
        <v>mobile games</v>
      </c>
      <c r="S231" s="8">
        <f t="shared" si="20"/>
        <v>42887.208333333328</v>
      </c>
      <c r="T231" s="8">
        <f t="shared" si="21"/>
        <v>42935.208333333328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2"/>
        <v>99.841584158415841</v>
      </c>
      <c r="G232" s="4">
        <f t="shared" si="23"/>
        <v>4.2016666666666671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8"/>
        <v>games</v>
      </c>
      <c r="R232" t="str">
        <f t="shared" si="19"/>
        <v>video games</v>
      </c>
      <c r="S232" s="8">
        <f t="shared" si="20"/>
        <v>43805.25</v>
      </c>
      <c r="T232" s="8">
        <f t="shared" si="21"/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2"/>
        <v>82.432835820895519</v>
      </c>
      <c r="G233" s="4">
        <f t="shared" si="23"/>
        <v>0.76708333333333334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8"/>
        <v>theater</v>
      </c>
      <c r="R233" t="str">
        <f t="shared" si="19"/>
        <v>plays</v>
      </c>
      <c r="S233" s="8">
        <f t="shared" si="20"/>
        <v>41415.208333333336</v>
      </c>
      <c r="T233" s="8">
        <f t="shared" si="21"/>
        <v>41473.208333333336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2"/>
        <v>63.293478260869563</v>
      </c>
      <c r="G234" s="4">
        <f t="shared" si="23"/>
        <v>1.7126470588235294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8"/>
        <v>theater</v>
      </c>
      <c r="R234" t="str">
        <f t="shared" si="19"/>
        <v>plays</v>
      </c>
      <c r="S234" s="8">
        <f t="shared" si="20"/>
        <v>42576.208333333328</v>
      </c>
      <c r="T234" s="8">
        <f t="shared" si="21"/>
        <v>42577.208333333328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2"/>
        <v>96.774193548387103</v>
      </c>
      <c r="G235" s="4">
        <f t="shared" si="23"/>
        <v>1.5789473684210527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8"/>
        <v>film &amp; video</v>
      </c>
      <c r="R235" t="str">
        <f t="shared" si="19"/>
        <v>animation</v>
      </c>
      <c r="S235" s="8">
        <f t="shared" si="20"/>
        <v>40706.208333333336</v>
      </c>
      <c r="T235" s="8">
        <f t="shared" si="21"/>
        <v>40722.208333333336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2"/>
        <v>54.906040268456373</v>
      </c>
      <c r="G236" s="4">
        <f t="shared" si="23"/>
        <v>1.0908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8"/>
        <v>games</v>
      </c>
      <c r="R236" t="str">
        <f t="shared" si="19"/>
        <v>video games</v>
      </c>
      <c r="S236" s="8">
        <f t="shared" si="20"/>
        <v>42969.208333333328</v>
      </c>
      <c r="T236" s="8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2"/>
        <v>39.010869565217391</v>
      </c>
      <c r="G237" s="4">
        <f t="shared" si="23"/>
        <v>0.41732558139534881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8"/>
        <v>film &amp; video</v>
      </c>
      <c r="R237" t="str">
        <f t="shared" si="19"/>
        <v>animation</v>
      </c>
      <c r="S237" s="8">
        <f t="shared" si="20"/>
        <v>42779.25</v>
      </c>
      <c r="T237" s="8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2"/>
        <v>75.84210526315789</v>
      </c>
      <c r="G238" s="4">
        <f t="shared" si="23"/>
        <v>0.10944303797468355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8"/>
        <v>music</v>
      </c>
      <c r="R238" t="str">
        <f t="shared" si="19"/>
        <v>rock</v>
      </c>
      <c r="S238" s="8">
        <f t="shared" si="20"/>
        <v>43641.208333333328</v>
      </c>
      <c r="T238" s="8">
        <f t="shared" si="21"/>
        <v>43648.208333333328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2"/>
        <v>45.051671732522799</v>
      </c>
      <c r="G239" s="4">
        <f t="shared" si="23"/>
        <v>1.593763440860215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8"/>
        <v>film &amp; video</v>
      </c>
      <c r="R239" t="str">
        <f t="shared" si="19"/>
        <v>animation</v>
      </c>
      <c r="S239" s="8">
        <f t="shared" si="20"/>
        <v>41754.208333333336</v>
      </c>
      <c r="T239" s="8">
        <f t="shared" si="21"/>
        <v>41756.208333333336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2"/>
        <v>104.51546391752578</v>
      </c>
      <c r="G240" s="4">
        <f t="shared" si="23"/>
        <v>4.2241666666666671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8"/>
        <v>theater</v>
      </c>
      <c r="R240" t="str">
        <f t="shared" si="19"/>
        <v>plays</v>
      </c>
      <c r="S240" s="8">
        <f t="shared" si="20"/>
        <v>43083.25</v>
      </c>
      <c r="T240" s="8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2"/>
        <v>76.268292682926827</v>
      </c>
      <c r="G241" s="4">
        <f t="shared" si="23"/>
        <v>0.97718749999999999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8"/>
        <v>technology</v>
      </c>
      <c r="R241" t="str">
        <f t="shared" si="19"/>
        <v>wearables</v>
      </c>
      <c r="S241" s="8">
        <f t="shared" si="20"/>
        <v>42245.208333333328</v>
      </c>
      <c r="T241" s="8">
        <f t="shared" si="21"/>
        <v>42249.208333333328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2"/>
        <v>69.015695067264573</v>
      </c>
      <c r="G242" s="4">
        <f t="shared" si="23"/>
        <v>4.1878911564625847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8"/>
        <v>theater</v>
      </c>
      <c r="R242" t="str">
        <f t="shared" si="19"/>
        <v>plays</v>
      </c>
      <c r="S242" s="8">
        <f t="shared" si="20"/>
        <v>40396.208333333336</v>
      </c>
      <c r="T242" s="8">
        <f t="shared" si="21"/>
        <v>40397.208333333336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2"/>
        <v>101.97684085510689</v>
      </c>
      <c r="G243" s="4">
        <f t="shared" si="23"/>
        <v>1.0191632047477746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8"/>
        <v>publishing</v>
      </c>
      <c r="R243" t="str">
        <f t="shared" si="19"/>
        <v>nonfiction</v>
      </c>
      <c r="S243" s="8">
        <f t="shared" si="20"/>
        <v>41742.208333333336</v>
      </c>
      <c r="T243" s="8">
        <f t="shared" si="21"/>
        <v>41752.208333333336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2"/>
        <v>42.915999999999997</v>
      </c>
      <c r="G244" s="4">
        <f t="shared" si="23"/>
        <v>1.2772619047619047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8"/>
        <v>music</v>
      </c>
      <c r="R244" t="str">
        <f t="shared" si="19"/>
        <v>rock</v>
      </c>
      <c r="S244" s="8">
        <f t="shared" si="20"/>
        <v>42865.208333333328</v>
      </c>
      <c r="T244" s="8">
        <f t="shared" si="21"/>
        <v>42875.208333333328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2"/>
        <v>43.025210084033617</v>
      </c>
      <c r="G245" s="4">
        <f t="shared" si="23"/>
        <v>4.4521739130434783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8"/>
        <v>theater</v>
      </c>
      <c r="R245" t="str">
        <f t="shared" si="19"/>
        <v>plays</v>
      </c>
      <c r="S245" s="8">
        <f t="shared" si="20"/>
        <v>43163.25</v>
      </c>
      <c r="T245" s="8">
        <f t="shared" si="21"/>
        <v>43166.25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2"/>
        <v>75.245283018867923</v>
      </c>
      <c r="G246" s="4">
        <f t="shared" si="23"/>
        <v>5.6971428571428575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8"/>
        <v>theater</v>
      </c>
      <c r="R246" t="str">
        <f t="shared" si="19"/>
        <v>plays</v>
      </c>
      <c r="S246" s="8">
        <f t="shared" si="20"/>
        <v>41834.208333333336</v>
      </c>
      <c r="T246" s="8">
        <f t="shared" si="21"/>
        <v>41886.208333333336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2"/>
        <v>69.023364485981304</v>
      </c>
      <c r="G247" s="4">
        <f t="shared" si="23"/>
        <v>5.0934482758620687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8"/>
        <v>theater</v>
      </c>
      <c r="R247" t="str">
        <f t="shared" si="19"/>
        <v>plays</v>
      </c>
      <c r="S247" s="8">
        <f t="shared" si="20"/>
        <v>41736.208333333336</v>
      </c>
      <c r="T247" s="8">
        <f t="shared" si="21"/>
        <v>41737.208333333336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2"/>
        <v>65.986486486486484</v>
      </c>
      <c r="G248" s="4">
        <f t="shared" si="23"/>
        <v>3.2553333333333332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8"/>
        <v>technology</v>
      </c>
      <c r="R248" t="str">
        <f t="shared" si="19"/>
        <v>web</v>
      </c>
      <c r="S248" s="8">
        <f t="shared" si="20"/>
        <v>41491.208333333336</v>
      </c>
      <c r="T248" s="8">
        <f t="shared" si="21"/>
        <v>41495.208333333336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2"/>
        <v>98.013800424628457</v>
      </c>
      <c r="G249" s="4">
        <f t="shared" si="23"/>
        <v>9.3261616161616168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8"/>
        <v>publishing</v>
      </c>
      <c r="R249" t="str">
        <f t="shared" si="19"/>
        <v>fiction</v>
      </c>
      <c r="S249" s="8">
        <f t="shared" si="20"/>
        <v>42726.25</v>
      </c>
      <c r="T249" s="8">
        <f t="shared" si="21"/>
        <v>42741.25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2"/>
        <v>60.105504587155963</v>
      </c>
      <c r="G250" s="4">
        <f t="shared" si="23"/>
        <v>2.1133870967741935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8"/>
        <v>games</v>
      </c>
      <c r="R250" t="str">
        <f t="shared" si="19"/>
        <v>mobile games</v>
      </c>
      <c r="S250" s="8">
        <f t="shared" si="20"/>
        <v>42004.25</v>
      </c>
      <c r="T250" s="8">
        <f t="shared" si="21"/>
        <v>42009.25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2"/>
        <v>26.000773395204948</v>
      </c>
      <c r="G251" s="4">
        <f t="shared" si="23"/>
        <v>2.7332520325203253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8"/>
        <v>publishing</v>
      </c>
      <c r="R251" t="str">
        <f t="shared" si="19"/>
        <v>translations</v>
      </c>
      <c r="S251" s="8">
        <f t="shared" si="20"/>
        <v>42006.25</v>
      </c>
      <c r="T251" s="8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2"/>
        <v>3</v>
      </c>
      <c r="G252" s="4">
        <f t="shared" si="23"/>
        <v>0.03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8"/>
        <v>music</v>
      </c>
      <c r="R252" t="str">
        <f t="shared" si="19"/>
        <v>rock</v>
      </c>
      <c r="S252" s="8">
        <f t="shared" si="20"/>
        <v>40203.25</v>
      </c>
      <c r="T252" s="8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2"/>
        <v>38.019801980198018</v>
      </c>
      <c r="G253" s="4">
        <f t="shared" si="23"/>
        <v>0.54084507042253516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8"/>
        <v>theater</v>
      </c>
      <c r="R253" t="str">
        <f t="shared" si="19"/>
        <v>plays</v>
      </c>
      <c r="S253" s="8">
        <f t="shared" si="20"/>
        <v>41252.25</v>
      </c>
      <c r="T253" s="8">
        <f t="shared" si="21"/>
        <v>41254.25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2"/>
        <v>106.15254237288136</v>
      </c>
      <c r="G254" s="4">
        <f t="shared" si="23"/>
        <v>6.2629999999999999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8"/>
        <v>theater</v>
      </c>
      <c r="R254" t="str">
        <f t="shared" si="19"/>
        <v>plays</v>
      </c>
      <c r="S254" s="8">
        <f t="shared" si="20"/>
        <v>41572.208333333336</v>
      </c>
      <c r="T254" s="8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2"/>
        <v>81.019475655430711</v>
      </c>
      <c r="G255" s="4">
        <f t="shared" si="23"/>
        <v>0.8902139917695473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8"/>
        <v>film &amp; video</v>
      </c>
      <c r="R255" t="str">
        <f t="shared" si="19"/>
        <v>drama</v>
      </c>
      <c r="S255" s="8">
        <f t="shared" si="20"/>
        <v>40641.208333333336</v>
      </c>
      <c r="T255" s="8">
        <f t="shared" si="21"/>
        <v>40653.208333333336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2"/>
        <v>96.647727272727266</v>
      </c>
      <c r="G256" s="4">
        <f t="shared" si="23"/>
        <v>1.8489130434782608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8"/>
        <v>publishing</v>
      </c>
      <c r="R256" t="str">
        <f t="shared" si="19"/>
        <v>nonfiction</v>
      </c>
      <c r="S256" s="8">
        <f t="shared" si="20"/>
        <v>42787.25</v>
      </c>
      <c r="T256" s="8">
        <f t="shared" si="21"/>
        <v>42789.25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2"/>
        <v>57.003535651149086</v>
      </c>
      <c r="G257" s="4">
        <f t="shared" si="23"/>
        <v>1.2016770186335404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8"/>
        <v>music</v>
      </c>
      <c r="R257" t="str">
        <f t="shared" si="19"/>
        <v>rock</v>
      </c>
      <c r="S257" s="8">
        <f t="shared" si="20"/>
        <v>40590.25</v>
      </c>
      <c r="T257" s="8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2"/>
        <v>63.93333333333333</v>
      </c>
      <c r="G258" s="4">
        <f t="shared" si="23"/>
        <v>0.23390243902439026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8"/>
        <v>music</v>
      </c>
      <c r="R258" t="str">
        <f t="shared" si="19"/>
        <v>rock</v>
      </c>
      <c r="S258" s="8">
        <f t="shared" si="20"/>
        <v>42393.25</v>
      </c>
      <c r="T258" s="8">
        <f t="shared" si="21"/>
        <v>42430.25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2"/>
        <v>90.456521739130437</v>
      </c>
      <c r="G259" s="4">
        <f t="shared" si="23"/>
        <v>1.46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4">LEFT(P259,SEARCH("/",P259,3)-1)</f>
        <v>theater</v>
      </c>
      <c r="R259" t="str">
        <f t="shared" ref="R259:R322" si="25">RIGHT(P259,LEN(P259)-SEARCH("/",P259))</f>
        <v>plays</v>
      </c>
      <c r="S259" s="8">
        <f t="shared" ref="S259:S322" si="26">(((L259/60)/60)/24)+DATE(1970,1,1)</f>
        <v>41338.25</v>
      </c>
      <c r="T259" s="8">
        <f t="shared" ref="T259:T322" si="27">(((M259/60)/60)/24)+DATE(1970,1,1)</f>
        <v>41352.208333333336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8">E260/I260</f>
        <v>72.172043010752688</v>
      </c>
      <c r="G260" s="4">
        <f t="shared" ref="G260:G323" si="29">E260/D260</f>
        <v>2.6848000000000001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4"/>
        <v>theater</v>
      </c>
      <c r="R260" t="str">
        <f t="shared" si="25"/>
        <v>plays</v>
      </c>
      <c r="S260" s="8">
        <f t="shared" si="26"/>
        <v>42712.25</v>
      </c>
      <c r="T260" s="8">
        <f t="shared" si="27"/>
        <v>42732.25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77.934782608695656</v>
      </c>
      <c r="G261" s="4">
        <f t="shared" si="29"/>
        <v>5.9749999999999996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4"/>
        <v>photography</v>
      </c>
      <c r="R261" t="str">
        <f t="shared" si="25"/>
        <v>photography books</v>
      </c>
      <c r="S261" s="8">
        <f t="shared" si="26"/>
        <v>41251.25</v>
      </c>
      <c r="T261" s="8">
        <f t="shared" si="27"/>
        <v>41270.25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38.065134099616856</v>
      </c>
      <c r="G262" s="4">
        <f t="shared" si="29"/>
        <v>1.5769841269841269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4"/>
        <v>music</v>
      </c>
      <c r="R262" t="str">
        <f t="shared" si="25"/>
        <v>rock</v>
      </c>
      <c r="S262" s="8">
        <f t="shared" si="26"/>
        <v>41180.208333333336</v>
      </c>
      <c r="T262" s="8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57.936123348017624</v>
      </c>
      <c r="G263" s="4">
        <f t="shared" si="29"/>
        <v>0.31201660735468567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4"/>
        <v>music</v>
      </c>
      <c r="R263" t="str">
        <f t="shared" si="25"/>
        <v>rock</v>
      </c>
      <c r="S263" s="8">
        <f t="shared" si="26"/>
        <v>40415.208333333336</v>
      </c>
      <c r="T263" s="8">
        <f t="shared" si="27"/>
        <v>40419.208333333336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49.794392523364486</v>
      </c>
      <c r="G264" s="4">
        <f t="shared" si="29"/>
        <v>3.1341176470588237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4"/>
        <v>music</v>
      </c>
      <c r="R264" t="str">
        <f t="shared" si="25"/>
        <v>indie rock</v>
      </c>
      <c r="S264" s="8">
        <f t="shared" si="26"/>
        <v>40638.208333333336</v>
      </c>
      <c r="T264" s="8">
        <f t="shared" si="27"/>
        <v>40664.208333333336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54.050251256281406</v>
      </c>
      <c r="G265" s="4">
        <f t="shared" si="29"/>
        <v>3.7089655172413791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4"/>
        <v>photography</v>
      </c>
      <c r="R265" t="str">
        <f t="shared" si="25"/>
        <v>photography books</v>
      </c>
      <c r="S265" s="8">
        <f t="shared" si="26"/>
        <v>40187.25</v>
      </c>
      <c r="T265" s="8">
        <f t="shared" si="27"/>
        <v>40187.25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30.002721335268504</v>
      </c>
      <c r="G266" s="4">
        <f t="shared" si="29"/>
        <v>3.6266447368421053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4"/>
        <v>theater</v>
      </c>
      <c r="R266" t="str">
        <f t="shared" si="25"/>
        <v>plays</v>
      </c>
      <c r="S266" s="8">
        <f t="shared" si="26"/>
        <v>41317.25</v>
      </c>
      <c r="T266" s="8">
        <f t="shared" si="27"/>
        <v>41333.25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70.127906976744185</v>
      </c>
      <c r="G267" s="4">
        <f t="shared" si="29"/>
        <v>1.2308163265306122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4"/>
        <v>theater</v>
      </c>
      <c r="R267" t="str">
        <f t="shared" si="25"/>
        <v>plays</v>
      </c>
      <c r="S267" s="8">
        <f t="shared" si="26"/>
        <v>42372.25</v>
      </c>
      <c r="T267" s="8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26.996228786926462</v>
      </c>
      <c r="G268" s="4">
        <f t="shared" si="29"/>
        <v>0.76766756032171579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4"/>
        <v>music</v>
      </c>
      <c r="R268" t="str">
        <f t="shared" si="25"/>
        <v>jazz</v>
      </c>
      <c r="S268" s="8">
        <f t="shared" si="26"/>
        <v>41950.25</v>
      </c>
      <c r="T268" s="8">
        <f t="shared" si="27"/>
        <v>41983.25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51.990606936416185</v>
      </c>
      <c r="G269" s="4">
        <f t="shared" si="29"/>
        <v>2.3362012987012988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4"/>
        <v>theater</v>
      </c>
      <c r="R269" t="str">
        <f t="shared" si="25"/>
        <v>plays</v>
      </c>
      <c r="S269" s="8">
        <f t="shared" si="26"/>
        <v>41206.208333333336</v>
      </c>
      <c r="T269" s="8">
        <f t="shared" si="27"/>
        <v>41222.25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56.416666666666664</v>
      </c>
      <c r="G270" s="4">
        <f t="shared" si="29"/>
        <v>1.8053333333333332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4"/>
        <v>film &amp; video</v>
      </c>
      <c r="R270" t="str">
        <f t="shared" si="25"/>
        <v>documentary</v>
      </c>
      <c r="S270" s="8">
        <f t="shared" si="26"/>
        <v>41186.208333333336</v>
      </c>
      <c r="T270" s="8">
        <f t="shared" si="27"/>
        <v>41232.25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101.63218390804597</v>
      </c>
      <c r="G271" s="4">
        <f t="shared" si="29"/>
        <v>2.5262857142857142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4"/>
        <v>film &amp; video</v>
      </c>
      <c r="R271" t="str">
        <f t="shared" si="25"/>
        <v>television</v>
      </c>
      <c r="S271" s="8">
        <f t="shared" si="26"/>
        <v>43496.25</v>
      </c>
      <c r="T271" s="8">
        <f t="shared" si="27"/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25.005291005291006</v>
      </c>
      <c r="G272" s="4">
        <f t="shared" si="29"/>
        <v>0.27176538240368026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4"/>
        <v>games</v>
      </c>
      <c r="R272" t="str">
        <f t="shared" si="25"/>
        <v>video games</v>
      </c>
      <c r="S272" s="8">
        <f t="shared" si="26"/>
        <v>40514.25</v>
      </c>
      <c r="T272" s="8">
        <f t="shared" si="27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32.016393442622949</v>
      </c>
      <c r="G273" s="4">
        <f t="shared" si="29"/>
        <v>1.2706571242680547E-2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4"/>
        <v>photography</v>
      </c>
      <c r="R273" t="str">
        <f t="shared" si="25"/>
        <v>photography books</v>
      </c>
      <c r="S273" s="8">
        <f t="shared" si="26"/>
        <v>42345.25</v>
      </c>
      <c r="T273" s="8">
        <f t="shared" si="27"/>
        <v>42376.25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82.021647307286173</v>
      </c>
      <c r="G274" s="4">
        <f t="shared" si="29"/>
        <v>3.0400978473581213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4"/>
        <v>theater</v>
      </c>
      <c r="R274" t="str">
        <f t="shared" si="25"/>
        <v>plays</v>
      </c>
      <c r="S274" s="8">
        <f t="shared" si="26"/>
        <v>43656.208333333328</v>
      </c>
      <c r="T274" s="8">
        <f t="shared" si="27"/>
        <v>43681.208333333328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37.957446808510639</v>
      </c>
      <c r="G275" s="4">
        <f t="shared" si="29"/>
        <v>1.3723076923076922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4"/>
        <v>theater</v>
      </c>
      <c r="R275" t="str">
        <f t="shared" si="25"/>
        <v>plays</v>
      </c>
      <c r="S275" s="8">
        <f t="shared" si="26"/>
        <v>42995.208333333328</v>
      </c>
      <c r="T275" s="8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51.533333333333331</v>
      </c>
      <c r="G276" s="4">
        <f t="shared" si="29"/>
        <v>0.32208333333333333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4"/>
        <v>theater</v>
      </c>
      <c r="R276" t="str">
        <f t="shared" si="25"/>
        <v>plays</v>
      </c>
      <c r="S276" s="8">
        <f t="shared" si="26"/>
        <v>43045.25</v>
      </c>
      <c r="T276" s="8">
        <f t="shared" si="27"/>
        <v>43050.25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81.198275862068968</v>
      </c>
      <c r="G277" s="4">
        <f t="shared" si="29"/>
        <v>2.4151282051282053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4"/>
        <v>publishing</v>
      </c>
      <c r="R277" t="str">
        <f t="shared" si="25"/>
        <v>translations</v>
      </c>
      <c r="S277" s="8">
        <f t="shared" si="26"/>
        <v>43561.208333333328</v>
      </c>
      <c r="T277" s="8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40.030075187969928</v>
      </c>
      <c r="G278" s="4">
        <f t="shared" si="29"/>
        <v>0.96799999999999997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4"/>
        <v>games</v>
      </c>
      <c r="R278" t="str">
        <f t="shared" si="25"/>
        <v>video games</v>
      </c>
      <c r="S278" s="8">
        <f t="shared" si="26"/>
        <v>41018.208333333336</v>
      </c>
      <c r="T278" s="8">
        <f t="shared" si="27"/>
        <v>41023.208333333336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89.939759036144579</v>
      </c>
      <c r="G279" s="4">
        <f t="shared" si="29"/>
        <v>10.664285714285715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4"/>
        <v>theater</v>
      </c>
      <c r="R279" t="str">
        <f t="shared" si="25"/>
        <v>plays</v>
      </c>
      <c r="S279" s="8">
        <f t="shared" si="26"/>
        <v>40378.208333333336</v>
      </c>
      <c r="T279" s="8">
        <f t="shared" si="27"/>
        <v>40380.208333333336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96.692307692307693</v>
      </c>
      <c r="G280" s="4">
        <f t="shared" si="29"/>
        <v>3.2588888888888889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4"/>
        <v>technology</v>
      </c>
      <c r="R280" t="str">
        <f t="shared" si="25"/>
        <v>web</v>
      </c>
      <c r="S280" s="8">
        <f t="shared" si="26"/>
        <v>41239.25</v>
      </c>
      <c r="T280" s="8">
        <f t="shared" si="27"/>
        <v>41264.25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25.010989010989011</v>
      </c>
      <c r="G281" s="4">
        <f t="shared" si="29"/>
        <v>1.7070000000000001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4"/>
        <v>theater</v>
      </c>
      <c r="R281" t="str">
        <f t="shared" si="25"/>
        <v>plays</v>
      </c>
      <c r="S281" s="8">
        <f t="shared" si="26"/>
        <v>43346.208333333328</v>
      </c>
      <c r="T281" s="8">
        <f t="shared" si="27"/>
        <v>43349.208333333328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36.987277353689571</v>
      </c>
      <c r="G282" s="4">
        <f t="shared" si="29"/>
        <v>5.8144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4"/>
        <v>film &amp; video</v>
      </c>
      <c r="R282" t="str">
        <f t="shared" si="25"/>
        <v>animation</v>
      </c>
      <c r="S282" s="8">
        <f t="shared" si="26"/>
        <v>43060.25</v>
      </c>
      <c r="T282" s="8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73.012609117361791</v>
      </c>
      <c r="G283" s="4">
        <f t="shared" si="29"/>
        <v>0.91520972644376897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4"/>
        <v>theater</v>
      </c>
      <c r="R283" t="str">
        <f t="shared" si="25"/>
        <v>plays</v>
      </c>
      <c r="S283" s="8">
        <f t="shared" si="26"/>
        <v>40979.25</v>
      </c>
      <c r="T283" s="8">
        <f t="shared" si="27"/>
        <v>41000.208333333336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68.240601503759393</v>
      </c>
      <c r="G284" s="4">
        <f t="shared" si="29"/>
        <v>1.0804761904761904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4"/>
        <v>film &amp; video</v>
      </c>
      <c r="R284" t="str">
        <f t="shared" si="25"/>
        <v>television</v>
      </c>
      <c r="S284" s="8">
        <f t="shared" si="26"/>
        <v>42701.25</v>
      </c>
      <c r="T284" s="8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52.310344827586206</v>
      </c>
      <c r="G285" s="4">
        <f t="shared" si="29"/>
        <v>0.18728395061728395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4"/>
        <v>music</v>
      </c>
      <c r="R285" t="str">
        <f t="shared" si="25"/>
        <v>rock</v>
      </c>
      <c r="S285" s="8">
        <f t="shared" si="26"/>
        <v>42520.208333333328</v>
      </c>
      <c r="T285" s="8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61.765151515151516</v>
      </c>
      <c r="G286" s="4">
        <f t="shared" si="29"/>
        <v>0.83193877551020412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4"/>
        <v>technology</v>
      </c>
      <c r="R286" t="str">
        <f t="shared" si="25"/>
        <v>web</v>
      </c>
      <c r="S286" s="8">
        <f t="shared" si="26"/>
        <v>41030.208333333336</v>
      </c>
      <c r="T286" s="8">
        <f t="shared" si="27"/>
        <v>41035.208333333336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25.027559055118111</v>
      </c>
      <c r="G287" s="4">
        <f t="shared" si="29"/>
        <v>7.0633333333333335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4"/>
        <v>theater</v>
      </c>
      <c r="R287" t="str">
        <f t="shared" si="25"/>
        <v>plays</v>
      </c>
      <c r="S287" s="8">
        <f t="shared" si="26"/>
        <v>42623.208333333328</v>
      </c>
      <c r="T287" s="8">
        <f t="shared" si="27"/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106.28804347826087</v>
      </c>
      <c r="G288" s="4">
        <f t="shared" si="29"/>
        <v>0.17446030330062445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4"/>
        <v>theater</v>
      </c>
      <c r="R288" t="str">
        <f t="shared" si="25"/>
        <v>plays</v>
      </c>
      <c r="S288" s="8">
        <f t="shared" si="26"/>
        <v>42697.25</v>
      </c>
      <c r="T288" s="8">
        <f t="shared" si="27"/>
        <v>42704.25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75.07386363636364</v>
      </c>
      <c r="G289" s="4">
        <f t="shared" si="29"/>
        <v>2.0973015873015872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4"/>
        <v>music</v>
      </c>
      <c r="R289" t="str">
        <f t="shared" si="25"/>
        <v>electric music</v>
      </c>
      <c r="S289" s="8">
        <f t="shared" si="26"/>
        <v>42122.208333333328</v>
      </c>
      <c r="T289" s="8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39.970802919708028</v>
      </c>
      <c r="G290" s="4">
        <f t="shared" si="29"/>
        <v>0.97785714285714287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4"/>
        <v>music</v>
      </c>
      <c r="R290" t="str">
        <f t="shared" si="25"/>
        <v>metal</v>
      </c>
      <c r="S290" s="8">
        <f t="shared" si="26"/>
        <v>40982.208333333336</v>
      </c>
      <c r="T290" s="8">
        <f t="shared" si="27"/>
        <v>40983.208333333336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39.982195845697326</v>
      </c>
      <c r="G291" s="4">
        <f t="shared" si="29"/>
        <v>16.842500000000001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4"/>
        <v>theater</v>
      </c>
      <c r="R291" t="str">
        <f t="shared" si="25"/>
        <v>plays</v>
      </c>
      <c r="S291" s="8">
        <f t="shared" si="26"/>
        <v>42219.208333333328</v>
      </c>
      <c r="T291" s="8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101.01541850220265</v>
      </c>
      <c r="G292" s="4">
        <f t="shared" si="29"/>
        <v>0.54402135231316728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4"/>
        <v>film &amp; video</v>
      </c>
      <c r="R292" t="str">
        <f t="shared" si="25"/>
        <v>documentary</v>
      </c>
      <c r="S292" s="8">
        <f t="shared" si="26"/>
        <v>41404.208333333336</v>
      </c>
      <c r="T292" s="8">
        <f t="shared" si="27"/>
        <v>41436.208333333336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76.813084112149539</v>
      </c>
      <c r="G293" s="4">
        <f t="shared" si="29"/>
        <v>4.5661111111111108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4"/>
        <v>technology</v>
      </c>
      <c r="R293" t="str">
        <f t="shared" si="25"/>
        <v>web</v>
      </c>
      <c r="S293" s="8">
        <f t="shared" si="26"/>
        <v>40831.208333333336</v>
      </c>
      <c r="T293" s="8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71.7</v>
      </c>
      <c r="G294" s="4">
        <f t="shared" si="29"/>
        <v>9.8219178082191785E-2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4"/>
        <v>food</v>
      </c>
      <c r="R294" t="str">
        <f t="shared" si="25"/>
        <v>food trucks</v>
      </c>
      <c r="S294" s="8">
        <f t="shared" si="26"/>
        <v>40984.208333333336</v>
      </c>
      <c r="T294" s="8">
        <f t="shared" si="27"/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33.28125</v>
      </c>
      <c r="G295" s="4">
        <f t="shared" si="29"/>
        <v>0.16384615384615384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4"/>
        <v>theater</v>
      </c>
      <c r="R295" t="str">
        <f t="shared" si="25"/>
        <v>plays</v>
      </c>
      <c r="S295" s="8">
        <f t="shared" si="26"/>
        <v>40456.208333333336</v>
      </c>
      <c r="T295" s="8">
        <f t="shared" si="27"/>
        <v>40465.208333333336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43.923497267759565</v>
      </c>
      <c r="G296" s="4">
        <f t="shared" si="29"/>
        <v>13.396666666666667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4"/>
        <v>theater</v>
      </c>
      <c r="R296" t="str">
        <f t="shared" si="25"/>
        <v>plays</v>
      </c>
      <c r="S296" s="8">
        <f t="shared" si="26"/>
        <v>43399.208333333328</v>
      </c>
      <c r="T296" s="8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36.004712041884815</v>
      </c>
      <c r="G297" s="4">
        <f t="shared" si="29"/>
        <v>0.35650077760497667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4"/>
        <v>theater</v>
      </c>
      <c r="R297" t="str">
        <f t="shared" si="25"/>
        <v>plays</v>
      </c>
      <c r="S297" s="8">
        <f t="shared" si="26"/>
        <v>41562.208333333336</v>
      </c>
      <c r="T297" s="8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88.21052631578948</v>
      </c>
      <c r="G298" s="4">
        <f t="shared" si="29"/>
        <v>0.54950819672131146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4"/>
        <v>theater</v>
      </c>
      <c r="R298" t="str">
        <f t="shared" si="25"/>
        <v>plays</v>
      </c>
      <c r="S298" s="8">
        <f t="shared" si="26"/>
        <v>43493.25</v>
      </c>
      <c r="T298" s="8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65.240384615384613</v>
      </c>
      <c r="G299" s="4">
        <f t="shared" si="29"/>
        <v>0.94236111111111109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4"/>
        <v>theater</v>
      </c>
      <c r="R299" t="str">
        <f t="shared" si="25"/>
        <v>plays</v>
      </c>
      <c r="S299" s="8">
        <f t="shared" si="26"/>
        <v>41653.25</v>
      </c>
      <c r="T299" s="8">
        <f t="shared" si="27"/>
        <v>41662.25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69.958333333333329</v>
      </c>
      <c r="G300" s="4">
        <f t="shared" si="29"/>
        <v>1.4391428571428571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4"/>
        <v>music</v>
      </c>
      <c r="R300" t="str">
        <f t="shared" si="25"/>
        <v>rock</v>
      </c>
      <c r="S300" s="8">
        <f t="shared" si="26"/>
        <v>42426.25</v>
      </c>
      <c r="T300" s="8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39.877551020408163</v>
      </c>
      <c r="G301" s="4">
        <f t="shared" si="29"/>
        <v>0.51421052631578945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4"/>
        <v>food</v>
      </c>
      <c r="R301" t="str">
        <f t="shared" si="25"/>
        <v>food trucks</v>
      </c>
      <c r="S301" s="8">
        <f t="shared" si="26"/>
        <v>42432.25</v>
      </c>
      <c r="T301" s="8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s="4">
        <f t="shared" si="29"/>
        <v>0.05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4"/>
        <v>publishing</v>
      </c>
      <c r="R302" t="str">
        <f t="shared" si="25"/>
        <v>nonfiction</v>
      </c>
      <c r="S302" s="8">
        <f t="shared" si="26"/>
        <v>42977.208333333328</v>
      </c>
      <c r="T302" s="8">
        <f t="shared" si="27"/>
        <v>42978.208333333328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41.023728813559323</v>
      </c>
      <c r="G303" s="4">
        <f t="shared" si="29"/>
        <v>13.446666666666667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4"/>
        <v>film &amp; video</v>
      </c>
      <c r="R303" t="str">
        <f t="shared" si="25"/>
        <v>documentary</v>
      </c>
      <c r="S303" s="8">
        <f t="shared" si="26"/>
        <v>42061.25</v>
      </c>
      <c r="T303" s="8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98.914285714285711</v>
      </c>
      <c r="G304" s="4">
        <f t="shared" si="29"/>
        <v>0.31844940867279897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4"/>
        <v>theater</v>
      </c>
      <c r="R304" t="str">
        <f t="shared" si="25"/>
        <v>plays</v>
      </c>
      <c r="S304" s="8">
        <f t="shared" si="26"/>
        <v>43345.208333333328</v>
      </c>
      <c r="T304" s="8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87.78125</v>
      </c>
      <c r="G305" s="4">
        <f t="shared" si="29"/>
        <v>0.82617647058823529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4"/>
        <v>music</v>
      </c>
      <c r="R305" t="str">
        <f t="shared" si="25"/>
        <v>indie rock</v>
      </c>
      <c r="S305" s="8">
        <f t="shared" si="26"/>
        <v>42376.25</v>
      </c>
      <c r="T305" s="8">
        <f t="shared" si="27"/>
        <v>42381.25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80.767605633802816</v>
      </c>
      <c r="G306" s="4">
        <f t="shared" si="29"/>
        <v>5.4614285714285717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4"/>
        <v>film &amp; video</v>
      </c>
      <c r="R306" t="str">
        <f t="shared" si="25"/>
        <v>documentary</v>
      </c>
      <c r="S306" s="8">
        <f t="shared" si="26"/>
        <v>42589.208333333328</v>
      </c>
      <c r="T306" s="8">
        <f t="shared" si="27"/>
        <v>42630.208333333328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94.28235294117647</v>
      </c>
      <c r="G307" s="4">
        <f t="shared" si="29"/>
        <v>2.8621428571428571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4"/>
        <v>theater</v>
      </c>
      <c r="R307" t="str">
        <f t="shared" si="25"/>
        <v>plays</v>
      </c>
      <c r="S307" s="8">
        <f t="shared" si="26"/>
        <v>42448.208333333328</v>
      </c>
      <c r="T307" s="8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73.428571428571431</v>
      </c>
      <c r="G308" s="4">
        <f t="shared" si="29"/>
        <v>7.9076923076923072E-2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4"/>
        <v>theater</v>
      </c>
      <c r="R308" t="str">
        <f t="shared" si="25"/>
        <v>plays</v>
      </c>
      <c r="S308" s="8">
        <f t="shared" si="26"/>
        <v>42930.208333333328</v>
      </c>
      <c r="T308" s="8">
        <f t="shared" si="27"/>
        <v>42933.208333333328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65.968133535660087</v>
      </c>
      <c r="G309" s="4">
        <f t="shared" si="29"/>
        <v>1.3213677811550153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4"/>
        <v>publishing</v>
      </c>
      <c r="R309" t="str">
        <f t="shared" si="25"/>
        <v>fiction</v>
      </c>
      <c r="S309" s="8">
        <f t="shared" si="26"/>
        <v>41066.208333333336</v>
      </c>
      <c r="T309" s="8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109.04109589041096</v>
      </c>
      <c r="G310" s="4">
        <f t="shared" si="29"/>
        <v>0.74077834179357027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4"/>
        <v>theater</v>
      </c>
      <c r="R310" t="str">
        <f t="shared" si="25"/>
        <v>plays</v>
      </c>
      <c r="S310" s="8">
        <f t="shared" si="26"/>
        <v>40651.208333333336</v>
      </c>
      <c r="T310" s="8">
        <f t="shared" si="27"/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41.16</v>
      </c>
      <c r="G311" s="4">
        <f t="shared" si="29"/>
        <v>0.75292682926829269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4"/>
        <v>music</v>
      </c>
      <c r="R311" t="str">
        <f t="shared" si="25"/>
        <v>indie rock</v>
      </c>
      <c r="S311" s="8">
        <f t="shared" si="26"/>
        <v>40807.208333333336</v>
      </c>
      <c r="T311" s="8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99.125</v>
      </c>
      <c r="G312" s="4">
        <f t="shared" si="29"/>
        <v>0.20333333333333334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4"/>
        <v>games</v>
      </c>
      <c r="R312" t="str">
        <f t="shared" si="25"/>
        <v>video games</v>
      </c>
      <c r="S312" s="8">
        <f t="shared" si="26"/>
        <v>40277.208333333336</v>
      </c>
      <c r="T312" s="8">
        <f t="shared" si="27"/>
        <v>40293.208333333336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105.88429752066116</v>
      </c>
      <c r="G313" s="4">
        <f t="shared" si="29"/>
        <v>2.0336507936507937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4"/>
        <v>theater</v>
      </c>
      <c r="R313" t="str">
        <f t="shared" si="25"/>
        <v>plays</v>
      </c>
      <c r="S313" s="8">
        <f t="shared" si="26"/>
        <v>40590.25</v>
      </c>
      <c r="T313" s="8">
        <f t="shared" si="27"/>
        <v>40602.25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48.996525921966864</v>
      </c>
      <c r="G314" s="4">
        <f t="shared" si="29"/>
        <v>3.1022842639593908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4"/>
        <v>theater</v>
      </c>
      <c r="R314" t="str">
        <f t="shared" si="25"/>
        <v>plays</v>
      </c>
      <c r="S314" s="8">
        <f t="shared" si="26"/>
        <v>41572.208333333336</v>
      </c>
      <c r="T314" s="8">
        <f t="shared" si="27"/>
        <v>41579.208333333336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</v>
      </c>
      <c r="G315" s="4">
        <f t="shared" si="29"/>
        <v>3.9531818181818181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4"/>
        <v>music</v>
      </c>
      <c r="R315" t="str">
        <f t="shared" si="25"/>
        <v>rock</v>
      </c>
      <c r="S315" s="8">
        <f t="shared" si="26"/>
        <v>40966.25</v>
      </c>
      <c r="T315" s="8">
        <f t="shared" si="27"/>
        <v>40968.25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31.022556390977442</v>
      </c>
      <c r="G316" s="4">
        <f t="shared" si="29"/>
        <v>2.9471428571428571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4"/>
        <v>film &amp; video</v>
      </c>
      <c r="R316" t="str">
        <f t="shared" si="25"/>
        <v>documentary</v>
      </c>
      <c r="S316" s="8">
        <f t="shared" si="26"/>
        <v>43536.208333333328</v>
      </c>
      <c r="T316" s="8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103.87096774193549</v>
      </c>
      <c r="G317" s="4">
        <f t="shared" si="29"/>
        <v>0.33894736842105261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4"/>
        <v>theater</v>
      </c>
      <c r="R317" t="str">
        <f t="shared" si="25"/>
        <v>plays</v>
      </c>
      <c r="S317" s="8">
        <f t="shared" si="26"/>
        <v>41783.208333333336</v>
      </c>
      <c r="T317" s="8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59.268518518518519</v>
      </c>
      <c r="G318" s="4">
        <f t="shared" si="29"/>
        <v>0.66677083333333331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4"/>
        <v>food</v>
      </c>
      <c r="R318" t="str">
        <f t="shared" si="25"/>
        <v>food trucks</v>
      </c>
      <c r="S318" s="8">
        <f t="shared" si="26"/>
        <v>43788.25</v>
      </c>
      <c r="T318" s="8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42.3</v>
      </c>
      <c r="G319" s="4">
        <f t="shared" si="29"/>
        <v>0.19227272727272726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4"/>
        <v>theater</v>
      </c>
      <c r="R319" t="str">
        <f t="shared" si="25"/>
        <v>plays</v>
      </c>
      <c r="S319" s="8">
        <f t="shared" si="26"/>
        <v>42869.208333333328</v>
      </c>
      <c r="T319" s="8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53.117647058823529</v>
      </c>
      <c r="G320" s="4">
        <f t="shared" si="29"/>
        <v>0.15842105263157893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4"/>
        <v>music</v>
      </c>
      <c r="R320" t="str">
        <f t="shared" si="25"/>
        <v>rock</v>
      </c>
      <c r="S320" s="8">
        <f t="shared" si="26"/>
        <v>41684.25</v>
      </c>
      <c r="T320" s="8">
        <f t="shared" si="27"/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50.796875</v>
      </c>
      <c r="G321" s="4">
        <f t="shared" si="29"/>
        <v>0.38702380952380955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4"/>
        <v>technology</v>
      </c>
      <c r="R321" t="str">
        <f t="shared" si="25"/>
        <v>web</v>
      </c>
      <c r="S321" s="8">
        <f t="shared" si="26"/>
        <v>40402.208333333336</v>
      </c>
      <c r="T321" s="8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101.15</v>
      </c>
      <c r="G322" s="4">
        <f t="shared" si="29"/>
        <v>9.5876777251184833E-2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4"/>
        <v>publishing</v>
      </c>
      <c r="R322" t="str">
        <f t="shared" si="25"/>
        <v>fiction</v>
      </c>
      <c r="S322" s="8">
        <f t="shared" si="26"/>
        <v>40673.208333333336</v>
      </c>
      <c r="T322" s="8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8"/>
        <v>65.000810372771468</v>
      </c>
      <c r="G323" s="4">
        <f t="shared" si="29"/>
        <v>0.94144366197183094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0">LEFT(P323,SEARCH("/",P323,3)-1)</f>
        <v>film &amp; video</v>
      </c>
      <c r="R323" t="str">
        <f t="shared" ref="R323:R386" si="31">RIGHT(P323,LEN(P323)-SEARCH("/",P323))</f>
        <v>shorts</v>
      </c>
      <c r="S323" s="8">
        <f t="shared" ref="S323:S386" si="32">(((L323/60)/60)/24)+DATE(1970,1,1)</f>
        <v>40634.208333333336</v>
      </c>
      <c r="T323" s="8">
        <f t="shared" ref="T323:T386" si="33">(((M323/60)/60)/24)+DATE(1970,1,1)</f>
        <v>40642.208333333336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34">E324/I324</f>
        <v>37.998645510835914</v>
      </c>
      <c r="G324" s="4">
        <f t="shared" ref="G324:G387" si="35">E324/D324</f>
        <v>1.6656234096692113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0"/>
        <v>theater</v>
      </c>
      <c r="R324" t="str">
        <f t="shared" si="31"/>
        <v>plays</v>
      </c>
      <c r="S324" s="8">
        <f t="shared" si="32"/>
        <v>40507.25</v>
      </c>
      <c r="T324" s="8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4"/>
        <v>82.615384615384613</v>
      </c>
      <c r="G325" s="4">
        <f t="shared" si="35"/>
        <v>0.24134831460674158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0"/>
        <v>film &amp; video</v>
      </c>
      <c r="R325" t="str">
        <f t="shared" si="31"/>
        <v>documentary</v>
      </c>
      <c r="S325" s="8">
        <f t="shared" si="32"/>
        <v>41725.208333333336</v>
      </c>
      <c r="T325" s="8">
        <f t="shared" si="33"/>
        <v>41727.208333333336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4"/>
        <v>37.941368078175898</v>
      </c>
      <c r="G326" s="4">
        <f t="shared" si="35"/>
        <v>1.6405633802816901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0"/>
        <v>theater</v>
      </c>
      <c r="R326" t="str">
        <f t="shared" si="31"/>
        <v>plays</v>
      </c>
      <c r="S326" s="8">
        <f t="shared" si="32"/>
        <v>42176.208333333328</v>
      </c>
      <c r="T326" s="8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4"/>
        <v>80.780821917808225</v>
      </c>
      <c r="G327" s="4">
        <f t="shared" si="35"/>
        <v>0.90723076923076929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0"/>
        <v>theater</v>
      </c>
      <c r="R327" t="str">
        <f t="shared" si="31"/>
        <v>plays</v>
      </c>
      <c r="S327" s="8">
        <f t="shared" si="32"/>
        <v>43267.208333333328</v>
      </c>
      <c r="T327" s="8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4"/>
        <v>25.984375</v>
      </c>
      <c r="G328" s="4">
        <f t="shared" si="35"/>
        <v>0.46194444444444444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0"/>
        <v>film &amp; video</v>
      </c>
      <c r="R328" t="str">
        <f t="shared" si="31"/>
        <v>animation</v>
      </c>
      <c r="S328" s="8">
        <f t="shared" si="32"/>
        <v>42364.25</v>
      </c>
      <c r="T328" s="8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4"/>
        <v>30.363636363636363</v>
      </c>
      <c r="G329" s="4">
        <f t="shared" si="35"/>
        <v>0.38538461538461538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0"/>
        <v>theater</v>
      </c>
      <c r="R329" t="str">
        <f t="shared" si="31"/>
        <v>plays</v>
      </c>
      <c r="S329" s="8">
        <f t="shared" si="32"/>
        <v>43705.208333333328</v>
      </c>
      <c r="T329" s="8">
        <f t="shared" si="33"/>
        <v>43709.208333333328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4"/>
        <v>54.004916018025398</v>
      </c>
      <c r="G330" s="4">
        <f t="shared" si="35"/>
        <v>1.3356231003039514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0"/>
        <v>music</v>
      </c>
      <c r="R330" t="str">
        <f t="shared" si="31"/>
        <v>rock</v>
      </c>
      <c r="S330" s="8">
        <f t="shared" si="32"/>
        <v>43434.25</v>
      </c>
      <c r="T330" s="8">
        <f t="shared" si="33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4"/>
        <v>101.78672985781991</v>
      </c>
      <c r="G331" s="4">
        <f t="shared" si="35"/>
        <v>0.22896588486140726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0"/>
        <v>games</v>
      </c>
      <c r="R331" t="str">
        <f t="shared" si="31"/>
        <v>video games</v>
      </c>
      <c r="S331" s="8">
        <f t="shared" si="32"/>
        <v>42716.25</v>
      </c>
      <c r="T331" s="8">
        <f t="shared" si="33"/>
        <v>42727.25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4"/>
        <v>45.003610108303249</v>
      </c>
      <c r="G332" s="4">
        <f t="shared" si="35"/>
        <v>1.8495548961424333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0"/>
        <v>film &amp; video</v>
      </c>
      <c r="R332" t="str">
        <f t="shared" si="31"/>
        <v>documentary</v>
      </c>
      <c r="S332" s="8">
        <f t="shared" si="32"/>
        <v>43077.25</v>
      </c>
      <c r="T332" s="8">
        <f t="shared" si="33"/>
        <v>43078.25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4"/>
        <v>77.068421052631578</v>
      </c>
      <c r="G333" s="4">
        <f t="shared" si="35"/>
        <v>4.4372727272727275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0"/>
        <v>food</v>
      </c>
      <c r="R333" t="str">
        <f t="shared" si="31"/>
        <v>food trucks</v>
      </c>
      <c r="S333" s="8">
        <f t="shared" si="32"/>
        <v>40896.25</v>
      </c>
      <c r="T333" s="8">
        <f t="shared" si="33"/>
        <v>40897.25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4"/>
        <v>88.076595744680844</v>
      </c>
      <c r="G334" s="4">
        <f t="shared" si="35"/>
        <v>1.999806763285024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0"/>
        <v>technology</v>
      </c>
      <c r="R334" t="str">
        <f t="shared" si="31"/>
        <v>wearables</v>
      </c>
      <c r="S334" s="8">
        <f t="shared" si="32"/>
        <v>41361.208333333336</v>
      </c>
      <c r="T334" s="8">
        <f t="shared" si="33"/>
        <v>41362.208333333336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4"/>
        <v>47.035573122529641</v>
      </c>
      <c r="G335" s="4">
        <f t="shared" si="35"/>
        <v>1.2395833333333333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0"/>
        <v>theater</v>
      </c>
      <c r="R335" t="str">
        <f t="shared" si="31"/>
        <v>plays</v>
      </c>
      <c r="S335" s="8">
        <f t="shared" si="32"/>
        <v>43424.25</v>
      </c>
      <c r="T335" s="8">
        <f t="shared" si="33"/>
        <v>43452.25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4"/>
        <v>110.99550763701707</v>
      </c>
      <c r="G336" s="4">
        <f t="shared" si="35"/>
        <v>1.8661329305135952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0"/>
        <v>music</v>
      </c>
      <c r="R336" t="str">
        <f t="shared" si="31"/>
        <v>rock</v>
      </c>
      <c r="S336" s="8">
        <f t="shared" si="32"/>
        <v>43110.25</v>
      </c>
      <c r="T336" s="8">
        <f t="shared" si="33"/>
        <v>43117.25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4"/>
        <v>87.003066141042481</v>
      </c>
      <c r="G337" s="4">
        <f t="shared" si="35"/>
        <v>1.1428538550057536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0"/>
        <v>music</v>
      </c>
      <c r="R337" t="str">
        <f t="shared" si="31"/>
        <v>rock</v>
      </c>
      <c r="S337" s="8">
        <f t="shared" si="32"/>
        <v>43784.25</v>
      </c>
      <c r="T337" s="8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4"/>
        <v>63.994402985074629</v>
      </c>
      <c r="G338" s="4">
        <f t="shared" si="35"/>
        <v>0.97032531824611035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0"/>
        <v>music</v>
      </c>
      <c r="R338" t="str">
        <f t="shared" si="31"/>
        <v>rock</v>
      </c>
      <c r="S338" s="8">
        <f t="shared" si="32"/>
        <v>40527.25</v>
      </c>
      <c r="T338" s="8">
        <f t="shared" si="33"/>
        <v>40528.25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4"/>
        <v>105.9945205479452</v>
      </c>
      <c r="G339" s="4">
        <f t="shared" si="35"/>
        <v>1.2281904761904763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0"/>
        <v>theater</v>
      </c>
      <c r="R339" t="str">
        <f t="shared" si="31"/>
        <v>plays</v>
      </c>
      <c r="S339" s="8">
        <f t="shared" si="32"/>
        <v>43780.25</v>
      </c>
      <c r="T339" s="8">
        <f t="shared" si="33"/>
        <v>43781.25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4"/>
        <v>73.989349112426041</v>
      </c>
      <c r="G340" s="4">
        <f t="shared" si="35"/>
        <v>1.7914326647564469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0"/>
        <v>theater</v>
      </c>
      <c r="R340" t="str">
        <f t="shared" si="31"/>
        <v>plays</v>
      </c>
      <c r="S340" s="8">
        <f t="shared" si="32"/>
        <v>40821.208333333336</v>
      </c>
      <c r="T340" s="8">
        <f t="shared" si="33"/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4"/>
        <v>84.02004626060139</v>
      </c>
      <c r="G341" s="4">
        <f t="shared" si="35"/>
        <v>0.79951577402787966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0"/>
        <v>theater</v>
      </c>
      <c r="R341" t="str">
        <f t="shared" si="31"/>
        <v>plays</v>
      </c>
      <c r="S341" s="8">
        <f t="shared" si="32"/>
        <v>42949.208333333328</v>
      </c>
      <c r="T341" s="8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4"/>
        <v>88.966921119592882</v>
      </c>
      <c r="G342" s="4">
        <f t="shared" si="35"/>
        <v>0.94242587601078165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0"/>
        <v>photography</v>
      </c>
      <c r="R342" t="str">
        <f t="shared" si="31"/>
        <v>photography books</v>
      </c>
      <c r="S342" s="8">
        <f t="shared" si="32"/>
        <v>40889.25</v>
      </c>
      <c r="T342" s="8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4"/>
        <v>76.990453460620529</v>
      </c>
      <c r="G343" s="4">
        <f t="shared" si="35"/>
        <v>0.84669291338582675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0"/>
        <v>music</v>
      </c>
      <c r="R343" t="str">
        <f t="shared" si="31"/>
        <v>indie rock</v>
      </c>
      <c r="S343" s="8">
        <f t="shared" si="32"/>
        <v>42244.208333333328</v>
      </c>
      <c r="T343" s="8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4"/>
        <v>97.146341463414629</v>
      </c>
      <c r="G344" s="4">
        <f t="shared" si="35"/>
        <v>0.66521920668058454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0"/>
        <v>theater</v>
      </c>
      <c r="R344" t="str">
        <f t="shared" si="31"/>
        <v>plays</v>
      </c>
      <c r="S344" s="8">
        <f t="shared" si="32"/>
        <v>41475.208333333336</v>
      </c>
      <c r="T344" s="8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4"/>
        <v>33.013605442176868</v>
      </c>
      <c r="G345" s="4">
        <f t="shared" si="35"/>
        <v>0.53922222222222227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0"/>
        <v>theater</v>
      </c>
      <c r="R345" t="str">
        <f t="shared" si="31"/>
        <v>plays</v>
      </c>
      <c r="S345" s="8">
        <f t="shared" si="32"/>
        <v>41597.25</v>
      </c>
      <c r="T345" s="8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4"/>
        <v>99.950602409638549</v>
      </c>
      <c r="G346" s="4">
        <f t="shared" si="35"/>
        <v>0.41983299595141699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0"/>
        <v>games</v>
      </c>
      <c r="R346" t="str">
        <f t="shared" si="31"/>
        <v>video games</v>
      </c>
      <c r="S346" s="8">
        <f t="shared" si="32"/>
        <v>43122.25</v>
      </c>
      <c r="T346" s="8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4"/>
        <v>69.966767371601208</v>
      </c>
      <c r="G347" s="4">
        <f t="shared" si="35"/>
        <v>0.14694796954314721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0"/>
        <v>film &amp; video</v>
      </c>
      <c r="R347" t="str">
        <f t="shared" si="31"/>
        <v>drama</v>
      </c>
      <c r="S347" s="8">
        <f t="shared" si="32"/>
        <v>42194.208333333328</v>
      </c>
      <c r="T347" s="8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4"/>
        <v>110.32</v>
      </c>
      <c r="G348" s="4">
        <f t="shared" si="35"/>
        <v>0.34475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0"/>
        <v>music</v>
      </c>
      <c r="R348" t="str">
        <f t="shared" si="31"/>
        <v>indie rock</v>
      </c>
      <c r="S348" s="8">
        <f t="shared" si="32"/>
        <v>42971.208333333328</v>
      </c>
      <c r="T348" s="8">
        <f t="shared" si="33"/>
        <v>43026.208333333328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4"/>
        <v>66.005235602094245</v>
      </c>
      <c r="G349" s="4">
        <f t="shared" si="35"/>
        <v>14.007777777777777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0"/>
        <v>technology</v>
      </c>
      <c r="R349" t="str">
        <f t="shared" si="31"/>
        <v>web</v>
      </c>
      <c r="S349" s="8">
        <f t="shared" si="32"/>
        <v>42046.25</v>
      </c>
      <c r="T349" s="8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4"/>
        <v>41.005742176284812</v>
      </c>
      <c r="G350" s="4">
        <f t="shared" si="35"/>
        <v>0.71770351758793971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0"/>
        <v>food</v>
      </c>
      <c r="R350" t="str">
        <f t="shared" si="31"/>
        <v>food trucks</v>
      </c>
      <c r="S350" s="8">
        <f t="shared" si="32"/>
        <v>42782.25</v>
      </c>
      <c r="T350" s="8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4"/>
        <v>103.96316359696641</v>
      </c>
      <c r="G351" s="4">
        <f t="shared" si="35"/>
        <v>0.53074115044247783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0"/>
        <v>theater</v>
      </c>
      <c r="R351" t="str">
        <f t="shared" si="31"/>
        <v>plays</v>
      </c>
      <c r="S351" s="8">
        <f t="shared" si="32"/>
        <v>42930.208333333328</v>
      </c>
      <c r="T351" s="8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4"/>
        <v>5</v>
      </c>
      <c r="G352" s="4">
        <f t="shared" si="35"/>
        <v>0.05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0"/>
        <v>music</v>
      </c>
      <c r="R352" t="str">
        <f t="shared" si="31"/>
        <v>jazz</v>
      </c>
      <c r="S352" s="8">
        <f t="shared" si="32"/>
        <v>42144.208333333328</v>
      </c>
      <c r="T352" s="8">
        <f t="shared" si="33"/>
        <v>42162.208333333328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4"/>
        <v>47.009935419771487</v>
      </c>
      <c r="G353" s="4">
        <f t="shared" si="35"/>
        <v>1.2770715249662619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0"/>
        <v>music</v>
      </c>
      <c r="R353" t="str">
        <f t="shared" si="31"/>
        <v>rock</v>
      </c>
      <c r="S353" s="8">
        <f t="shared" si="32"/>
        <v>42240.208333333328</v>
      </c>
      <c r="T353" s="8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4"/>
        <v>29.606060606060606</v>
      </c>
      <c r="G354" s="4">
        <f t="shared" si="35"/>
        <v>0.34892857142857142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0"/>
        <v>theater</v>
      </c>
      <c r="R354" t="str">
        <f t="shared" si="31"/>
        <v>plays</v>
      </c>
      <c r="S354" s="8">
        <f t="shared" si="32"/>
        <v>42315.25</v>
      </c>
      <c r="T354" s="8">
        <f t="shared" si="33"/>
        <v>42323.25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4"/>
        <v>81.010569583088667</v>
      </c>
      <c r="G355" s="4">
        <f t="shared" si="35"/>
        <v>4.105982142857143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0"/>
        <v>theater</v>
      </c>
      <c r="R355" t="str">
        <f t="shared" si="31"/>
        <v>plays</v>
      </c>
      <c r="S355" s="8">
        <f t="shared" si="32"/>
        <v>43651.208333333328</v>
      </c>
      <c r="T355" s="8">
        <f t="shared" si="33"/>
        <v>43652.208333333328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4"/>
        <v>94.35</v>
      </c>
      <c r="G356" s="4">
        <f t="shared" si="35"/>
        <v>1.2373770491803278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0"/>
        <v>film &amp; video</v>
      </c>
      <c r="R356" t="str">
        <f t="shared" si="31"/>
        <v>documentary</v>
      </c>
      <c r="S356" s="8">
        <f t="shared" si="32"/>
        <v>41520.208333333336</v>
      </c>
      <c r="T356" s="8">
        <f t="shared" si="33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4"/>
        <v>26.058139534883722</v>
      </c>
      <c r="G357" s="4">
        <f t="shared" si="35"/>
        <v>0.58973684210526311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0"/>
        <v>technology</v>
      </c>
      <c r="R357" t="str">
        <f t="shared" si="31"/>
        <v>wearables</v>
      </c>
      <c r="S357" s="8">
        <f t="shared" si="32"/>
        <v>42757.25</v>
      </c>
      <c r="T357" s="8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4"/>
        <v>85.775000000000006</v>
      </c>
      <c r="G358" s="4">
        <f t="shared" si="35"/>
        <v>0.36892473118279567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0"/>
        <v>theater</v>
      </c>
      <c r="R358" t="str">
        <f t="shared" si="31"/>
        <v>plays</v>
      </c>
      <c r="S358" s="8">
        <f t="shared" si="32"/>
        <v>40922.25</v>
      </c>
      <c r="T358" s="8">
        <f t="shared" si="33"/>
        <v>40931.25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4"/>
        <v>103.73170731707317</v>
      </c>
      <c r="G359" s="4">
        <f t="shared" si="35"/>
        <v>1.8491304347826087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0"/>
        <v>games</v>
      </c>
      <c r="R359" t="str">
        <f t="shared" si="31"/>
        <v>video games</v>
      </c>
      <c r="S359" s="8">
        <f t="shared" si="32"/>
        <v>42250.208333333328</v>
      </c>
      <c r="T359" s="8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4"/>
        <v>49.826086956521742</v>
      </c>
      <c r="G360" s="4">
        <f t="shared" si="35"/>
        <v>0.11814432989690722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0"/>
        <v>photography</v>
      </c>
      <c r="R360" t="str">
        <f t="shared" si="31"/>
        <v>photography books</v>
      </c>
      <c r="S360" s="8">
        <f t="shared" si="32"/>
        <v>43322.208333333328</v>
      </c>
      <c r="T360" s="8">
        <f t="shared" si="33"/>
        <v>43325.208333333328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4"/>
        <v>63.893048128342244</v>
      </c>
      <c r="G361" s="4">
        <f t="shared" si="35"/>
        <v>2.9870000000000001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0"/>
        <v>film &amp; video</v>
      </c>
      <c r="R361" t="str">
        <f t="shared" si="31"/>
        <v>animation</v>
      </c>
      <c r="S361" s="8">
        <f t="shared" si="32"/>
        <v>40782.208333333336</v>
      </c>
      <c r="T361" s="8">
        <f t="shared" si="33"/>
        <v>40789.208333333336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4"/>
        <v>47.002434782608695</v>
      </c>
      <c r="G362" s="4">
        <f t="shared" si="35"/>
        <v>2.2635175879396985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0"/>
        <v>theater</v>
      </c>
      <c r="R362" t="str">
        <f t="shared" si="31"/>
        <v>plays</v>
      </c>
      <c r="S362" s="8">
        <f t="shared" si="32"/>
        <v>40544.25</v>
      </c>
      <c r="T362" s="8">
        <f t="shared" si="33"/>
        <v>40558.25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4"/>
        <v>108.47727272727273</v>
      </c>
      <c r="G363" s="4">
        <f t="shared" si="35"/>
        <v>1.7356363636363636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0"/>
        <v>theater</v>
      </c>
      <c r="R363" t="str">
        <f t="shared" si="31"/>
        <v>plays</v>
      </c>
      <c r="S363" s="8">
        <f t="shared" si="32"/>
        <v>43015.208333333328</v>
      </c>
      <c r="T363" s="8">
        <f t="shared" si="33"/>
        <v>43039.208333333328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4"/>
        <v>72.015706806282722</v>
      </c>
      <c r="G364" s="4">
        <f t="shared" si="35"/>
        <v>3.7175675675675675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0"/>
        <v>music</v>
      </c>
      <c r="R364" t="str">
        <f t="shared" si="31"/>
        <v>rock</v>
      </c>
      <c r="S364" s="8">
        <f t="shared" si="32"/>
        <v>40570.25</v>
      </c>
      <c r="T364" s="8">
        <f t="shared" si="33"/>
        <v>40608.25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4"/>
        <v>59.928057553956833</v>
      </c>
      <c r="G365" s="4">
        <f t="shared" si="35"/>
        <v>1.601923076923077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0"/>
        <v>music</v>
      </c>
      <c r="R365" t="str">
        <f t="shared" si="31"/>
        <v>rock</v>
      </c>
      <c r="S365" s="8">
        <f t="shared" si="32"/>
        <v>40904.25</v>
      </c>
      <c r="T365" s="8">
        <f t="shared" si="33"/>
        <v>40905.25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4"/>
        <v>78.209677419354833</v>
      </c>
      <c r="G366" s="4">
        <f t="shared" si="35"/>
        <v>16.163333333333334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0"/>
        <v>music</v>
      </c>
      <c r="R366" t="str">
        <f t="shared" si="31"/>
        <v>indie rock</v>
      </c>
      <c r="S366" s="8">
        <f t="shared" si="32"/>
        <v>43164.25</v>
      </c>
      <c r="T366" s="8">
        <f t="shared" si="33"/>
        <v>43194.208333333328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4"/>
        <v>104.77678571428571</v>
      </c>
      <c r="G367" s="4">
        <f t="shared" si="35"/>
        <v>7.3343749999999996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0"/>
        <v>theater</v>
      </c>
      <c r="R367" t="str">
        <f t="shared" si="31"/>
        <v>plays</v>
      </c>
      <c r="S367" s="8">
        <f t="shared" si="32"/>
        <v>42733.25</v>
      </c>
      <c r="T367" s="8">
        <f t="shared" si="33"/>
        <v>42760.25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4"/>
        <v>105.52475247524752</v>
      </c>
      <c r="G368" s="4">
        <f t="shared" si="35"/>
        <v>5.9211111111111112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0"/>
        <v>theater</v>
      </c>
      <c r="R368" t="str">
        <f t="shared" si="31"/>
        <v>plays</v>
      </c>
      <c r="S368" s="8">
        <f t="shared" si="32"/>
        <v>40546.25</v>
      </c>
      <c r="T368" s="8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4"/>
        <v>24.933333333333334</v>
      </c>
      <c r="G369" s="4">
        <f t="shared" si="35"/>
        <v>0.18888888888888888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0"/>
        <v>theater</v>
      </c>
      <c r="R369" t="str">
        <f t="shared" si="31"/>
        <v>plays</v>
      </c>
      <c r="S369" s="8">
        <f t="shared" si="32"/>
        <v>41930.208333333336</v>
      </c>
      <c r="T369" s="8">
        <f t="shared" si="33"/>
        <v>41954.25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4"/>
        <v>69.873786407766985</v>
      </c>
      <c r="G370" s="4">
        <f t="shared" si="35"/>
        <v>2.7680769230769231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0"/>
        <v>film &amp; video</v>
      </c>
      <c r="R370" t="str">
        <f t="shared" si="31"/>
        <v>documentary</v>
      </c>
      <c r="S370" s="8">
        <f t="shared" si="32"/>
        <v>40464.208333333336</v>
      </c>
      <c r="T370" s="8">
        <f t="shared" si="33"/>
        <v>40487.208333333336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4"/>
        <v>95.733766233766232</v>
      </c>
      <c r="G371" s="4">
        <f t="shared" si="35"/>
        <v>2.730185185185185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0"/>
        <v>film &amp; video</v>
      </c>
      <c r="R371" t="str">
        <f t="shared" si="31"/>
        <v>television</v>
      </c>
      <c r="S371" s="8">
        <f t="shared" si="32"/>
        <v>41308.25</v>
      </c>
      <c r="T371" s="8">
        <f t="shared" si="33"/>
        <v>41347.208333333336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4"/>
        <v>29.997485752598056</v>
      </c>
      <c r="G372" s="4">
        <f t="shared" si="35"/>
        <v>1.593633125556545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0"/>
        <v>theater</v>
      </c>
      <c r="R372" t="str">
        <f t="shared" si="31"/>
        <v>plays</v>
      </c>
      <c r="S372" s="8">
        <f t="shared" si="32"/>
        <v>43570.208333333328</v>
      </c>
      <c r="T372" s="8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4"/>
        <v>59.011948529411768</v>
      </c>
      <c r="G373" s="4">
        <f t="shared" si="35"/>
        <v>0.67869978858350954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0"/>
        <v>theater</v>
      </c>
      <c r="R373" t="str">
        <f t="shared" si="31"/>
        <v>plays</v>
      </c>
      <c r="S373" s="8">
        <f t="shared" si="32"/>
        <v>42043.25</v>
      </c>
      <c r="T373" s="8">
        <f t="shared" si="33"/>
        <v>42094.208333333328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4"/>
        <v>84.757396449704146</v>
      </c>
      <c r="G374" s="4">
        <f t="shared" si="35"/>
        <v>15.915555555555555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0"/>
        <v>film &amp; video</v>
      </c>
      <c r="R374" t="str">
        <f t="shared" si="31"/>
        <v>documentary</v>
      </c>
      <c r="S374" s="8">
        <f t="shared" si="32"/>
        <v>42012.25</v>
      </c>
      <c r="T374" s="8">
        <f t="shared" si="33"/>
        <v>42032.25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4"/>
        <v>78.010921177587846</v>
      </c>
      <c r="G375" s="4">
        <f t="shared" si="35"/>
        <v>7.3018222222222224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0"/>
        <v>theater</v>
      </c>
      <c r="R375" t="str">
        <f t="shared" si="31"/>
        <v>plays</v>
      </c>
      <c r="S375" s="8">
        <f t="shared" si="32"/>
        <v>42964.208333333328</v>
      </c>
      <c r="T375" s="8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4"/>
        <v>50.05215419501134</v>
      </c>
      <c r="G376" s="4">
        <f t="shared" si="35"/>
        <v>0.13185782556750297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0"/>
        <v>film &amp; video</v>
      </c>
      <c r="R376" t="str">
        <f t="shared" si="31"/>
        <v>documentary</v>
      </c>
      <c r="S376" s="8">
        <f t="shared" si="32"/>
        <v>43476.25</v>
      </c>
      <c r="T376" s="8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4"/>
        <v>59.16</v>
      </c>
      <c r="G377" s="4">
        <f t="shared" si="35"/>
        <v>0.54777777777777781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0"/>
        <v>music</v>
      </c>
      <c r="R377" t="str">
        <f t="shared" si="31"/>
        <v>indie rock</v>
      </c>
      <c r="S377" s="8">
        <f t="shared" si="32"/>
        <v>42293.208333333328</v>
      </c>
      <c r="T377" s="8">
        <f t="shared" si="33"/>
        <v>42350.25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4"/>
        <v>93.702290076335885</v>
      </c>
      <c r="G378" s="4">
        <f t="shared" si="35"/>
        <v>3.6102941176470589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0"/>
        <v>music</v>
      </c>
      <c r="R378" t="str">
        <f t="shared" si="31"/>
        <v>rock</v>
      </c>
      <c r="S378" s="8">
        <f t="shared" si="32"/>
        <v>41826.208333333336</v>
      </c>
      <c r="T378" s="8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4"/>
        <v>40.14173228346457</v>
      </c>
      <c r="G379" s="4">
        <f t="shared" si="35"/>
        <v>0.10257545271629778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0"/>
        <v>theater</v>
      </c>
      <c r="R379" t="str">
        <f t="shared" si="31"/>
        <v>plays</v>
      </c>
      <c r="S379" s="8">
        <f t="shared" si="32"/>
        <v>43760.208333333328</v>
      </c>
      <c r="T379" s="8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4"/>
        <v>70.090140845070422</v>
      </c>
      <c r="G380" s="4">
        <f t="shared" si="35"/>
        <v>0.13962962962962963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0"/>
        <v>film &amp; video</v>
      </c>
      <c r="R380" t="str">
        <f t="shared" si="31"/>
        <v>documentary</v>
      </c>
      <c r="S380" s="8">
        <f t="shared" si="32"/>
        <v>43241.208333333328</v>
      </c>
      <c r="T380" s="8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4"/>
        <v>66.181818181818187</v>
      </c>
      <c r="G381" s="4">
        <f t="shared" si="35"/>
        <v>0.40444444444444444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0"/>
        <v>theater</v>
      </c>
      <c r="R381" t="str">
        <f t="shared" si="31"/>
        <v>plays</v>
      </c>
      <c r="S381" s="8">
        <f t="shared" si="32"/>
        <v>40843.208333333336</v>
      </c>
      <c r="T381" s="8">
        <f t="shared" si="33"/>
        <v>40857.25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4"/>
        <v>47.714285714285715</v>
      </c>
      <c r="G382" s="4">
        <f t="shared" si="35"/>
        <v>1.6032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0"/>
        <v>theater</v>
      </c>
      <c r="R382" t="str">
        <f t="shared" si="31"/>
        <v>plays</v>
      </c>
      <c r="S382" s="8">
        <f t="shared" si="32"/>
        <v>41448.208333333336</v>
      </c>
      <c r="T382" s="8">
        <f t="shared" si="33"/>
        <v>41453.208333333336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4"/>
        <v>62.896774193548389</v>
      </c>
      <c r="G383" s="4">
        <f t="shared" si="35"/>
        <v>1.8394339622641509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0"/>
        <v>theater</v>
      </c>
      <c r="R383" t="str">
        <f t="shared" si="31"/>
        <v>plays</v>
      </c>
      <c r="S383" s="8">
        <f t="shared" si="32"/>
        <v>42163.208333333328</v>
      </c>
      <c r="T383" s="8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4"/>
        <v>86.611940298507463</v>
      </c>
      <c r="G384" s="4">
        <f t="shared" si="35"/>
        <v>0.63769230769230767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0"/>
        <v>photography</v>
      </c>
      <c r="R384" t="str">
        <f t="shared" si="31"/>
        <v>photography books</v>
      </c>
      <c r="S384" s="8">
        <f t="shared" si="32"/>
        <v>43024.208333333328</v>
      </c>
      <c r="T384" s="8">
        <f t="shared" si="33"/>
        <v>43043.208333333328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4"/>
        <v>75.126984126984127</v>
      </c>
      <c r="G385" s="4">
        <f t="shared" si="35"/>
        <v>2.2538095238095237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0"/>
        <v>food</v>
      </c>
      <c r="R385" t="str">
        <f t="shared" si="31"/>
        <v>food trucks</v>
      </c>
      <c r="S385" s="8">
        <f t="shared" si="32"/>
        <v>43509.25</v>
      </c>
      <c r="T385" s="8">
        <f t="shared" si="33"/>
        <v>43515.25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4"/>
        <v>41.004167534903104</v>
      </c>
      <c r="G386" s="4">
        <f t="shared" si="35"/>
        <v>1.7200961538461539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0"/>
        <v>film &amp; video</v>
      </c>
      <c r="R386" t="str">
        <f t="shared" si="31"/>
        <v>documentary</v>
      </c>
      <c r="S386" s="8">
        <f t="shared" si="32"/>
        <v>42776.25</v>
      </c>
      <c r="T386" s="8">
        <f t="shared" si="33"/>
        <v>42803.25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4"/>
        <v>50.007915567282325</v>
      </c>
      <c r="G387" s="4">
        <f t="shared" si="35"/>
        <v>1.4616709511568124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6">LEFT(P387,SEARCH("/",P387,3)-1)</f>
        <v>publishing</v>
      </c>
      <c r="R387" t="str">
        <f t="shared" ref="R387:R450" si="37">RIGHT(P387,LEN(P387)-SEARCH("/",P387))</f>
        <v>nonfiction</v>
      </c>
      <c r="S387" s="8">
        <f t="shared" ref="S387:S450" si="38">(((L387/60)/60)/24)+DATE(1970,1,1)</f>
        <v>43553.208333333328</v>
      </c>
      <c r="T387" s="8">
        <f t="shared" ref="T387:T450" si="39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0">E388/I388</f>
        <v>96.960674157303373</v>
      </c>
      <c r="G388" s="4">
        <f t="shared" ref="G388:G451" si="41">E388/D388</f>
        <v>0.76423616236162362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6"/>
        <v>theater</v>
      </c>
      <c r="R388" t="str">
        <f t="shared" si="37"/>
        <v>plays</v>
      </c>
      <c r="S388" s="8">
        <f t="shared" si="38"/>
        <v>40355.208333333336</v>
      </c>
      <c r="T388" s="8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0"/>
        <v>100.93160377358491</v>
      </c>
      <c r="G389" s="4">
        <f t="shared" si="41"/>
        <v>0.39261467889908258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6"/>
        <v>technology</v>
      </c>
      <c r="R389" t="str">
        <f t="shared" si="37"/>
        <v>wearables</v>
      </c>
      <c r="S389" s="8">
        <f t="shared" si="38"/>
        <v>41072.208333333336</v>
      </c>
      <c r="T389" s="8">
        <f t="shared" si="39"/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0"/>
        <v>89.227586206896547</v>
      </c>
      <c r="G390" s="4">
        <f t="shared" si="41"/>
        <v>0.11270034843205574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6"/>
        <v>music</v>
      </c>
      <c r="R390" t="str">
        <f t="shared" si="37"/>
        <v>indie rock</v>
      </c>
      <c r="S390" s="8">
        <f t="shared" si="38"/>
        <v>40912.25</v>
      </c>
      <c r="T390" s="8">
        <f t="shared" si="39"/>
        <v>40914.25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0"/>
        <v>87.979166666666671</v>
      </c>
      <c r="G391" s="4">
        <f t="shared" si="41"/>
        <v>1.2211084337349398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6"/>
        <v>theater</v>
      </c>
      <c r="R391" t="str">
        <f t="shared" si="37"/>
        <v>plays</v>
      </c>
      <c r="S391" s="8">
        <f t="shared" si="38"/>
        <v>40479.208333333336</v>
      </c>
      <c r="T391" s="8">
        <f t="shared" si="39"/>
        <v>40506.25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0"/>
        <v>89.54</v>
      </c>
      <c r="G392" s="4">
        <f t="shared" si="41"/>
        <v>1.8654166666666667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6"/>
        <v>photography</v>
      </c>
      <c r="R392" t="str">
        <f t="shared" si="37"/>
        <v>photography books</v>
      </c>
      <c r="S392" s="8">
        <f t="shared" si="38"/>
        <v>41530.208333333336</v>
      </c>
      <c r="T392" s="8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0"/>
        <v>29.09271523178808</v>
      </c>
      <c r="G393" s="4">
        <f t="shared" si="41"/>
        <v>7.27317880794702E-2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6"/>
        <v>publishing</v>
      </c>
      <c r="R393" t="str">
        <f t="shared" si="37"/>
        <v>nonfiction</v>
      </c>
      <c r="S393" s="8">
        <f t="shared" si="38"/>
        <v>41653.25</v>
      </c>
      <c r="T393" s="8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0"/>
        <v>42.006218905472636</v>
      </c>
      <c r="G394" s="4">
        <f t="shared" si="41"/>
        <v>0.65642371234207963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6"/>
        <v>technology</v>
      </c>
      <c r="R394" t="str">
        <f t="shared" si="37"/>
        <v>wearables</v>
      </c>
      <c r="S394" s="8">
        <f t="shared" si="38"/>
        <v>40549.25</v>
      </c>
      <c r="T394" s="8">
        <f t="shared" si="39"/>
        <v>40551.25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0"/>
        <v>47.004903563255965</v>
      </c>
      <c r="G395" s="4">
        <f t="shared" si="41"/>
        <v>2.2896178343949045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6"/>
        <v>music</v>
      </c>
      <c r="R395" t="str">
        <f t="shared" si="37"/>
        <v>jazz</v>
      </c>
      <c r="S395" s="8">
        <f t="shared" si="38"/>
        <v>42933.208333333328</v>
      </c>
      <c r="T395" s="8">
        <f t="shared" si="39"/>
        <v>42934.208333333328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0"/>
        <v>110.44117647058823</v>
      </c>
      <c r="G396" s="4">
        <f t="shared" si="41"/>
        <v>4.6937499999999996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6"/>
        <v>film &amp; video</v>
      </c>
      <c r="R396" t="str">
        <f t="shared" si="37"/>
        <v>documentary</v>
      </c>
      <c r="S396" s="8">
        <f t="shared" si="38"/>
        <v>41484.208333333336</v>
      </c>
      <c r="T396" s="8">
        <f t="shared" si="39"/>
        <v>41494.208333333336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0"/>
        <v>41.990909090909092</v>
      </c>
      <c r="G397" s="4">
        <f t="shared" si="41"/>
        <v>1.3011267605633803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6"/>
        <v>theater</v>
      </c>
      <c r="R397" t="str">
        <f t="shared" si="37"/>
        <v>plays</v>
      </c>
      <c r="S397" s="8">
        <f t="shared" si="38"/>
        <v>40885.25</v>
      </c>
      <c r="T397" s="8">
        <f t="shared" si="39"/>
        <v>40886.25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0"/>
        <v>48.012468827930178</v>
      </c>
      <c r="G398" s="4">
        <f t="shared" si="41"/>
        <v>1.6705422993492407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6"/>
        <v>film &amp; video</v>
      </c>
      <c r="R398" t="str">
        <f t="shared" si="37"/>
        <v>drama</v>
      </c>
      <c r="S398" s="8">
        <f t="shared" si="38"/>
        <v>43378.208333333328</v>
      </c>
      <c r="T398" s="8">
        <f t="shared" si="39"/>
        <v>43386.208333333328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0"/>
        <v>31.019823788546255</v>
      </c>
      <c r="G399" s="4">
        <f t="shared" si="41"/>
        <v>1.738641975308642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6"/>
        <v>music</v>
      </c>
      <c r="R399" t="str">
        <f t="shared" si="37"/>
        <v>rock</v>
      </c>
      <c r="S399" s="8">
        <f t="shared" si="38"/>
        <v>41417.208333333336</v>
      </c>
      <c r="T399" s="8">
        <f t="shared" si="39"/>
        <v>41423.208333333336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0"/>
        <v>99.203252032520325</v>
      </c>
      <c r="G400" s="4">
        <f t="shared" si="41"/>
        <v>7.1776470588235295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6"/>
        <v>film &amp; video</v>
      </c>
      <c r="R400" t="str">
        <f t="shared" si="37"/>
        <v>animation</v>
      </c>
      <c r="S400" s="8">
        <f t="shared" si="38"/>
        <v>43228.208333333328</v>
      </c>
      <c r="T400" s="8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0"/>
        <v>66.022316684378325</v>
      </c>
      <c r="G401" s="4">
        <f t="shared" si="41"/>
        <v>0.63850976361767731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6"/>
        <v>music</v>
      </c>
      <c r="R401" t="str">
        <f t="shared" si="37"/>
        <v>indie rock</v>
      </c>
      <c r="S401" s="8">
        <f t="shared" si="38"/>
        <v>40576.25</v>
      </c>
      <c r="T401" s="8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0"/>
        <v>2</v>
      </c>
      <c r="G402" s="4">
        <f t="shared" si="41"/>
        <v>0.02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6"/>
        <v>photography</v>
      </c>
      <c r="R402" t="str">
        <f t="shared" si="37"/>
        <v>photography books</v>
      </c>
      <c r="S402" s="8">
        <f t="shared" si="38"/>
        <v>41502.208333333336</v>
      </c>
      <c r="T402" s="8">
        <f t="shared" si="39"/>
        <v>41524.208333333336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0"/>
        <v>46.060200668896321</v>
      </c>
      <c r="G403" s="4">
        <f t="shared" si="41"/>
        <v>15.302222222222222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6"/>
        <v>theater</v>
      </c>
      <c r="R403" t="str">
        <f t="shared" si="37"/>
        <v>plays</v>
      </c>
      <c r="S403" s="8">
        <f t="shared" si="38"/>
        <v>43765.208333333328</v>
      </c>
      <c r="T403" s="8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0"/>
        <v>73.650000000000006</v>
      </c>
      <c r="G404" s="4">
        <f t="shared" si="41"/>
        <v>0.40356164383561643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6"/>
        <v>film &amp; video</v>
      </c>
      <c r="R404" t="str">
        <f t="shared" si="37"/>
        <v>shorts</v>
      </c>
      <c r="S404" s="8">
        <f t="shared" si="38"/>
        <v>40914.25</v>
      </c>
      <c r="T404" s="8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0"/>
        <v>55.99336650082919</v>
      </c>
      <c r="G405" s="4">
        <f t="shared" si="41"/>
        <v>0.86220633299284988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6"/>
        <v>theater</v>
      </c>
      <c r="R405" t="str">
        <f t="shared" si="37"/>
        <v>plays</v>
      </c>
      <c r="S405" s="8">
        <f t="shared" si="38"/>
        <v>40310.208333333336</v>
      </c>
      <c r="T405" s="8">
        <f t="shared" si="39"/>
        <v>40346.208333333336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0"/>
        <v>68.985695127402778</v>
      </c>
      <c r="G406" s="4">
        <f t="shared" si="41"/>
        <v>3.1558486707566464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6"/>
        <v>theater</v>
      </c>
      <c r="R406" t="str">
        <f t="shared" si="37"/>
        <v>plays</v>
      </c>
      <c r="S406" s="8">
        <f t="shared" si="38"/>
        <v>43053.25</v>
      </c>
      <c r="T406" s="8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0"/>
        <v>60.981609195402299</v>
      </c>
      <c r="G407" s="4">
        <f t="shared" si="41"/>
        <v>0.89618243243243245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6"/>
        <v>theater</v>
      </c>
      <c r="R407" t="str">
        <f t="shared" si="37"/>
        <v>plays</v>
      </c>
      <c r="S407" s="8">
        <f t="shared" si="38"/>
        <v>43255.208333333328</v>
      </c>
      <c r="T407" s="8">
        <f t="shared" si="39"/>
        <v>43305.208333333328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0"/>
        <v>110.98139534883721</v>
      </c>
      <c r="G408" s="4">
        <f t="shared" si="41"/>
        <v>1.8214503816793892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6"/>
        <v>film &amp; video</v>
      </c>
      <c r="R408" t="str">
        <f t="shared" si="37"/>
        <v>documentary</v>
      </c>
      <c r="S408" s="8">
        <f t="shared" si="38"/>
        <v>41304.25</v>
      </c>
      <c r="T408" s="8">
        <f t="shared" si="39"/>
        <v>41316.25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0"/>
        <v>25</v>
      </c>
      <c r="G409" s="4">
        <f t="shared" si="41"/>
        <v>3.5588235294117645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6"/>
        <v>theater</v>
      </c>
      <c r="R409" t="str">
        <f t="shared" si="37"/>
        <v>plays</v>
      </c>
      <c r="S409" s="8">
        <f t="shared" si="38"/>
        <v>43751.208333333328</v>
      </c>
      <c r="T409" s="8">
        <f t="shared" si="39"/>
        <v>43758.208333333328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0"/>
        <v>78.759740259740255</v>
      </c>
      <c r="G410" s="4">
        <f t="shared" si="41"/>
        <v>1.3183695652173912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6"/>
        <v>film &amp; video</v>
      </c>
      <c r="R410" t="str">
        <f t="shared" si="37"/>
        <v>documentary</v>
      </c>
      <c r="S410" s="8">
        <f t="shared" si="38"/>
        <v>42541.208333333328</v>
      </c>
      <c r="T410" s="8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0"/>
        <v>87.960784313725483</v>
      </c>
      <c r="G411" s="4">
        <f t="shared" si="41"/>
        <v>0.46315634218289087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6"/>
        <v>music</v>
      </c>
      <c r="R411" t="str">
        <f t="shared" si="37"/>
        <v>rock</v>
      </c>
      <c r="S411" s="8">
        <f t="shared" si="38"/>
        <v>42843.208333333328</v>
      </c>
      <c r="T411" s="8">
        <f t="shared" si="39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0"/>
        <v>49.987398739873989</v>
      </c>
      <c r="G412" s="4">
        <f t="shared" si="41"/>
        <v>0.36132726089785294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6"/>
        <v>games</v>
      </c>
      <c r="R412" t="str">
        <f t="shared" si="37"/>
        <v>mobile games</v>
      </c>
      <c r="S412" s="8">
        <f t="shared" si="38"/>
        <v>42122.208333333328</v>
      </c>
      <c r="T412" s="8">
        <f t="shared" si="39"/>
        <v>42122.208333333328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0"/>
        <v>99.524390243902445</v>
      </c>
      <c r="G413" s="4">
        <f t="shared" si="41"/>
        <v>1.0462820512820512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6"/>
        <v>theater</v>
      </c>
      <c r="R413" t="str">
        <f t="shared" si="37"/>
        <v>plays</v>
      </c>
      <c r="S413" s="8">
        <f t="shared" si="38"/>
        <v>42884.208333333328</v>
      </c>
      <c r="T413" s="8">
        <f t="shared" si="39"/>
        <v>42886.208333333328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0"/>
        <v>104.82089552238806</v>
      </c>
      <c r="G414" s="4">
        <f t="shared" si="41"/>
        <v>6.6885714285714286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6"/>
        <v>publishing</v>
      </c>
      <c r="R414" t="str">
        <f t="shared" si="37"/>
        <v>fiction</v>
      </c>
      <c r="S414" s="8">
        <f t="shared" si="38"/>
        <v>41642.25</v>
      </c>
      <c r="T414" s="8">
        <f t="shared" si="39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0"/>
        <v>108.01469237832875</v>
      </c>
      <c r="G415" s="4">
        <f t="shared" si="41"/>
        <v>0.62072823218997364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6"/>
        <v>film &amp; video</v>
      </c>
      <c r="R415" t="str">
        <f t="shared" si="37"/>
        <v>animation</v>
      </c>
      <c r="S415" s="8">
        <f t="shared" si="38"/>
        <v>43431.25</v>
      </c>
      <c r="T415" s="8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0"/>
        <v>28.998544660724033</v>
      </c>
      <c r="G416" s="4">
        <f t="shared" si="41"/>
        <v>0.84699787460148779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6"/>
        <v>food</v>
      </c>
      <c r="R416" t="str">
        <f t="shared" si="37"/>
        <v>food trucks</v>
      </c>
      <c r="S416" s="8">
        <f t="shared" si="38"/>
        <v>40288.208333333336</v>
      </c>
      <c r="T416" s="8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0"/>
        <v>30.028708133971293</v>
      </c>
      <c r="G417" s="4">
        <f t="shared" si="41"/>
        <v>0.11059030837004405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6"/>
        <v>theater</v>
      </c>
      <c r="R417" t="str">
        <f t="shared" si="37"/>
        <v>plays</v>
      </c>
      <c r="S417" s="8">
        <f t="shared" si="38"/>
        <v>40921.25</v>
      </c>
      <c r="T417" s="8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0"/>
        <v>41.005559416261292</v>
      </c>
      <c r="G418" s="4">
        <f t="shared" si="41"/>
        <v>0.43838781575037145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6"/>
        <v>film &amp; video</v>
      </c>
      <c r="R418" t="str">
        <f t="shared" si="37"/>
        <v>documentary</v>
      </c>
      <c r="S418" s="8">
        <f t="shared" si="38"/>
        <v>40560.25</v>
      </c>
      <c r="T418" s="8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0"/>
        <v>62.866666666666667</v>
      </c>
      <c r="G419" s="4">
        <f t="shared" si="41"/>
        <v>0.55470588235294116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6"/>
        <v>theater</v>
      </c>
      <c r="R419" t="str">
        <f t="shared" si="37"/>
        <v>plays</v>
      </c>
      <c r="S419" s="8">
        <f t="shared" si="38"/>
        <v>43407.208333333328</v>
      </c>
      <c r="T419" s="8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0"/>
        <v>47.005002501250623</v>
      </c>
      <c r="G420" s="4">
        <f t="shared" si="41"/>
        <v>0.57399511301160655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6"/>
        <v>film &amp; video</v>
      </c>
      <c r="R420" t="str">
        <f t="shared" si="37"/>
        <v>documentary</v>
      </c>
      <c r="S420" s="8">
        <f t="shared" si="38"/>
        <v>41035.208333333336</v>
      </c>
      <c r="T420" s="8">
        <f t="shared" si="39"/>
        <v>41036.208333333336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0"/>
        <v>26.997693638285604</v>
      </c>
      <c r="G421" s="4">
        <f t="shared" si="41"/>
        <v>1.2343497363796134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6"/>
        <v>technology</v>
      </c>
      <c r="R421" t="str">
        <f t="shared" si="37"/>
        <v>web</v>
      </c>
      <c r="S421" s="8">
        <f t="shared" si="38"/>
        <v>40899.25</v>
      </c>
      <c r="T421" s="8">
        <f t="shared" si="39"/>
        <v>40905.25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0"/>
        <v>68.329787234042556</v>
      </c>
      <c r="G422" s="4">
        <f t="shared" si="41"/>
        <v>1.2846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6"/>
        <v>theater</v>
      </c>
      <c r="R422" t="str">
        <f t="shared" si="37"/>
        <v>plays</v>
      </c>
      <c r="S422" s="8">
        <f t="shared" si="38"/>
        <v>42911.208333333328</v>
      </c>
      <c r="T422" s="8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0"/>
        <v>50.974576271186443</v>
      </c>
      <c r="G423" s="4">
        <f t="shared" si="41"/>
        <v>0.63989361702127656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6"/>
        <v>technology</v>
      </c>
      <c r="R423" t="str">
        <f t="shared" si="37"/>
        <v>wearables</v>
      </c>
      <c r="S423" s="8">
        <f t="shared" si="38"/>
        <v>42915.208333333328</v>
      </c>
      <c r="T423" s="8">
        <f t="shared" si="39"/>
        <v>42945.208333333328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0"/>
        <v>54.024390243902438</v>
      </c>
      <c r="G424" s="4">
        <f t="shared" si="41"/>
        <v>1.2729885057471264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6"/>
        <v>theater</v>
      </c>
      <c r="R424" t="str">
        <f t="shared" si="37"/>
        <v>plays</v>
      </c>
      <c r="S424" s="8">
        <f t="shared" si="38"/>
        <v>40285.208333333336</v>
      </c>
      <c r="T424" s="8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0"/>
        <v>97.055555555555557</v>
      </c>
      <c r="G425" s="4">
        <f t="shared" si="41"/>
        <v>0.10638024357239513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6"/>
        <v>food</v>
      </c>
      <c r="R425" t="str">
        <f t="shared" si="37"/>
        <v>food trucks</v>
      </c>
      <c r="S425" s="8">
        <f t="shared" si="38"/>
        <v>40808.208333333336</v>
      </c>
      <c r="T425" s="8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0"/>
        <v>24.867469879518072</v>
      </c>
      <c r="G426" s="4">
        <f t="shared" si="41"/>
        <v>0.40470588235294119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6"/>
        <v>music</v>
      </c>
      <c r="R426" t="str">
        <f t="shared" si="37"/>
        <v>indie rock</v>
      </c>
      <c r="S426" s="8">
        <f t="shared" si="38"/>
        <v>43208.208333333328</v>
      </c>
      <c r="T426" s="8">
        <f t="shared" si="39"/>
        <v>43214.208333333328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0"/>
        <v>84.423913043478265</v>
      </c>
      <c r="G427" s="4">
        <f t="shared" si="41"/>
        <v>2.8766666666666665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6"/>
        <v>photography</v>
      </c>
      <c r="R427" t="str">
        <f t="shared" si="37"/>
        <v>photography books</v>
      </c>
      <c r="S427" s="8">
        <f t="shared" si="38"/>
        <v>42213.208333333328</v>
      </c>
      <c r="T427" s="8">
        <f t="shared" si="39"/>
        <v>42219.208333333328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0"/>
        <v>47.091324200913242</v>
      </c>
      <c r="G428" s="4">
        <f t="shared" si="41"/>
        <v>5.7294444444444448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6"/>
        <v>theater</v>
      </c>
      <c r="R428" t="str">
        <f t="shared" si="37"/>
        <v>plays</v>
      </c>
      <c r="S428" s="8">
        <f t="shared" si="38"/>
        <v>41332.25</v>
      </c>
      <c r="T428" s="8">
        <f t="shared" si="39"/>
        <v>41339.25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0"/>
        <v>77.996041171813147</v>
      </c>
      <c r="G429" s="4">
        <f t="shared" si="41"/>
        <v>1.1290429799426933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6"/>
        <v>theater</v>
      </c>
      <c r="R429" t="str">
        <f t="shared" si="37"/>
        <v>plays</v>
      </c>
      <c r="S429" s="8">
        <f t="shared" si="38"/>
        <v>41895.208333333336</v>
      </c>
      <c r="T429" s="8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0"/>
        <v>62.967871485943775</v>
      </c>
      <c r="G430" s="4">
        <f t="shared" si="41"/>
        <v>0.46387573964497042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6"/>
        <v>film &amp; video</v>
      </c>
      <c r="R430" t="str">
        <f t="shared" si="37"/>
        <v>animation</v>
      </c>
      <c r="S430" s="8">
        <f t="shared" si="38"/>
        <v>40585.25</v>
      </c>
      <c r="T430" s="8">
        <f t="shared" si="39"/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0"/>
        <v>81.006080449017773</v>
      </c>
      <c r="G431" s="4">
        <f t="shared" si="41"/>
        <v>0.90675916230366493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6"/>
        <v>photography</v>
      </c>
      <c r="R431" t="str">
        <f t="shared" si="37"/>
        <v>photography books</v>
      </c>
      <c r="S431" s="8">
        <f t="shared" si="38"/>
        <v>41680.25</v>
      </c>
      <c r="T431" s="8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0"/>
        <v>65.321428571428569</v>
      </c>
      <c r="G432" s="4">
        <f t="shared" si="41"/>
        <v>0.67740740740740746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6"/>
        <v>theater</v>
      </c>
      <c r="R432" t="str">
        <f t="shared" si="37"/>
        <v>plays</v>
      </c>
      <c r="S432" s="8">
        <f t="shared" si="38"/>
        <v>43737.208333333328</v>
      </c>
      <c r="T432" s="8">
        <f t="shared" si="39"/>
        <v>43771.208333333328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0"/>
        <v>104.43617021276596</v>
      </c>
      <c r="G433" s="4">
        <f t="shared" si="41"/>
        <v>1.9249019607843136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6"/>
        <v>theater</v>
      </c>
      <c r="R433" t="str">
        <f t="shared" si="37"/>
        <v>plays</v>
      </c>
      <c r="S433" s="8">
        <f t="shared" si="38"/>
        <v>43273.208333333328</v>
      </c>
      <c r="T433" s="8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0"/>
        <v>69.989010989010993</v>
      </c>
      <c r="G434" s="4">
        <f t="shared" si="41"/>
        <v>0.82714285714285718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6"/>
        <v>theater</v>
      </c>
      <c r="R434" t="str">
        <f t="shared" si="37"/>
        <v>plays</v>
      </c>
      <c r="S434" s="8">
        <f t="shared" si="38"/>
        <v>41761.208333333336</v>
      </c>
      <c r="T434" s="8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0"/>
        <v>83.023989898989896</v>
      </c>
      <c r="G435" s="4">
        <f t="shared" si="41"/>
        <v>0.54163920922570019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6"/>
        <v>film &amp; video</v>
      </c>
      <c r="R435" t="str">
        <f t="shared" si="37"/>
        <v>documentary</v>
      </c>
      <c r="S435" s="8">
        <f t="shared" si="38"/>
        <v>41603.25</v>
      </c>
      <c r="T435" s="8">
        <f t="shared" si="39"/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0"/>
        <v>90.3</v>
      </c>
      <c r="G436" s="4">
        <f t="shared" si="41"/>
        <v>0.16722222222222222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6"/>
        <v>theater</v>
      </c>
      <c r="R436" t="str">
        <f t="shared" si="37"/>
        <v>plays</v>
      </c>
      <c r="S436" s="8">
        <f t="shared" si="38"/>
        <v>42705.25</v>
      </c>
      <c r="T436" s="8">
        <f t="shared" si="39"/>
        <v>42719.25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0"/>
        <v>103.98131932282546</v>
      </c>
      <c r="G437" s="4">
        <f t="shared" si="41"/>
        <v>1.168766404199475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6"/>
        <v>theater</v>
      </c>
      <c r="R437" t="str">
        <f t="shared" si="37"/>
        <v>plays</v>
      </c>
      <c r="S437" s="8">
        <f t="shared" si="38"/>
        <v>41988.25</v>
      </c>
      <c r="T437" s="8">
        <f t="shared" si="39"/>
        <v>42000.25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0"/>
        <v>54.931726907630519</v>
      </c>
      <c r="G438" s="4">
        <f t="shared" si="41"/>
        <v>10.521538461538462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6"/>
        <v>music</v>
      </c>
      <c r="R438" t="str">
        <f t="shared" si="37"/>
        <v>jazz</v>
      </c>
      <c r="S438" s="8">
        <f t="shared" si="38"/>
        <v>43575.208333333328</v>
      </c>
      <c r="T438" s="8">
        <f t="shared" si="39"/>
        <v>43576.208333333328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0"/>
        <v>51.921875</v>
      </c>
      <c r="G439" s="4">
        <f t="shared" si="41"/>
        <v>1.2307407407407407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6"/>
        <v>film &amp; video</v>
      </c>
      <c r="R439" t="str">
        <f t="shared" si="37"/>
        <v>animation</v>
      </c>
      <c r="S439" s="8">
        <f t="shared" si="38"/>
        <v>42260.208333333328</v>
      </c>
      <c r="T439" s="8">
        <f t="shared" si="39"/>
        <v>42263.208333333328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0"/>
        <v>60.02834008097166</v>
      </c>
      <c r="G440" s="4">
        <f t="shared" si="41"/>
        <v>1.7863855421686747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6"/>
        <v>theater</v>
      </c>
      <c r="R440" t="str">
        <f t="shared" si="37"/>
        <v>plays</v>
      </c>
      <c r="S440" s="8">
        <f t="shared" si="38"/>
        <v>41337.25</v>
      </c>
      <c r="T440" s="8">
        <f t="shared" si="39"/>
        <v>41367.208333333336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0"/>
        <v>44.003488879197555</v>
      </c>
      <c r="G441" s="4">
        <f t="shared" si="41"/>
        <v>3.5528169014084505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6"/>
        <v>film &amp; video</v>
      </c>
      <c r="R441" t="str">
        <f t="shared" si="37"/>
        <v>science fiction</v>
      </c>
      <c r="S441" s="8">
        <f t="shared" si="38"/>
        <v>42680.208333333328</v>
      </c>
      <c r="T441" s="8">
        <f t="shared" si="39"/>
        <v>42687.25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0"/>
        <v>53.003513254551258</v>
      </c>
      <c r="G442" s="4">
        <f t="shared" si="41"/>
        <v>1.6190634146341463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6"/>
        <v>film &amp; video</v>
      </c>
      <c r="R442" t="str">
        <f t="shared" si="37"/>
        <v>television</v>
      </c>
      <c r="S442" s="8">
        <f t="shared" si="38"/>
        <v>42916.208333333328</v>
      </c>
      <c r="T442" s="8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0"/>
        <v>54.5</v>
      </c>
      <c r="G443" s="4">
        <f t="shared" si="41"/>
        <v>0.24914285714285714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6"/>
        <v>technology</v>
      </c>
      <c r="R443" t="str">
        <f t="shared" si="37"/>
        <v>wearables</v>
      </c>
      <c r="S443" s="8">
        <f t="shared" si="38"/>
        <v>41025.208333333336</v>
      </c>
      <c r="T443" s="8">
        <f t="shared" si="39"/>
        <v>41053.208333333336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0"/>
        <v>75.04195804195804</v>
      </c>
      <c r="G444" s="4">
        <f t="shared" si="41"/>
        <v>1.9872222222222222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6"/>
        <v>theater</v>
      </c>
      <c r="R444" t="str">
        <f t="shared" si="37"/>
        <v>plays</v>
      </c>
      <c r="S444" s="8">
        <f t="shared" si="38"/>
        <v>42980.208333333328</v>
      </c>
      <c r="T444" s="8">
        <f t="shared" si="39"/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0"/>
        <v>35.911111111111111</v>
      </c>
      <c r="G445" s="4">
        <f t="shared" si="41"/>
        <v>0.34752688172043011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6"/>
        <v>theater</v>
      </c>
      <c r="R445" t="str">
        <f t="shared" si="37"/>
        <v>plays</v>
      </c>
      <c r="S445" s="8">
        <f t="shared" si="38"/>
        <v>40451.208333333336</v>
      </c>
      <c r="T445" s="8">
        <f t="shared" si="39"/>
        <v>40470.208333333336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0"/>
        <v>36.952702702702702</v>
      </c>
      <c r="G446" s="4">
        <f t="shared" si="41"/>
        <v>1.7641935483870967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6"/>
        <v>music</v>
      </c>
      <c r="R446" t="str">
        <f t="shared" si="37"/>
        <v>indie rock</v>
      </c>
      <c r="S446" s="8">
        <f t="shared" si="38"/>
        <v>40748.208333333336</v>
      </c>
      <c r="T446" s="8">
        <f t="shared" si="39"/>
        <v>40750.208333333336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0"/>
        <v>63.170588235294119</v>
      </c>
      <c r="G447" s="4">
        <f t="shared" si="41"/>
        <v>5.1138095238095236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6"/>
        <v>theater</v>
      </c>
      <c r="R447" t="str">
        <f t="shared" si="37"/>
        <v>plays</v>
      </c>
      <c r="S447" s="8">
        <f t="shared" si="38"/>
        <v>40515.25</v>
      </c>
      <c r="T447" s="8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0"/>
        <v>29.99462365591398</v>
      </c>
      <c r="G448" s="4">
        <f t="shared" si="41"/>
        <v>0.82044117647058823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6"/>
        <v>technology</v>
      </c>
      <c r="R448" t="str">
        <f t="shared" si="37"/>
        <v>wearables</v>
      </c>
      <c r="S448" s="8">
        <f t="shared" si="38"/>
        <v>41261.25</v>
      </c>
      <c r="T448" s="8">
        <f t="shared" si="39"/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0"/>
        <v>86</v>
      </c>
      <c r="G449" s="4">
        <f t="shared" si="41"/>
        <v>0.24326030927835052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6"/>
        <v>film &amp; video</v>
      </c>
      <c r="R449" t="str">
        <f t="shared" si="37"/>
        <v>television</v>
      </c>
      <c r="S449" s="8">
        <f t="shared" si="38"/>
        <v>43088.25</v>
      </c>
      <c r="T449" s="8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0"/>
        <v>75.014876033057845</v>
      </c>
      <c r="G450" s="4">
        <f t="shared" si="41"/>
        <v>0.50482758620689661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6"/>
        <v>games</v>
      </c>
      <c r="R450" t="str">
        <f t="shared" si="37"/>
        <v>video games</v>
      </c>
      <c r="S450" s="8">
        <f t="shared" si="38"/>
        <v>41378.208333333336</v>
      </c>
      <c r="T450" s="8">
        <f t="shared" si="39"/>
        <v>41380.208333333336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0"/>
        <v>101.19767441860465</v>
      </c>
      <c r="G451" s="4">
        <f t="shared" si="41"/>
        <v>9.67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2">LEFT(P451,SEARCH("/",P451,3)-1)</f>
        <v>games</v>
      </c>
      <c r="R451" t="str">
        <f t="shared" ref="R451:R514" si="43">RIGHT(P451,LEN(P451)-SEARCH("/",P451))</f>
        <v>video games</v>
      </c>
      <c r="S451" s="8">
        <f t="shared" ref="S451:S514" si="44">(((L451/60)/60)/24)+DATE(1970,1,1)</f>
        <v>43530.25</v>
      </c>
      <c r="T451" s="8">
        <f t="shared" ref="T451:T514" si="45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46">E452/I452</f>
        <v>4</v>
      </c>
      <c r="G452" s="4">
        <f t="shared" ref="G452:G515" si="47">E452/D452</f>
        <v>0.04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2"/>
        <v>film &amp; video</v>
      </c>
      <c r="R452" t="str">
        <f t="shared" si="43"/>
        <v>animation</v>
      </c>
      <c r="S452" s="8">
        <f t="shared" si="44"/>
        <v>43394.208333333328</v>
      </c>
      <c r="T452" s="8">
        <f t="shared" si="45"/>
        <v>43417.25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6"/>
        <v>29.001272669424118</v>
      </c>
      <c r="G453" s="4">
        <f t="shared" si="47"/>
        <v>1.2284501347708894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2"/>
        <v>music</v>
      </c>
      <c r="R453" t="str">
        <f t="shared" si="43"/>
        <v>rock</v>
      </c>
      <c r="S453" s="8">
        <f t="shared" si="44"/>
        <v>42935.208333333328</v>
      </c>
      <c r="T453" s="8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6"/>
        <v>98.225806451612897</v>
      </c>
      <c r="G454" s="4">
        <f t="shared" si="47"/>
        <v>0.63437500000000002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2"/>
        <v>film &amp; video</v>
      </c>
      <c r="R454" t="str">
        <f t="shared" si="43"/>
        <v>drama</v>
      </c>
      <c r="S454" s="8">
        <f t="shared" si="44"/>
        <v>40365.208333333336</v>
      </c>
      <c r="T454" s="8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6"/>
        <v>87.001693480101608</v>
      </c>
      <c r="G455" s="4">
        <f t="shared" si="47"/>
        <v>0.56331688596491225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2"/>
        <v>film &amp; video</v>
      </c>
      <c r="R455" t="str">
        <f t="shared" si="43"/>
        <v>science fiction</v>
      </c>
      <c r="S455" s="8">
        <f t="shared" si="44"/>
        <v>42705.25</v>
      </c>
      <c r="T455" s="8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6"/>
        <v>45.205128205128204</v>
      </c>
      <c r="G456" s="4">
        <f t="shared" si="47"/>
        <v>0.44074999999999998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2"/>
        <v>film &amp; video</v>
      </c>
      <c r="R456" t="str">
        <f t="shared" si="43"/>
        <v>drama</v>
      </c>
      <c r="S456" s="8">
        <f t="shared" si="44"/>
        <v>41568.208333333336</v>
      </c>
      <c r="T456" s="8">
        <f t="shared" si="45"/>
        <v>41604.25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6"/>
        <v>37.001341561577675</v>
      </c>
      <c r="G457" s="4">
        <f t="shared" si="47"/>
        <v>1.1837253218884121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2"/>
        <v>theater</v>
      </c>
      <c r="R457" t="str">
        <f t="shared" si="43"/>
        <v>plays</v>
      </c>
      <c r="S457" s="8">
        <f t="shared" si="44"/>
        <v>40809.208333333336</v>
      </c>
      <c r="T457" s="8">
        <f t="shared" si="45"/>
        <v>40832.208333333336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6"/>
        <v>94.976947040498445</v>
      </c>
      <c r="G458" s="4">
        <f t="shared" si="47"/>
        <v>1.041243169398907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2"/>
        <v>music</v>
      </c>
      <c r="R458" t="str">
        <f t="shared" si="43"/>
        <v>indie rock</v>
      </c>
      <c r="S458" s="8">
        <f t="shared" si="44"/>
        <v>43141.25</v>
      </c>
      <c r="T458" s="8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6"/>
        <v>28.956521739130434</v>
      </c>
      <c r="G459" s="4">
        <f t="shared" si="47"/>
        <v>0.26640000000000003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2"/>
        <v>theater</v>
      </c>
      <c r="R459" t="str">
        <f t="shared" si="43"/>
        <v>plays</v>
      </c>
      <c r="S459" s="8">
        <f t="shared" si="44"/>
        <v>42657.208333333328</v>
      </c>
      <c r="T459" s="8">
        <f t="shared" si="45"/>
        <v>42659.208333333328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6"/>
        <v>55.993396226415094</v>
      </c>
      <c r="G460" s="4">
        <f t="shared" si="47"/>
        <v>3.5120118343195266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2"/>
        <v>theater</v>
      </c>
      <c r="R460" t="str">
        <f t="shared" si="43"/>
        <v>plays</v>
      </c>
      <c r="S460" s="8">
        <f t="shared" si="44"/>
        <v>40265.208333333336</v>
      </c>
      <c r="T460" s="8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6"/>
        <v>54.038095238095238</v>
      </c>
      <c r="G461" s="4">
        <f t="shared" si="47"/>
        <v>0.90063492063492068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2"/>
        <v>film &amp; video</v>
      </c>
      <c r="R461" t="str">
        <f t="shared" si="43"/>
        <v>documentary</v>
      </c>
      <c r="S461" s="8">
        <f t="shared" si="44"/>
        <v>42001.25</v>
      </c>
      <c r="T461" s="8">
        <f t="shared" si="45"/>
        <v>42026.25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6"/>
        <v>82.38</v>
      </c>
      <c r="G462" s="4">
        <f t="shared" si="47"/>
        <v>1.7162500000000001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2"/>
        <v>theater</v>
      </c>
      <c r="R462" t="str">
        <f t="shared" si="43"/>
        <v>plays</v>
      </c>
      <c r="S462" s="8">
        <f t="shared" si="44"/>
        <v>40399.208333333336</v>
      </c>
      <c r="T462" s="8">
        <f t="shared" si="45"/>
        <v>40402.208333333336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6"/>
        <v>66.997115384615384</v>
      </c>
      <c r="G463" s="4">
        <f t="shared" si="47"/>
        <v>1.4104655870445344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2"/>
        <v>film &amp; video</v>
      </c>
      <c r="R463" t="str">
        <f t="shared" si="43"/>
        <v>drama</v>
      </c>
      <c r="S463" s="8">
        <f t="shared" si="44"/>
        <v>41757.208333333336</v>
      </c>
      <c r="T463" s="8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6"/>
        <v>107.91401869158878</v>
      </c>
      <c r="G464" s="4">
        <f t="shared" si="47"/>
        <v>0.30579449152542371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2"/>
        <v>games</v>
      </c>
      <c r="R464" t="str">
        <f t="shared" si="43"/>
        <v>mobile games</v>
      </c>
      <c r="S464" s="8">
        <f t="shared" si="44"/>
        <v>41304.25</v>
      </c>
      <c r="T464" s="8">
        <f t="shared" si="45"/>
        <v>41342.25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6"/>
        <v>69.009501187648453</v>
      </c>
      <c r="G465" s="4">
        <f t="shared" si="47"/>
        <v>1.0816455696202532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2"/>
        <v>film &amp; video</v>
      </c>
      <c r="R465" t="str">
        <f t="shared" si="43"/>
        <v>animation</v>
      </c>
      <c r="S465" s="8">
        <f t="shared" si="44"/>
        <v>41639.25</v>
      </c>
      <c r="T465" s="8">
        <f t="shared" si="45"/>
        <v>41643.25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6"/>
        <v>39.006568144499177</v>
      </c>
      <c r="G466" s="4">
        <f t="shared" si="47"/>
        <v>1.3345505617977529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2"/>
        <v>theater</v>
      </c>
      <c r="R466" t="str">
        <f t="shared" si="43"/>
        <v>plays</v>
      </c>
      <c r="S466" s="8">
        <f t="shared" si="44"/>
        <v>43142.25</v>
      </c>
      <c r="T466" s="8">
        <f t="shared" si="45"/>
        <v>43156.25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6"/>
        <v>110.3625</v>
      </c>
      <c r="G467" s="4">
        <f t="shared" si="47"/>
        <v>1.8785106382978722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2"/>
        <v>publishing</v>
      </c>
      <c r="R467" t="str">
        <f t="shared" si="43"/>
        <v>translations</v>
      </c>
      <c r="S467" s="8">
        <f t="shared" si="44"/>
        <v>43127.25</v>
      </c>
      <c r="T467" s="8">
        <f t="shared" si="45"/>
        <v>43136.25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6"/>
        <v>94.857142857142861</v>
      </c>
      <c r="G468" s="4">
        <f t="shared" si="47"/>
        <v>3.32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2"/>
        <v>technology</v>
      </c>
      <c r="R468" t="str">
        <f t="shared" si="43"/>
        <v>wearables</v>
      </c>
      <c r="S468" s="8">
        <f t="shared" si="44"/>
        <v>41409.208333333336</v>
      </c>
      <c r="T468" s="8">
        <f t="shared" si="45"/>
        <v>41432.208333333336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6"/>
        <v>57.935251798561154</v>
      </c>
      <c r="G469" s="4">
        <f t="shared" si="47"/>
        <v>5.7521428571428572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2"/>
        <v>technology</v>
      </c>
      <c r="R469" t="str">
        <f t="shared" si="43"/>
        <v>web</v>
      </c>
      <c r="S469" s="8">
        <f t="shared" si="44"/>
        <v>42331.25</v>
      </c>
      <c r="T469" s="8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6"/>
        <v>101.25</v>
      </c>
      <c r="G470" s="4">
        <f t="shared" si="47"/>
        <v>0.40500000000000003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2"/>
        <v>theater</v>
      </c>
      <c r="R470" t="str">
        <f t="shared" si="43"/>
        <v>plays</v>
      </c>
      <c r="S470" s="8">
        <f t="shared" si="44"/>
        <v>43569.208333333328</v>
      </c>
      <c r="T470" s="8">
        <f t="shared" si="45"/>
        <v>43585.208333333328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6"/>
        <v>64.95597484276729</v>
      </c>
      <c r="G471" s="4">
        <f t="shared" si="47"/>
        <v>1.8442857142857143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2"/>
        <v>film &amp; video</v>
      </c>
      <c r="R471" t="str">
        <f t="shared" si="43"/>
        <v>drama</v>
      </c>
      <c r="S471" s="8">
        <f t="shared" si="44"/>
        <v>42142.208333333328</v>
      </c>
      <c r="T471" s="8">
        <f t="shared" si="45"/>
        <v>42144.208333333328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6"/>
        <v>27.00524934383202</v>
      </c>
      <c r="G472" s="4">
        <f t="shared" si="47"/>
        <v>2.8580555555555556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2"/>
        <v>technology</v>
      </c>
      <c r="R472" t="str">
        <f t="shared" si="43"/>
        <v>wearables</v>
      </c>
      <c r="S472" s="8">
        <f t="shared" si="44"/>
        <v>42716.25</v>
      </c>
      <c r="T472" s="8">
        <f t="shared" si="45"/>
        <v>42723.25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6"/>
        <v>50.97422680412371</v>
      </c>
      <c r="G473" s="4">
        <f t="shared" si="47"/>
        <v>3.19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2"/>
        <v>food</v>
      </c>
      <c r="R473" t="str">
        <f t="shared" si="43"/>
        <v>food trucks</v>
      </c>
      <c r="S473" s="8">
        <f t="shared" si="44"/>
        <v>41031.208333333336</v>
      </c>
      <c r="T473" s="8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6"/>
        <v>104.94260869565217</v>
      </c>
      <c r="G474" s="4">
        <f t="shared" si="47"/>
        <v>0.39234070221066319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2"/>
        <v>music</v>
      </c>
      <c r="R474" t="str">
        <f t="shared" si="43"/>
        <v>rock</v>
      </c>
      <c r="S474" s="8">
        <f t="shared" si="44"/>
        <v>43535.208333333328</v>
      </c>
      <c r="T474" s="8">
        <f t="shared" si="45"/>
        <v>43589.208333333328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6"/>
        <v>84.028301886792448</v>
      </c>
      <c r="G475" s="4">
        <f t="shared" si="47"/>
        <v>1.7814000000000001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2"/>
        <v>music</v>
      </c>
      <c r="R475" t="str">
        <f t="shared" si="43"/>
        <v>electric music</v>
      </c>
      <c r="S475" s="8">
        <f t="shared" si="44"/>
        <v>43277.208333333328</v>
      </c>
      <c r="T475" s="8">
        <f t="shared" si="45"/>
        <v>43278.208333333328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6"/>
        <v>102.85915492957747</v>
      </c>
      <c r="G476" s="4">
        <f t="shared" si="47"/>
        <v>3.6515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2"/>
        <v>film &amp; video</v>
      </c>
      <c r="R476" t="str">
        <f t="shared" si="43"/>
        <v>television</v>
      </c>
      <c r="S476" s="8">
        <f t="shared" si="44"/>
        <v>41989.25</v>
      </c>
      <c r="T476" s="8">
        <f t="shared" si="45"/>
        <v>41990.25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6"/>
        <v>39.962085308056871</v>
      </c>
      <c r="G477" s="4">
        <f t="shared" si="47"/>
        <v>1.1394594594594594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2"/>
        <v>publishing</v>
      </c>
      <c r="R477" t="str">
        <f t="shared" si="43"/>
        <v>translations</v>
      </c>
      <c r="S477" s="8">
        <f t="shared" si="44"/>
        <v>41450.208333333336</v>
      </c>
      <c r="T477" s="8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6"/>
        <v>51.001785714285717</v>
      </c>
      <c r="G478" s="4">
        <f t="shared" si="47"/>
        <v>0.29828720626631855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2"/>
        <v>publishing</v>
      </c>
      <c r="R478" t="str">
        <f t="shared" si="43"/>
        <v>fiction</v>
      </c>
      <c r="S478" s="8">
        <f t="shared" si="44"/>
        <v>43322.208333333328</v>
      </c>
      <c r="T478" s="8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6"/>
        <v>40.823008849557525</v>
      </c>
      <c r="G479" s="4">
        <f t="shared" si="47"/>
        <v>0.54270588235294115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2"/>
        <v>film &amp; video</v>
      </c>
      <c r="R479" t="str">
        <f t="shared" si="43"/>
        <v>science fiction</v>
      </c>
      <c r="S479" s="8">
        <f t="shared" si="44"/>
        <v>40720.208333333336</v>
      </c>
      <c r="T479" s="8">
        <f t="shared" si="45"/>
        <v>40747.208333333336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6"/>
        <v>58.999637155297535</v>
      </c>
      <c r="G480" s="4">
        <f t="shared" si="47"/>
        <v>2.3634156976744185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2"/>
        <v>technology</v>
      </c>
      <c r="R480" t="str">
        <f t="shared" si="43"/>
        <v>wearables</v>
      </c>
      <c r="S480" s="8">
        <f t="shared" si="44"/>
        <v>42072.208333333328</v>
      </c>
      <c r="T480" s="8">
        <f t="shared" si="45"/>
        <v>42084.208333333328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6"/>
        <v>71.156069364161851</v>
      </c>
      <c r="G481" s="4">
        <f t="shared" si="47"/>
        <v>5.1291666666666664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2"/>
        <v>food</v>
      </c>
      <c r="R481" t="str">
        <f t="shared" si="43"/>
        <v>food trucks</v>
      </c>
      <c r="S481" s="8">
        <f t="shared" si="44"/>
        <v>42945.208333333328</v>
      </c>
      <c r="T481" s="8">
        <f t="shared" si="45"/>
        <v>42947.208333333328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6"/>
        <v>99.494252873563212</v>
      </c>
      <c r="G482" s="4">
        <f t="shared" si="47"/>
        <v>1.0065116279069768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2"/>
        <v>photography</v>
      </c>
      <c r="R482" t="str">
        <f t="shared" si="43"/>
        <v>photography books</v>
      </c>
      <c r="S482" s="8">
        <f t="shared" si="44"/>
        <v>40248.25</v>
      </c>
      <c r="T482" s="8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6"/>
        <v>103.98634590377114</v>
      </c>
      <c r="G483" s="4">
        <f t="shared" si="47"/>
        <v>0.81348423194303154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2"/>
        <v>theater</v>
      </c>
      <c r="R483" t="str">
        <f t="shared" si="43"/>
        <v>plays</v>
      </c>
      <c r="S483" s="8">
        <f t="shared" si="44"/>
        <v>41913.208333333336</v>
      </c>
      <c r="T483" s="8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6"/>
        <v>76.555555555555557</v>
      </c>
      <c r="G484" s="4">
        <f t="shared" si="47"/>
        <v>0.16404761904761905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2"/>
        <v>publishing</v>
      </c>
      <c r="R484" t="str">
        <f t="shared" si="43"/>
        <v>fiction</v>
      </c>
      <c r="S484" s="8">
        <f t="shared" si="44"/>
        <v>40963.25</v>
      </c>
      <c r="T484" s="8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6"/>
        <v>87.068592057761734</v>
      </c>
      <c r="G485" s="4">
        <f t="shared" si="47"/>
        <v>0.52774617067833696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2"/>
        <v>theater</v>
      </c>
      <c r="R485" t="str">
        <f t="shared" si="43"/>
        <v>plays</v>
      </c>
      <c r="S485" s="8">
        <f t="shared" si="44"/>
        <v>43811.25</v>
      </c>
      <c r="T485" s="8">
        <f t="shared" si="45"/>
        <v>43818.25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6"/>
        <v>48.99554707379135</v>
      </c>
      <c r="G486" s="4">
        <f t="shared" si="47"/>
        <v>2.6020608108108108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2"/>
        <v>food</v>
      </c>
      <c r="R486" t="str">
        <f t="shared" si="43"/>
        <v>food trucks</v>
      </c>
      <c r="S486" s="8">
        <f t="shared" si="44"/>
        <v>41855.208333333336</v>
      </c>
      <c r="T486" s="8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6"/>
        <v>42.969135802469133</v>
      </c>
      <c r="G487" s="4">
        <f t="shared" si="47"/>
        <v>0.30732891832229581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2"/>
        <v>theater</v>
      </c>
      <c r="R487" t="str">
        <f t="shared" si="43"/>
        <v>plays</v>
      </c>
      <c r="S487" s="8">
        <f t="shared" si="44"/>
        <v>43626.208333333328</v>
      </c>
      <c r="T487" s="8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6"/>
        <v>33.428571428571431</v>
      </c>
      <c r="G488" s="4">
        <f t="shared" si="47"/>
        <v>0.13500000000000001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2"/>
        <v>publishing</v>
      </c>
      <c r="R488" t="str">
        <f t="shared" si="43"/>
        <v>translations</v>
      </c>
      <c r="S488" s="8">
        <f t="shared" si="44"/>
        <v>43168.25</v>
      </c>
      <c r="T488" s="8">
        <f t="shared" si="45"/>
        <v>43183.208333333328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6"/>
        <v>83.982949701619773</v>
      </c>
      <c r="G489" s="4">
        <f t="shared" si="47"/>
        <v>1.7862556663644606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2"/>
        <v>theater</v>
      </c>
      <c r="R489" t="str">
        <f t="shared" si="43"/>
        <v>plays</v>
      </c>
      <c r="S489" s="8">
        <f t="shared" si="44"/>
        <v>42845.208333333328</v>
      </c>
      <c r="T489" s="8">
        <f t="shared" si="45"/>
        <v>42878.208333333328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6"/>
        <v>101.41739130434783</v>
      </c>
      <c r="G490" s="4">
        <f t="shared" si="47"/>
        <v>2.2005660377358489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2"/>
        <v>theater</v>
      </c>
      <c r="R490" t="str">
        <f t="shared" si="43"/>
        <v>plays</v>
      </c>
      <c r="S490" s="8">
        <f t="shared" si="44"/>
        <v>42403.25</v>
      </c>
      <c r="T490" s="8">
        <f t="shared" si="45"/>
        <v>42420.25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6"/>
        <v>109.87058823529412</v>
      </c>
      <c r="G491" s="4">
        <f t="shared" si="47"/>
        <v>1.015108695652174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2"/>
        <v>technology</v>
      </c>
      <c r="R491" t="str">
        <f t="shared" si="43"/>
        <v>wearables</v>
      </c>
      <c r="S491" s="8">
        <f t="shared" si="44"/>
        <v>40406.208333333336</v>
      </c>
      <c r="T491" s="8">
        <f t="shared" si="45"/>
        <v>40411.208333333336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6"/>
        <v>31.916666666666668</v>
      </c>
      <c r="G492" s="4">
        <f t="shared" si="47"/>
        <v>1.915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2"/>
        <v>journalism</v>
      </c>
      <c r="R492" t="str">
        <f t="shared" si="43"/>
        <v>audio</v>
      </c>
      <c r="S492" s="8">
        <f t="shared" si="44"/>
        <v>43786.25</v>
      </c>
      <c r="T492" s="8">
        <f t="shared" si="45"/>
        <v>43793.25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6"/>
        <v>70.993450675399103</v>
      </c>
      <c r="G493" s="4">
        <f t="shared" si="47"/>
        <v>3.0534683098591549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2"/>
        <v>food</v>
      </c>
      <c r="R493" t="str">
        <f t="shared" si="43"/>
        <v>food trucks</v>
      </c>
      <c r="S493" s="8">
        <f t="shared" si="44"/>
        <v>41456.208333333336</v>
      </c>
      <c r="T493" s="8">
        <f t="shared" si="45"/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6"/>
        <v>77.026890756302521</v>
      </c>
      <c r="G494" s="4">
        <f t="shared" si="47"/>
        <v>0.23995287958115183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2"/>
        <v>film &amp; video</v>
      </c>
      <c r="R494" t="str">
        <f t="shared" si="43"/>
        <v>shorts</v>
      </c>
      <c r="S494" s="8">
        <f t="shared" si="44"/>
        <v>40336.208333333336</v>
      </c>
      <c r="T494" s="8">
        <f t="shared" si="45"/>
        <v>40371.208333333336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6"/>
        <v>101.78125</v>
      </c>
      <c r="G495" s="4">
        <f t="shared" si="47"/>
        <v>7.2377777777777776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2"/>
        <v>photography</v>
      </c>
      <c r="R495" t="str">
        <f t="shared" si="43"/>
        <v>photography books</v>
      </c>
      <c r="S495" s="8">
        <f t="shared" si="44"/>
        <v>43645.208333333328</v>
      </c>
      <c r="T495" s="8">
        <f t="shared" si="45"/>
        <v>43658.208333333328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6"/>
        <v>51.059701492537314</v>
      </c>
      <c r="G496" s="4">
        <f t="shared" si="47"/>
        <v>5.4736000000000002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2"/>
        <v>technology</v>
      </c>
      <c r="R496" t="str">
        <f t="shared" si="43"/>
        <v>wearables</v>
      </c>
      <c r="S496" s="8">
        <f t="shared" si="44"/>
        <v>40990.208333333336</v>
      </c>
      <c r="T496" s="8">
        <f t="shared" si="45"/>
        <v>40991.208333333336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6"/>
        <v>68.02051282051282</v>
      </c>
      <c r="G497" s="4">
        <f t="shared" si="47"/>
        <v>4.1449999999999996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2"/>
        <v>theater</v>
      </c>
      <c r="R497" t="str">
        <f t="shared" si="43"/>
        <v>plays</v>
      </c>
      <c r="S497" s="8">
        <f t="shared" si="44"/>
        <v>41800.208333333336</v>
      </c>
      <c r="T497" s="8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6"/>
        <v>30.87037037037037</v>
      </c>
      <c r="G498" s="4">
        <f t="shared" si="47"/>
        <v>9.0696409140369975E-3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2"/>
        <v>film &amp; video</v>
      </c>
      <c r="R498" t="str">
        <f t="shared" si="43"/>
        <v>animation</v>
      </c>
      <c r="S498" s="8">
        <f t="shared" si="44"/>
        <v>42876.208333333328</v>
      </c>
      <c r="T498" s="8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6"/>
        <v>27.908333333333335</v>
      </c>
      <c r="G499" s="4">
        <f t="shared" si="47"/>
        <v>0.34173469387755101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2"/>
        <v>technology</v>
      </c>
      <c r="R499" t="str">
        <f t="shared" si="43"/>
        <v>wearables</v>
      </c>
      <c r="S499" s="8">
        <f t="shared" si="44"/>
        <v>42724.25</v>
      </c>
      <c r="T499" s="8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6"/>
        <v>79.994818652849744</v>
      </c>
      <c r="G500" s="4">
        <f t="shared" si="47"/>
        <v>0.239488107549121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2"/>
        <v>technology</v>
      </c>
      <c r="R500" t="str">
        <f t="shared" si="43"/>
        <v>web</v>
      </c>
      <c r="S500" s="8">
        <f t="shared" si="44"/>
        <v>42005.25</v>
      </c>
      <c r="T500" s="8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6"/>
        <v>38.003378378378379</v>
      </c>
      <c r="G501" s="4">
        <f t="shared" si="47"/>
        <v>0.48072649572649573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2"/>
        <v>film &amp; video</v>
      </c>
      <c r="R501" t="str">
        <f t="shared" si="43"/>
        <v>documentary</v>
      </c>
      <c r="S501" s="8">
        <f t="shared" si="44"/>
        <v>42444.208333333328</v>
      </c>
      <c r="T501" s="8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e">
        <f t="shared" si="46"/>
        <v>#DIV/0!</v>
      </c>
      <c r="G502" s="4">
        <f t="shared" si="47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2"/>
        <v>theater</v>
      </c>
      <c r="R502" t="str">
        <f t="shared" si="43"/>
        <v>plays</v>
      </c>
      <c r="S502" s="8">
        <f t="shared" si="44"/>
        <v>41395.208333333336</v>
      </c>
      <c r="T502" s="8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6"/>
        <v>59.990534521158132</v>
      </c>
      <c r="G503" s="4">
        <f t="shared" si="47"/>
        <v>0.70145182291666663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2"/>
        <v>film &amp; video</v>
      </c>
      <c r="R503" t="str">
        <f t="shared" si="43"/>
        <v>documentary</v>
      </c>
      <c r="S503" s="8">
        <f t="shared" si="44"/>
        <v>41345.208333333336</v>
      </c>
      <c r="T503" s="8">
        <f t="shared" si="45"/>
        <v>41347.208333333336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6"/>
        <v>37.037634408602152</v>
      </c>
      <c r="G504" s="4">
        <f t="shared" si="47"/>
        <v>5.2992307692307694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2"/>
        <v>games</v>
      </c>
      <c r="R504" t="str">
        <f t="shared" si="43"/>
        <v>video games</v>
      </c>
      <c r="S504" s="8">
        <f t="shared" si="44"/>
        <v>41117.208333333336</v>
      </c>
      <c r="T504" s="8">
        <f t="shared" si="45"/>
        <v>41146.208333333336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6"/>
        <v>99.963043478260872</v>
      </c>
      <c r="G505" s="4">
        <f t="shared" si="47"/>
        <v>1.8032549019607844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2"/>
        <v>film &amp; video</v>
      </c>
      <c r="R505" t="str">
        <f t="shared" si="43"/>
        <v>drama</v>
      </c>
      <c r="S505" s="8">
        <f t="shared" si="44"/>
        <v>42186.208333333328</v>
      </c>
      <c r="T505" s="8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6"/>
        <v>111.6774193548387</v>
      </c>
      <c r="G506" s="4">
        <f t="shared" si="47"/>
        <v>0.92320000000000002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2"/>
        <v>music</v>
      </c>
      <c r="R506" t="str">
        <f t="shared" si="43"/>
        <v>rock</v>
      </c>
      <c r="S506" s="8">
        <f t="shared" si="44"/>
        <v>42142.208333333328</v>
      </c>
      <c r="T506" s="8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6"/>
        <v>36.014409221902014</v>
      </c>
      <c r="G507" s="4">
        <f t="shared" si="47"/>
        <v>0.13901001112347053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2"/>
        <v>publishing</v>
      </c>
      <c r="R507" t="str">
        <f t="shared" si="43"/>
        <v>radio &amp; podcasts</v>
      </c>
      <c r="S507" s="8">
        <f t="shared" si="44"/>
        <v>41341.25</v>
      </c>
      <c r="T507" s="8">
        <f t="shared" si="45"/>
        <v>41383.208333333336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6"/>
        <v>66.010284810126578</v>
      </c>
      <c r="G508" s="4">
        <f t="shared" si="47"/>
        <v>9.2707777777777771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2"/>
        <v>theater</v>
      </c>
      <c r="R508" t="str">
        <f t="shared" si="43"/>
        <v>plays</v>
      </c>
      <c r="S508" s="8">
        <f t="shared" si="44"/>
        <v>43062.25</v>
      </c>
      <c r="T508" s="8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6"/>
        <v>44.05263157894737</v>
      </c>
      <c r="G509" s="4">
        <f t="shared" si="47"/>
        <v>0.39857142857142858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2"/>
        <v>technology</v>
      </c>
      <c r="R509" t="str">
        <f t="shared" si="43"/>
        <v>web</v>
      </c>
      <c r="S509" s="8">
        <f t="shared" si="44"/>
        <v>41373.208333333336</v>
      </c>
      <c r="T509" s="8">
        <f t="shared" si="45"/>
        <v>41422.208333333336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6"/>
        <v>52.999726551818434</v>
      </c>
      <c r="G510" s="4">
        <f t="shared" si="47"/>
        <v>1.1222929936305732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2"/>
        <v>theater</v>
      </c>
      <c r="R510" t="str">
        <f t="shared" si="43"/>
        <v>plays</v>
      </c>
      <c r="S510" s="8">
        <f t="shared" si="44"/>
        <v>43310.208333333328</v>
      </c>
      <c r="T510" s="8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6"/>
        <v>95</v>
      </c>
      <c r="G511" s="4">
        <f t="shared" si="47"/>
        <v>0.70925816023738875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2"/>
        <v>theater</v>
      </c>
      <c r="R511" t="str">
        <f t="shared" si="43"/>
        <v>plays</v>
      </c>
      <c r="S511" s="8">
        <f t="shared" si="44"/>
        <v>41034.208333333336</v>
      </c>
      <c r="T511" s="8">
        <f t="shared" si="45"/>
        <v>41044.208333333336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6"/>
        <v>70.908396946564892</v>
      </c>
      <c r="G512" s="4">
        <f t="shared" si="47"/>
        <v>1.1908974358974358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2"/>
        <v>film &amp; video</v>
      </c>
      <c r="R512" t="str">
        <f t="shared" si="43"/>
        <v>drama</v>
      </c>
      <c r="S512" s="8">
        <f t="shared" si="44"/>
        <v>43251.208333333328</v>
      </c>
      <c r="T512" s="8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6"/>
        <v>98.060773480662988</v>
      </c>
      <c r="G513" s="4">
        <f t="shared" si="47"/>
        <v>0.24017591339648173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2"/>
        <v>theater</v>
      </c>
      <c r="R513" t="str">
        <f t="shared" si="43"/>
        <v>plays</v>
      </c>
      <c r="S513" s="8">
        <f t="shared" si="44"/>
        <v>43671.208333333328</v>
      </c>
      <c r="T513" s="8">
        <f t="shared" si="45"/>
        <v>43681.208333333328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6"/>
        <v>53.046025104602514</v>
      </c>
      <c r="G514" s="4">
        <f t="shared" si="47"/>
        <v>1.3931868131868133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2"/>
        <v>games</v>
      </c>
      <c r="R514" t="str">
        <f t="shared" si="43"/>
        <v>video games</v>
      </c>
      <c r="S514" s="8">
        <f t="shared" si="44"/>
        <v>41825.208333333336</v>
      </c>
      <c r="T514" s="8">
        <f t="shared" si="45"/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6"/>
        <v>93.142857142857139</v>
      </c>
      <c r="G515" s="4">
        <f t="shared" si="47"/>
        <v>0.39277108433734942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8">LEFT(P515,SEARCH("/",P515,3)-1)</f>
        <v>film &amp; video</v>
      </c>
      <c r="R515" t="str">
        <f t="shared" ref="R515:R578" si="49">RIGHT(P515,LEN(P515)-SEARCH("/",P515))</f>
        <v>television</v>
      </c>
      <c r="S515" s="8">
        <f t="shared" ref="S515:S578" si="50">(((L515/60)/60)/24)+DATE(1970,1,1)</f>
        <v>40430.208333333336</v>
      </c>
      <c r="T515" s="8">
        <f t="shared" ref="T515:T578" si="51">(((M515/60)/60)/24)+DATE(1970,1,1)</f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52">E516/I516</f>
        <v>58.945075757575758</v>
      </c>
      <c r="G516" s="4">
        <f t="shared" ref="G516:G579" si="53">E516/D516</f>
        <v>0.22439077144917088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8"/>
        <v>music</v>
      </c>
      <c r="R516" t="str">
        <f t="shared" si="49"/>
        <v>rock</v>
      </c>
      <c r="S516" s="8">
        <f t="shared" si="50"/>
        <v>41614.25</v>
      </c>
      <c r="T516" s="8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2"/>
        <v>36.067669172932334</v>
      </c>
      <c r="G517" s="4">
        <f t="shared" si="53"/>
        <v>0.55779069767441858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8"/>
        <v>theater</v>
      </c>
      <c r="R517" t="str">
        <f t="shared" si="49"/>
        <v>plays</v>
      </c>
      <c r="S517" s="8">
        <f t="shared" si="50"/>
        <v>40900.25</v>
      </c>
      <c r="T517" s="8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2"/>
        <v>63.030732860520096</v>
      </c>
      <c r="G518" s="4">
        <f t="shared" si="53"/>
        <v>0.42523125996810207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8"/>
        <v>publishing</v>
      </c>
      <c r="R518" t="str">
        <f t="shared" si="49"/>
        <v>nonfiction</v>
      </c>
      <c r="S518" s="8">
        <f t="shared" si="50"/>
        <v>40396.208333333336</v>
      </c>
      <c r="T518" s="8">
        <f t="shared" si="51"/>
        <v>40434.208333333336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2"/>
        <v>84.717948717948715</v>
      </c>
      <c r="G519" s="4">
        <f t="shared" si="53"/>
        <v>1.1200000000000001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8"/>
        <v>food</v>
      </c>
      <c r="R519" t="str">
        <f t="shared" si="49"/>
        <v>food trucks</v>
      </c>
      <c r="S519" s="8">
        <f t="shared" si="50"/>
        <v>42860.208333333328</v>
      </c>
      <c r="T519" s="8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2"/>
        <v>62.2</v>
      </c>
      <c r="G520" s="4">
        <f t="shared" si="53"/>
        <v>7.0681818181818179E-2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8"/>
        <v>film &amp; video</v>
      </c>
      <c r="R520" t="str">
        <f t="shared" si="49"/>
        <v>animation</v>
      </c>
      <c r="S520" s="8">
        <f t="shared" si="50"/>
        <v>43154.25</v>
      </c>
      <c r="T520" s="8">
        <f t="shared" si="51"/>
        <v>43156.25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2"/>
        <v>101.97518330513255</v>
      </c>
      <c r="G521" s="4">
        <f t="shared" si="53"/>
        <v>1.0174563871693867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8"/>
        <v>music</v>
      </c>
      <c r="R521" t="str">
        <f t="shared" si="49"/>
        <v>rock</v>
      </c>
      <c r="S521" s="8">
        <f t="shared" si="50"/>
        <v>42012.25</v>
      </c>
      <c r="T521" s="8">
        <f t="shared" si="51"/>
        <v>42026.25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2"/>
        <v>106.4375</v>
      </c>
      <c r="G522" s="4">
        <f t="shared" si="53"/>
        <v>4.2575000000000003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8"/>
        <v>theater</v>
      </c>
      <c r="R522" t="str">
        <f t="shared" si="49"/>
        <v>plays</v>
      </c>
      <c r="S522" s="8">
        <f t="shared" si="50"/>
        <v>43574.208333333328</v>
      </c>
      <c r="T522" s="8">
        <f t="shared" si="51"/>
        <v>43577.208333333328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2"/>
        <v>29.975609756097562</v>
      </c>
      <c r="G523" s="4">
        <f t="shared" si="53"/>
        <v>1.4553947368421052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8"/>
        <v>film &amp; video</v>
      </c>
      <c r="R523" t="str">
        <f t="shared" si="49"/>
        <v>drama</v>
      </c>
      <c r="S523" s="8">
        <f t="shared" si="50"/>
        <v>42605.208333333328</v>
      </c>
      <c r="T523" s="8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2"/>
        <v>85.806282722513089</v>
      </c>
      <c r="G524" s="4">
        <f t="shared" si="53"/>
        <v>0.32453465346534655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8"/>
        <v>film &amp; video</v>
      </c>
      <c r="R524" t="str">
        <f t="shared" si="49"/>
        <v>shorts</v>
      </c>
      <c r="S524" s="8">
        <f t="shared" si="50"/>
        <v>41093.208333333336</v>
      </c>
      <c r="T524" s="8">
        <f t="shared" si="51"/>
        <v>41105.208333333336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2"/>
        <v>70.82022471910112</v>
      </c>
      <c r="G525" s="4">
        <f t="shared" si="53"/>
        <v>7.003333333333333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8"/>
        <v>film &amp; video</v>
      </c>
      <c r="R525" t="str">
        <f t="shared" si="49"/>
        <v>shorts</v>
      </c>
      <c r="S525" s="8">
        <f t="shared" si="50"/>
        <v>40241.25</v>
      </c>
      <c r="T525" s="8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2"/>
        <v>40.998484082870135</v>
      </c>
      <c r="G526" s="4">
        <f t="shared" si="53"/>
        <v>0.83904860392967939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8"/>
        <v>theater</v>
      </c>
      <c r="R526" t="str">
        <f t="shared" si="49"/>
        <v>plays</v>
      </c>
      <c r="S526" s="8">
        <f t="shared" si="50"/>
        <v>40294.208333333336</v>
      </c>
      <c r="T526" s="8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2"/>
        <v>28.063492063492063</v>
      </c>
      <c r="G527" s="4">
        <f t="shared" si="53"/>
        <v>0.84190476190476193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8"/>
        <v>technology</v>
      </c>
      <c r="R527" t="str">
        <f t="shared" si="49"/>
        <v>wearables</v>
      </c>
      <c r="S527" s="8">
        <f t="shared" si="50"/>
        <v>40505.25</v>
      </c>
      <c r="T527" s="8">
        <f t="shared" si="51"/>
        <v>40509.25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2"/>
        <v>88.054421768707485</v>
      </c>
      <c r="G528" s="4">
        <f t="shared" si="53"/>
        <v>1.5595180722891566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8"/>
        <v>theater</v>
      </c>
      <c r="R528" t="str">
        <f t="shared" si="49"/>
        <v>plays</v>
      </c>
      <c r="S528" s="8">
        <f t="shared" si="50"/>
        <v>42364.25</v>
      </c>
      <c r="T528" s="8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2"/>
        <v>31</v>
      </c>
      <c r="G529" s="4">
        <f t="shared" si="53"/>
        <v>0.99619450317124736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8"/>
        <v>film &amp; video</v>
      </c>
      <c r="R529" t="str">
        <f t="shared" si="49"/>
        <v>animation</v>
      </c>
      <c r="S529" s="8">
        <f t="shared" si="50"/>
        <v>42405.25</v>
      </c>
      <c r="T529" s="8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2"/>
        <v>90.337500000000006</v>
      </c>
      <c r="G530" s="4">
        <f t="shared" si="53"/>
        <v>0.80300000000000005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8"/>
        <v>music</v>
      </c>
      <c r="R530" t="str">
        <f t="shared" si="49"/>
        <v>indie rock</v>
      </c>
      <c r="S530" s="8">
        <f t="shared" si="50"/>
        <v>41601.25</v>
      </c>
      <c r="T530" s="8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2"/>
        <v>63.777777777777779</v>
      </c>
      <c r="G531" s="4">
        <f t="shared" si="53"/>
        <v>0.11254901960784314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8"/>
        <v>games</v>
      </c>
      <c r="R531" t="str">
        <f t="shared" si="49"/>
        <v>video games</v>
      </c>
      <c r="S531" s="8">
        <f t="shared" si="50"/>
        <v>41769.208333333336</v>
      </c>
      <c r="T531" s="8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2"/>
        <v>53.995515695067262</v>
      </c>
      <c r="G532" s="4">
        <f t="shared" si="53"/>
        <v>0.91740952380952379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8"/>
        <v>publishing</v>
      </c>
      <c r="R532" t="str">
        <f t="shared" si="49"/>
        <v>fiction</v>
      </c>
      <c r="S532" s="8">
        <f t="shared" si="50"/>
        <v>40421.208333333336</v>
      </c>
      <c r="T532" s="8">
        <f t="shared" si="51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2"/>
        <v>48.993956043956047</v>
      </c>
      <c r="G533" s="4">
        <f t="shared" si="53"/>
        <v>0.95521156936261387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8"/>
        <v>games</v>
      </c>
      <c r="R533" t="str">
        <f t="shared" si="49"/>
        <v>video games</v>
      </c>
      <c r="S533" s="8">
        <f t="shared" si="50"/>
        <v>41589.25</v>
      </c>
      <c r="T533" s="8">
        <f t="shared" si="51"/>
        <v>41645.25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2"/>
        <v>63.857142857142854</v>
      </c>
      <c r="G534" s="4">
        <f t="shared" si="53"/>
        <v>5.0287499999999996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8"/>
        <v>theater</v>
      </c>
      <c r="R534" t="str">
        <f t="shared" si="49"/>
        <v>plays</v>
      </c>
      <c r="S534" s="8">
        <f t="shared" si="50"/>
        <v>43125.25</v>
      </c>
      <c r="T534" s="8">
        <f t="shared" si="51"/>
        <v>43126.25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2"/>
        <v>82.996393146979258</v>
      </c>
      <c r="G535" s="4">
        <f t="shared" si="53"/>
        <v>1.5924394463667819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8"/>
        <v>music</v>
      </c>
      <c r="R535" t="str">
        <f t="shared" si="49"/>
        <v>indie rock</v>
      </c>
      <c r="S535" s="8">
        <f t="shared" si="50"/>
        <v>41479.208333333336</v>
      </c>
      <c r="T535" s="8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2"/>
        <v>55.08230452674897</v>
      </c>
      <c r="G536" s="4">
        <f t="shared" si="53"/>
        <v>0.15022446689113356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8"/>
        <v>film &amp; video</v>
      </c>
      <c r="R536" t="str">
        <f t="shared" si="49"/>
        <v>drama</v>
      </c>
      <c r="S536" s="8">
        <f t="shared" si="50"/>
        <v>43329.208333333328</v>
      </c>
      <c r="T536" s="8">
        <f t="shared" si="51"/>
        <v>43330.208333333328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2"/>
        <v>62.044554455445542</v>
      </c>
      <c r="G537" s="4">
        <f t="shared" si="53"/>
        <v>4.820384615384615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8"/>
        <v>theater</v>
      </c>
      <c r="R537" t="str">
        <f t="shared" si="49"/>
        <v>plays</v>
      </c>
      <c r="S537" s="8">
        <f t="shared" si="50"/>
        <v>43259.208333333328</v>
      </c>
      <c r="T537" s="8">
        <f t="shared" si="51"/>
        <v>43261.208333333328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2"/>
        <v>104.97857142857143</v>
      </c>
      <c r="G538" s="4">
        <f t="shared" si="53"/>
        <v>1.4996938775510205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8"/>
        <v>publishing</v>
      </c>
      <c r="R538" t="str">
        <f t="shared" si="49"/>
        <v>fiction</v>
      </c>
      <c r="S538" s="8">
        <f t="shared" si="50"/>
        <v>40414.208333333336</v>
      </c>
      <c r="T538" s="8">
        <f t="shared" si="51"/>
        <v>40440.208333333336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2"/>
        <v>94.044676806083643</v>
      </c>
      <c r="G539" s="4">
        <f t="shared" si="53"/>
        <v>1.1722156398104266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8"/>
        <v>film &amp; video</v>
      </c>
      <c r="R539" t="str">
        <f t="shared" si="49"/>
        <v>documentary</v>
      </c>
      <c r="S539" s="8">
        <f t="shared" si="50"/>
        <v>43342.208333333328</v>
      </c>
      <c r="T539" s="8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2"/>
        <v>44.007716049382715</v>
      </c>
      <c r="G540" s="4">
        <f t="shared" si="53"/>
        <v>0.37695968274950431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8"/>
        <v>games</v>
      </c>
      <c r="R540" t="str">
        <f t="shared" si="49"/>
        <v>mobile games</v>
      </c>
      <c r="S540" s="8">
        <f t="shared" si="50"/>
        <v>41539.208333333336</v>
      </c>
      <c r="T540" s="8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2"/>
        <v>92.467532467532465</v>
      </c>
      <c r="G541" s="4">
        <f t="shared" si="53"/>
        <v>0.72653061224489801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8"/>
        <v>food</v>
      </c>
      <c r="R541" t="str">
        <f t="shared" si="49"/>
        <v>food trucks</v>
      </c>
      <c r="S541" s="8">
        <f t="shared" si="50"/>
        <v>43647.208333333328</v>
      </c>
      <c r="T541" s="8">
        <f t="shared" si="51"/>
        <v>43653.208333333328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2"/>
        <v>57.072874493927124</v>
      </c>
      <c r="G542" s="4">
        <f t="shared" si="53"/>
        <v>2.6598113207547169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8"/>
        <v>photography</v>
      </c>
      <c r="R542" t="str">
        <f t="shared" si="49"/>
        <v>photography books</v>
      </c>
      <c r="S542" s="8">
        <f t="shared" si="50"/>
        <v>43225.208333333328</v>
      </c>
      <c r="T542" s="8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2"/>
        <v>109.07848101265823</v>
      </c>
      <c r="G543" s="4">
        <f t="shared" si="53"/>
        <v>0.24205617977528091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8"/>
        <v>games</v>
      </c>
      <c r="R543" t="str">
        <f t="shared" si="49"/>
        <v>mobile games</v>
      </c>
      <c r="S543" s="8">
        <f t="shared" si="50"/>
        <v>42165.208333333328</v>
      </c>
      <c r="T543" s="8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2"/>
        <v>39.387755102040813</v>
      </c>
      <c r="G544" s="4">
        <f t="shared" si="53"/>
        <v>2.5064935064935064E-2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8"/>
        <v>music</v>
      </c>
      <c r="R544" t="str">
        <f t="shared" si="49"/>
        <v>indie rock</v>
      </c>
      <c r="S544" s="8">
        <f t="shared" si="50"/>
        <v>42391.25</v>
      </c>
      <c r="T544" s="8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2"/>
        <v>77.022222222222226</v>
      </c>
      <c r="G545" s="4">
        <f t="shared" si="53"/>
        <v>0.1632979976442874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8"/>
        <v>games</v>
      </c>
      <c r="R545" t="str">
        <f t="shared" si="49"/>
        <v>video games</v>
      </c>
      <c r="S545" s="8">
        <f t="shared" si="50"/>
        <v>41528.208333333336</v>
      </c>
      <c r="T545" s="8">
        <f t="shared" si="51"/>
        <v>41543.208333333336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2"/>
        <v>92.166666666666671</v>
      </c>
      <c r="G546" s="4">
        <f t="shared" si="53"/>
        <v>2.7650000000000001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8"/>
        <v>music</v>
      </c>
      <c r="R546" t="str">
        <f t="shared" si="49"/>
        <v>rock</v>
      </c>
      <c r="S546" s="8">
        <f t="shared" si="50"/>
        <v>42377.25</v>
      </c>
      <c r="T546" s="8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2"/>
        <v>61.007063197026021</v>
      </c>
      <c r="G547" s="4">
        <f t="shared" si="53"/>
        <v>0.88803571428571426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8"/>
        <v>theater</v>
      </c>
      <c r="R547" t="str">
        <f t="shared" si="49"/>
        <v>plays</v>
      </c>
      <c r="S547" s="8">
        <f t="shared" si="50"/>
        <v>43824.25</v>
      </c>
      <c r="T547" s="8">
        <f t="shared" si="51"/>
        <v>43844.25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2"/>
        <v>78.068181818181813</v>
      </c>
      <c r="G548" s="4">
        <f t="shared" si="53"/>
        <v>1.6357142857142857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8"/>
        <v>theater</v>
      </c>
      <c r="R548" t="str">
        <f t="shared" si="49"/>
        <v>plays</v>
      </c>
      <c r="S548" s="8">
        <f t="shared" si="50"/>
        <v>43360.208333333328</v>
      </c>
      <c r="T548" s="8">
        <f t="shared" si="51"/>
        <v>43363.208333333328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2"/>
        <v>80.75</v>
      </c>
      <c r="G549" s="4">
        <f t="shared" si="53"/>
        <v>9.69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8"/>
        <v>film &amp; video</v>
      </c>
      <c r="R549" t="str">
        <f t="shared" si="49"/>
        <v>drama</v>
      </c>
      <c r="S549" s="8">
        <f t="shared" si="50"/>
        <v>42029.25</v>
      </c>
      <c r="T549" s="8">
        <f t="shared" si="51"/>
        <v>42041.25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2"/>
        <v>59.991289782244557</v>
      </c>
      <c r="G550" s="4">
        <f t="shared" si="53"/>
        <v>2.7091376701966716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8"/>
        <v>theater</v>
      </c>
      <c r="R550" t="str">
        <f t="shared" si="49"/>
        <v>plays</v>
      </c>
      <c r="S550" s="8">
        <f t="shared" si="50"/>
        <v>42461.208333333328</v>
      </c>
      <c r="T550" s="8">
        <f t="shared" si="51"/>
        <v>42474.208333333328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2"/>
        <v>110.03018372703411</v>
      </c>
      <c r="G551" s="4">
        <f t="shared" si="53"/>
        <v>2.8421355932203389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8"/>
        <v>technology</v>
      </c>
      <c r="R551" t="str">
        <f t="shared" si="49"/>
        <v>wearables</v>
      </c>
      <c r="S551" s="8">
        <f t="shared" si="50"/>
        <v>41422.208333333336</v>
      </c>
      <c r="T551" s="8">
        <f t="shared" si="51"/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2"/>
        <v>4</v>
      </c>
      <c r="G552" s="4">
        <f t="shared" si="53"/>
        <v>0.04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8"/>
        <v>music</v>
      </c>
      <c r="R552" t="str">
        <f t="shared" si="49"/>
        <v>indie rock</v>
      </c>
      <c r="S552" s="8">
        <f t="shared" si="50"/>
        <v>40968.25</v>
      </c>
      <c r="T552" s="8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2"/>
        <v>37.99856063332134</v>
      </c>
      <c r="G553" s="4">
        <f t="shared" si="53"/>
        <v>0.58632981676846196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8"/>
        <v>technology</v>
      </c>
      <c r="R553" t="str">
        <f t="shared" si="49"/>
        <v>web</v>
      </c>
      <c r="S553" s="8">
        <f t="shared" si="50"/>
        <v>41993.25</v>
      </c>
      <c r="T553" s="8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2"/>
        <v>96.369565217391298</v>
      </c>
      <c r="G554" s="4">
        <f t="shared" si="53"/>
        <v>0.98511111111111116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8"/>
        <v>theater</v>
      </c>
      <c r="R554" t="str">
        <f t="shared" si="49"/>
        <v>plays</v>
      </c>
      <c r="S554" s="8">
        <f t="shared" si="50"/>
        <v>42700.25</v>
      </c>
      <c r="T554" s="8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2"/>
        <v>72.978599221789878</v>
      </c>
      <c r="G555" s="4">
        <f t="shared" si="53"/>
        <v>0.43975381008206332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8"/>
        <v>music</v>
      </c>
      <c r="R555" t="str">
        <f t="shared" si="49"/>
        <v>rock</v>
      </c>
      <c r="S555" s="8">
        <f t="shared" si="50"/>
        <v>40545.25</v>
      </c>
      <c r="T555" s="8">
        <f t="shared" si="51"/>
        <v>40546.25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2"/>
        <v>26.007220216606498</v>
      </c>
      <c r="G556" s="4">
        <f t="shared" si="53"/>
        <v>1.5166315789473683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8"/>
        <v>music</v>
      </c>
      <c r="R556" t="str">
        <f t="shared" si="49"/>
        <v>indie rock</v>
      </c>
      <c r="S556" s="8">
        <f t="shared" si="50"/>
        <v>42723.25</v>
      </c>
      <c r="T556" s="8">
        <f t="shared" si="51"/>
        <v>42729.25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2"/>
        <v>104.36296296296297</v>
      </c>
      <c r="G557" s="4">
        <f t="shared" si="53"/>
        <v>2.2363492063492063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8"/>
        <v>music</v>
      </c>
      <c r="R557" t="str">
        <f t="shared" si="49"/>
        <v>rock</v>
      </c>
      <c r="S557" s="8">
        <f t="shared" si="50"/>
        <v>41731.208333333336</v>
      </c>
      <c r="T557" s="8">
        <f t="shared" si="51"/>
        <v>41762.208333333336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2"/>
        <v>102.18852459016394</v>
      </c>
      <c r="G558" s="4">
        <f t="shared" si="53"/>
        <v>2.3975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8"/>
        <v>publishing</v>
      </c>
      <c r="R558" t="str">
        <f t="shared" si="49"/>
        <v>translations</v>
      </c>
      <c r="S558" s="8">
        <f t="shared" si="50"/>
        <v>40792.208333333336</v>
      </c>
      <c r="T558" s="8">
        <f t="shared" si="51"/>
        <v>40799.208333333336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2"/>
        <v>54.117647058823529</v>
      </c>
      <c r="G559" s="4">
        <f t="shared" si="53"/>
        <v>1.9933333333333334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8"/>
        <v>film &amp; video</v>
      </c>
      <c r="R559" t="str">
        <f t="shared" si="49"/>
        <v>science fiction</v>
      </c>
      <c r="S559" s="8">
        <f t="shared" si="50"/>
        <v>42279.208333333328</v>
      </c>
      <c r="T559" s="8">
        <f t="shared" si="51"/>
        <v>42282.208333333328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2"/>
        <v>63.222222222222221</v>
      </c>
      <c r="G560" s="4">
        <f t="shared" si="53"/>
        <v>1.373448275862069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8"/>
        <v>theater</v>
      </c>
      <c r="R560" t="str">
        <f t="shared" si="49"/>
        <v>plays</v>
      </c>
      <c r="S560" s="8">
        <f t="shared" si="50"/>
        <v>42424.25</v>
      </c>
      <c r="T560" s="8">
        <f t="shared" si="51"/>
        <v>42467.208333333328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2"/>
        <v>104.03228962818004</v>
      </c>
      <c r="G561" s="4">
        <f t="shared" si="53"/>
        <v>1.009696106362773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8"/>
        <v>theater</v>
      </c>
      <c r="R561" t="str">
        <f t="shared" si="49"/>
        <v>plays</v>
      </c>
      <c r="S561" s="8">
        <f t="shared" si="50"/>
        <v>42584.208333333328</v>
      </c>
      <c r="T561" s="8">
        <f t="shared" si="51"/>
        <v>42591.208333333328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2"/>
        <v>49.994334277620396</v>
      </c>
      <c r="G562" s="4">
        <f t="shared" si="53"/>
        <v>7.9416000000000002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8"/>
        <v>film &amp; video</v>
      </c>
      <c r="R562" t="str">
        <f t="shared" si="49"/>
        <v>animation</v>
      </c>
      <c r="S562" s="8">
        <f t="shared" si="50"/>
        <v>40865.25</v>
      </c>
      <c r="T562" s="8">
        <f t="shared" si="51"/>
        <v>40905.25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2"/>
        <v>56.015151515151516</v>
      </c>
      <c r="G563" s="4">
        <f t="shared" si="53"/>
        <v>3.6970000000000001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8"/>
        <v>theater</v>
      </c>
      <c r="R563" t="str">
        <f t="shared" si="49"/>
        <v>plays</v>
      </c>
      <c r="S563" s="8">
        <f t="shared" si="50"/>
        <v>40833.208333333336</v>
      </c>
      <c r="T563" s="8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2"/>
        <v>48.807692307692307</v>
      </c>
      <c r="G564" s="4">
        <f t="shared" si="53"/>
        <v>0.12818181818181817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8"/>
        <v>music</v>
      </c>
      <c r="R564" t="str">
        <f t="shared" si="49"/>
        <v>rock</v>
      </c>
      <c r="S564" s="8">
        <f t="shared" si="50"/>
        <v>43536.208333333328</v>
      </c>
      <c r="T564" s="8">
        <f t="shared" si="51"/>
        <v>43538.208333333328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2"/>
        <v>60.082352941176474</v>
      </c>
      <c r="G565" s="4">
        <f t="shared" si="53"/>
        <v>1.3802702702702703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8"/>
        <v>film &amp; video</v>
      </c>
      <c r="R565" t="str">
        <f t="shared" si="49"/>
        <v>documentary</v>
      </c>
      <c r="S565" s="8">
        <f t="shared" si="50"/>
        <v>43417.25</v>
      </c>
      <c r="T565" s="8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2"/>
        <v>78.990502793296088</v>
      </c>
      <c r="G566" s="4">
        <f t="shared" si="53"/>
        <v>0.83813278008298753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8"/>
        <v>theater</v>
      </c>
      <c r="R566" t="str">
        <f t="shared" si="49"/>
        <v>plays</v>
      </c>
      <c r="S566" s="8">
        <f t="shared" si="50"/>
        <v>42078.208333333328</v>
      </c>
      <c r="T566" s="8">
        <f t="shared" si="51"/>
        <v>42086.208333333328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2"/>
        <v>53.99499443826474</v>
      </c>
      <c r="G567" s="4">
        <f t="shared" si="53"/>
        <v>2.0460063224446787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8"/>
        <v>theater</v>
      </c>
      <c r="R567" t="str">
        <f t="shared" si="49"/>
        <v>plays</v>
      </c>
      <c r="S567" s="8">
        <f t="shared" si="50"/>
        <v>40862.25</v>
      </c>
      <c r="T567" s="8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2"/>
        <v>111.45945945945945</v>
      </c>
      <c r="G568" s="4">
        <f t="shared" si="53"/>
        <v>0.44344086021505374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8"/>
        <v>music</v>
      </c>
      <c r="R568" t="str">
        <f t="shared" si="49"/>
        <v>electric music</v>
      </c>
      <c r="S568" s="8">
        <f t="shared" si="50"/>
        <v>42424.25</v>
      </c>
      <c r="T568" s="8">
        <f t="shared" si="51"/>
        <v>42447.208333333328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2"/>
        <v>60.922131147540981</v>
      </c>
      <c r="G569" s="4">
        <f t="shared" si="53"/>
        <v>2.1860294117647059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8"/>
        <v>music</v>
      </c>
      <c r="R569" t="str">
        <f t="shared" si="49"/>
        <v>rock</v>
      </c>
      <c r="S569" s="8">
        <f t="shared" si="50"/>
        <v>41830.208333333336</v>
      </c>
      <c r="T569" s="8">
        <f t="shared" si="51"/>
        <v>41832.208333333336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2"/>
        <v>26.0015444015444</v>
      </c>
      <c r="G570" s="4">
        <f t="shared" si="53"/>
        <v>1.8603314917127072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8"/>
        <v>theater</v>
      </c>
      <c r="R570" t="str">
        <f t="shared" si="49"/>
        <v>plays</v>
      </c>
      <c r="S570" s="8">
        <f t="shared" si="50"/>
        <v>40374.208333333336</v>
      </c>
      <c r="T570" s="8">
        <f t="shared" si="51"/>
        <v>40419.208333333336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2"/>
        <v>80.993208828522924</v>
      </c>
      <c r="G571" s="4">
        <f t="shared" si="53"/>
        <v>2.3733830845771142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8"/>
        <v>film &amp; video</v>
      </c>
      <c r="R571" t="str">
        <f t="shared" si="49"/>
        <v>animation</v>
      </c>
      <c r="S571" s="8">
        <f t="shared" si="50"/>
        <v>40554.25</v>
      </c>
      <c r="T571" s="8">
        <f t="shared" si="51"/>
        <v>40566.25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2"/>
        <v>34.995963302752294</v>
      </c>
      <c r="G572" s="4">
        <f t="shared" si="53"/>
        <v>3.0565384615384614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8"/>
        <v>music</v>
      </c>
      <c r="R572" t="str">
        <f t="shared" si="49"/>
        <v>rock</v>
      </c>
      <c r="S572" s="8">
        <f t="shared" si="50"/>
        <v>41993.25</v>
      </c>
      <c r="T572" s="8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2"/>
        <v>94.142857142857139</v>
      </c>
      <c r="G573" s="4">
        <f t="shared" si="53"/>
        <v>0.94142857142857139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8"/>
        <v>film &amp; video</v>
      </c>
      <c r="R573" t="str">
        <f t="shared" si="49"/>
        <v>shorts</v>
      </c>
      <c r="S573" s="8">
        <f t="shared" si="50"/>
        <v>42174.208333333328</v>
      </c>
      <c r="T573" s="8">
        <f t="shared" si="51"/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2"/>
        <v>52.085106382978722</v>
      </c>
      <c r="G574" s="4">
        <f t="shared" si="53"/>
        <v>0.54400000000000004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8"/>
        <v>music</v>
      </c>
      <c r="R574" t="str">
        <f t="shared" si="49"/>
        <v>rock</v>
      </c>
      <c r="S574" s="8">
        <f t="shared" si="50"/>
        <v>42275.208333333328</v>
      </c>
      <c r="T574" s="8">
        <f t="shared" si="51"/>
        <v>42291.208333333328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2"/>
        <v>24.986666666666668</v>
      </c>
      <c r="G575" s="4">
        <f t="shared" si="53"/>
        <v>1.1188059701492536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8"/>
        <v>journalism</v>
      </c>
      <c r="R575" t="str">
        <f t="shared" si="49"/>
        <v>audio</v>
      </c>
      <c r="S575" s="8">
        <f t="shared" si="50"/>
        <v>41761.208333333336</v>
      </c>
      <c r="T575" s="8">
        <f t="shared" si="51"/>
        <v>41763.208333333336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2"/>
        <v>69.215277777777771</v>
      </c>
      <c r="G576" s="4">
        <f t="shared" si="53"/>
        <v>3.6914814814814814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8"/>
        <v>food</v>
      </c>
      <c r="R576" t="str">
        <f t="shared" si="49"/>
        <v>food trucks</v>
      </c>
      <c r="S576" s="8">
        <f t="shared" si="50"/>
        <v>43806.25</v>
      </c>
      <c r="T576" s="8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2"/>
        <v>93.944444444444443</v>
      </c>
      <c r="G577" s="4">
        <f t="shared" si="53"/>
        <v>0.62930372148859548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8"/>
        <v>theater</v>
      </c>
      <c r="R577" t="str">
        <f t="shared" si="49"/>
        <v>plays</v>
      </c>
      <c r="S577" s="8">
        <f t="shared" si="50"/>
        <v>41779.208333333336</v>
      </c>
      <c r="T577" s="8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2"/>
        <v>98.40625</v>
      </c>
      <c r="G578" s="4">
        <f t="shared" si="53"/>
        <v>0.6492783505154639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8"/>
        <v>theater</v>
      </c>
      <c r="R578" t="str">
        <f t="shared" si="49"/>
        <v>plays</v>
      </c>
      <c r="S578" s="8">
        <f t="shared" si="50"/>
        <v>43040.208333333328</v>
      </c>
      <c r="T578" s="8">
        <f t="shared" si="51"/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2"/>
        <v>41.783783783783782</v>
      </c>
      <c r="G579" s="4">
        <f t="shared" si="53"/>
        <v>0.18853658536585366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4">LEFT(P579,SEARCH("/",P579,3)-1)</f>
        <v>music</v>
      </c>
      <c r="R579" t="str">
        <f t="shared" ref="R579:R642" si="55">RIGHT(P579,LEN(P579)-SEARCH("/",P579))</f>
        <v>jazz</v>
      </c>
      <c r="S579" s="8">
        <f t="shared" ref="S579:S642" si="56">(((L579/60)/60)/24)+DATE(1970,1,1)</f>
        <v>40613.25</v>
      </c>
      <c r="T579" s="8">
        <f t="shared" ref="T579:T642" si="57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58">E580/I580</f>
        <v>65.991836734693877</v>
      </c>
      <c r="G580" s="4">
        <f t="shared" ref="G580:G643" si="59">E580/D580</f>
        <v>0.1675440414507772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4"/>
        <v>film &amp; video</v>
      </c>
      <c r="R580" t="str">
        <f t="shared" si="55"/>
        <v>science fiction</v>
      </c>
      <c r="S580" s="8">
        <f t="shared" si="56"/>
        <v>40878.25</v>
      </c>
      <c r="T580" s="8">
        <f t="shared" si="57"/>
        <v>40881.25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8"/>
        <v>72.05747126436782</v>
      </c>
      <c r="G581" s="4">
        <f t="shared" si="59"/>
        <v>1.0111290322580646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4"/>
        <v>music</v>
      </c>
      <c r="R581" t="str">
        <f t="shared" si="55"/>
        <v>jazz</v>
      </c>
      <c r="S581" s="8">
        <f t="shared" si="56"/>
        <v>40762.208333333336</v>
      </c>
      <c r="T581" s="8">
        <f t="shared" si="57"/>
        <v>40774.208333333336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8"/>
        <v>48.003209242618745</v>
      </c>
      <c r="G582" s="4">
        <f t="shared" si="59"/>
        <v>3.4150228310502282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4"/>
        <v>theater</v>
      </c>
      <c r="R582" t="str">
        <f t="shared" si="55"/>
        <v>plays</v>
      </c>
      <c r="S582" s="8">
        <f t="shared" si="56"/>
        <v>41696.25</v>
      </c>
      <c r="T582" s="8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8"/>
        <v>54.098591549295776</v>
      </c>
      <c r="G583" s="4">
        <f t="shared" si="59"/>
        <v>0.64016666666666666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4"/>
        <v>technology</v>
      </c>
      <c r="R583" t="str">
        <f t="shared" si="55"/>
        <v>web</v>
      </c>
      <c r="S583" s="8">
        <f t="shared" si="56"/>
        <v>40662.208333333336</v>
      </c>
      <c r="T583" s="8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8"/>
        <v>107.88095238095238</v>
      </c>
      <c r="G584" s="4">
        <f t="shared" si="59"/>
        <v>0.5208045977011494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4"/>
        <v>games</v>
      </c>
      <c r="R584" t="str">
        <f t="shared" si="55"/>
        <v>video games</v>
      </c>
      <c r="S584" s="8">
        <f t="shared" si="56"/>
        <v>42165.208333333328</v>
      </c>
      <c r="T584" s="8">
        <f t="shared" si="57"/>
        <v>42170.208333333328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8"/>
        <v>67.034103410341032</v>
      </c>
      <c r="G585" s="4">
        <f t="shared" si="59"/>
        <v>3.2240211640211642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4"/>
        <v>film &amp; video</v>
      </c>
      <c r="R585" t="str">
        <f t="shared" si="55"/>
        <v>documentary</v>
      </c>
      <c r="S585" s="8">
        <f t="shared" si="56"/>
        <v>40959.25</v>
      </c>
      <c r="T585" s="8">
        <f t="shared" si="57"/>
        <v>40976.25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8"/>
        <v>64.01425914445133</v>
      </c>
      <c r="G586" s="4">
        <f t="shared" si="59"/>
        <v>1.1950810185185186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4"/>
        <v>technology</v>
      </c>
      <c r="R586" t="str">
        <f t="shared" si="55"/>
        <v>web</v>
      </c>
      <c r="S586" s="8">
        <f t="shared" si="56"/>
        <v>41024.208333333336</v>
      </c>
      <c r="T586" s="8">
        <f t="shared" si="57"/>
        <v>41038.208333333336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8"/>
        <v>96.066176470588232</v>
      </c>
      <c r="G587" s="4">
        <f t="shared" si="59"/>
        <v>1.4679775280898877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4"/>
        <v>publishing</v>
      </c>
      <c r="R587" t="str">
        <f t="shared" si="55"/>
        <v>translations</v>
      </c>
      <c r="S587" s="8">
        <f t="shared" si="56"/>
        <v>40255.208333333336</v>
      </c>
      <c r="T587" s="8">
        <f t="shared" si="57"/>
        <v>40265.208333333336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8"/>
        <v>51.184615384615384</v>
      </c>
      <c r="G588" s="4">
        <f t="shared" si="59"/>
        <v>9.5057142857142853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4"/>
        <v>music</v>
      </c>
      <c r="R588" t="str">
        <f t="shared" si="55"/>
        <v>rock</v>
      </c>
      <c r="S588" s="8">
        <f t="shared" si="56"/>
        <v>40499.25</v>
      </c>
      <c r="T588" s="8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8"/>
        <v>43.92307692307692</v>
      </c>
      <c r="G589" s="4">
        <f t="shared" si="59"/>
        <v>0.72893617021276591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4"/>
        <v>food</v>
      </c>
      <c r="R589" t="str">
        <f t="shared" si="55"/>
        <v>food trucks</v>
      </c>
      <c r="S589" s="8">
        <f t="shared" si="56"/>
        <v>43484.25</v>
      </c>
      <c r="T589" s="8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8"/>
        <v>91.021198830409361</v>
      </c>
      <c r="G590" s="4">
        <f t="shared" si="59"/>
        <v>0.7900824873096447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4"/>
        <v>theater</v>
      </c>
      <c r="R590" t="str">
        <f t="shared" si="55"/>
        <v>plays</v>
      </c>
      <c r="S590" s="8">
        <f t="shared" si="56"/>
        <v>40262.208333333336</v>
      </c>
      <c r="T590" s="8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8"/>
        <v>50.127450980392155</v>
      </c>
      <c r="G591" s="4">
        <f t="shared" si="59"/>
        <v>0.64721518987341775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4"/>
        <v>film &amp; video</v>
      </c>
      <c r="R591" t="str">
        <f t="shared" si="55"/>
        <v>documentary</v>
      </c>
      <c r="S591" s="8">
        <f t="shared" si="56"/>
        <v>42190.208333333328</v>
      </c>
      <c r="T591" s="8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8"/>
        <v>67.720930232558146</v>
      </c>
      <c r="G592" s="4">
        <f t="shared" si="59"/>
        <v>0.82028169014084507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4"/>
        <v>publishing</v>
      </c>
      <c r="R592" t="str">
        <f t="shared" si="55"/>
        <v>radio &amp; podcasts</v>
      </c>
      <c r="S592" s="8">
        <f t="shared" si="56"/>
        <v>41994.25</v>
      </c>
      <c r="T592" s="8">
        <f t="shared" si="57"/>
        <v>42005.25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8"/>
        <v>61.03921568627451</v>
      </c>
      <c r="G593" s="4">
        <f t="shared" si="59"/>
        <v>10.376666666666667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4"/>
        <v>games</v>
      </c>
      <c r="R593" t="str">
        <f t="shared" si="55"/>
        <v>video games</v>
      </c>
      <c r="S593" s="8">
        <f t="shared" si="56"/>
        <v>40373.208333333336</v>
      </c>
      <c r="T593" s="8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8"/>
        <v>80.011857707509876</v>
      </c>
      <c r="G594" s="4">
        <f t="shared" si="59"/>
        <v>0.12910076530612244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4"/>
        <v>theater</v>
      </c>
      <c r="R594" t="str">
        <f t="shared" si="55"/>
        <v>plays</v>
      </c>
      <c r="S594" s="8">
        <f t="shared" si="56"/>
        <v>41789.208333333336</v>
      </c>
      <c r="T594" s="8">
        <f t="shared" si="57"/>
        <v>41798.208333333336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8"/>
        <v>47.001497753369947</v>
      </c>
      <c r="G595" s="4">
        <f t="shared" si="59"/>
        <v>1.5484210526315789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4"/>
        <v>film &amp; video</v>
      </c>
      <c r="R595" t="str">
        <f t="shared" si="55"/>
        <v>animation</v>
      </c>
      <c r="S595" s="8">
        <f t="shared" si="56"/>
        <v>41724.208333333336</v>
      </c>
      <c r="T595" s="8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8"/>
        <v>71.127388535031841</v>
      </c>
      <c r="G596" s="4">
        <f t="shared" si="59"/>
        <v>7.0991735537190084E-2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4"/>
        <v>theater</v>
      </c>
      <c r="R596" t="str">
        <f t="shared" si="55"/>
        <v>plays</v>
      </c>
      <c r="S596" s="8">
        <f t="shared" si="56"/>
        <v>42548.208333333328</v>
      </c>
      <c r="T596" s="8">
        <f t="shared" si="57"/>
        <v>42551.208333333328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8"/>
        <v>89.99079189686924</v>
      </c>
      <c r="G597" s="4">
        <f t="shared" si="59"/>
        <v>2.0852773826458035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4"/>
        <v>theater</v>
      </c>
      <c r="R597" t="str">
        <f t="shared" si="55"/>
        <v>plays</v>
      </c>
      <c r="S597" s="8">
        <f t="shared" si="56"/>
        <v>40253.208333333336</v>
      </c>
      <c r="T597" s="8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8"/>
        <v>43.032786885245905</v>
      </c>
      <c r="G598" s="4">
        <f t="shared" si="59"/>
        <v>0.99683544303797467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4"/>
        <v>film &amp; video</v>
      </c>
      <c r="R598" t="str">
        <f t="shared" si="55"/>
        <v>drama</v>
      </c>
      <c r="S598" s="8">
        <f t="shared" si="56"/>
        <v>42434.25</v>
      </c>
      <c r="T598" s="8">
        <f t="shared" si="57"/>
        <v>42441.25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8"/>
        <v>67.997714808043881</v>
      </c>
      <c r="G599" s="4">
        <f t="shared" si="59"/>
        <v>2.0159756097560977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4"/>
        <v>theater</v>
      </c>
      <c r="R599" t="str">
        <f t="shared" si="55"/>
        <v>plays</v>
      </c>
      <c r="S599" s="8">
        <f t="shared" si="56"/>
        <v>43786.25</v>
      </c>
      <c r="T599" s="8">
        <f t="shared" si="57"/>
        <v>43804.25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8"/>
        <v>73.004566210045667</v>
      </c>
      <c r="G600" s="4">
        <f t="shared" si="59"/>
        <v>1.6209032258064515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4"/>
        <v>music</v>
      </c>
      <c r="R600" t="str">
        <f t="shared" si="55"/>
        <v>rock</v>
      </c>
      <c r="S600" s="8">
        <f t="shared" si="56"/>
        <v>40344.208333333336</v>
      </c>
      <c r="T600" s="8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8"/>
        <v>62.341463414634148</v>
      </c>
      <c r="G601" s="4">
        <f t="shared" si="59"/>
        <v>3.6436208125445471E-2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4"/>
        <v>film &amp; video</v>
      </c>
      <c r="R601" t="str">
        <f t="shared" si="55"/>
        <v>documentary</v>
      </c>
      <c r="S601" s="8">
        <f t="shared" si="56"/>
        <v>42047.25</v>
      </c>
      <c r="T601" s="8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8"/>
        <v>5</v>
      </c>
      <c r="G602" s="4">
        <f t="shared" si="59"/>
        <v>0.05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4"/>
        <v>food</v>
      </c>
      <c r="R602" t="str">
        <f t="shared" si="55"/>
        <v>food trucks</v>
      </c>
      <c r="S602" s="8">
        <f t="shared" si="56"/>
        <v>41485.208333333336</v>
      </c>
      <c r="T602" s="8">
        <f t="shared" si="57"/>
        <v>41497.208333333336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8"/>
        <v>67.103092783505161</v>
      </c>
      <c r="G603" s="4">
        <f t="shared" si="59"/>
        <v>2.0663492063492064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4"/>
        <v>technology</v>
      </c>
      <c r="R603" t="str">
        <f t="shared" si="55"/>
        <v>wearables</v>
      </c>
      <c r="S603" s="8">
        <f t="shared" si="56"/>
        <v>41789.208333333336</v>
      </c>
      <c r="T603" s="8">
        <f t="shared" si="57"/>
        <v>41806.208333333336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8"/>
        <v>79.978947368421046</v>
      </c>
      <c r="G604" s="4">
        <f t="shared" si="59"/>
        <v>1.2823628691983122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4"/>
        <v>theater</v>
      </c>
      <c r="R604" t="str">
        <f t="shared" si="55"/>
        <v>plays</v>
      </c>
      <c r="S604" s="8">
        <f t="shared" si="56"/>
        <v>42160.208333333328</v>
      </c>
      <c r="T604" s="8">
        <f t="shared" si="57"/>
        <v>42171.208333333328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8"/>
        <v>62.176470588235297</v>
      </c>
      <c r="G605" s="4">
        <f t="shared" si="59"/>
        <v>1.1966037735849056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4"/>
        <v>theater</v>
      </c>
      <c r="R605" t="str">
        <f t="shared" si="55"/>
        <v>plays</v>
      </c>
      <c r="S605" s="8">
        <f t="shared" si="56"/>
        <v>43573.208333333328</v>
      </c>
      <c r="T605" s="8">
        <f t="shared" si="57"/>
        <v>43600.208333333328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8"/>
        <v>53.005950297514879</v>
      </c>
      <c r="G606" s="4">
        <f t="shared" si="59"/>
        <v>1.7073055242390078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4"/>
        <v>theater</v>
      </c>
      <c r="R606" t="str">
        <f t="shared" si="55"/>
        <v>plays</v>
      </c>
      <c r="S606" s="8">
        <f t="shared" si="56"/>
        <v>40565.25</v>
      </c>
      <c r="T606" s="8">
        <f t="shared" si="57"/>
        <v>40586.25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8"/>
        <v>57.738317757009348</v>
      </c>
      <c r="G607" s="4">
        <f t="shared" si="59"/>
        <v>1.8721212121212121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4"/>
        <v>publishing</v>
      </c>
      <c r="R607" t="str">
        <f t="shared" si="55"/>
        <v>nonfiction</v>
      </c>
      <c r="S607" s="8">
        <f t="shared" si="56"/>
        <v>42280.208333333328</v>
      </c>
      <c r="T607" s="8">
        <f t="shared" si="57"/>
        <v>42321.25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8"/>
        <v>40.03125</v>
      </c>
      <c r="G608" s="4">
        <f t="shared" si="59"/>
        <v>1.8838235294117647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4"/>
        <v>music</v>
      </c>
      <c r="R608" t="str">
        <f t="shared" si="55"/>
        <v>rock</v>
      </c>
      <c r="S608" s="8">
        <f t="shared" si="56"/>
        <v>42436.25</v>
      </c>
      <c r="T608" s="8">
        <f t="shared" si="57"/>
        <v>42447.208333333328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8"/>
        <v>81.016591928251117</v>
      </c>
      <c r="G609" s="4">
        <f t="shared" si="59"/>
        <v>1.3129869186046512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4"/>
        <v>food</v>
      </c>
      <c r="R609" t="str">
        <f t="shared" si="55"/>
        <v>food trucks</v>
      </c>
      <c r="S609" s="8">
        <f t="shared" si="56"/>
        <v>41721.208333333336</v>
      </c>
      <c r="T609" s="8">
        <f t="shared" si="57"/>
        <v>41723.208333333336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8"/>
        <v>35.047468354430379</v>
      </c>
      <c r="G610" s="4">
        <f t="shared" si="59"/>
        <v>2.8397435897435899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4"/>
        <v>music</v>
      </c>
      <c r="R610" t="str">
        <f t="shared" si="55"/>
        <v>jazz</v>
      </c>
      <c r="S610" s="8">
        <f t="shared" si="56"/>
        <v>43530.25</v>
      </c>
      <c r="T610" s="8">
        <f t="shared" si="57"/>
        <v>43534.25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8"/>
        <v>102.92307692307692</v>
      </c>
      <c r="G611" s="4">
        <f t="shared" si="59"/>
        <v>1.2041999999999999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4"/>
        <v>film &amp; video</v>
      </c>
      <c r="R611" t="str">
        <f t="shared" si="55"/>
        <v>science fiction</v>
      </c>
      <c r="S611" s="8">
        <f t="shared" si="56"/>
        <v>43481.25</v>
      </c>
      <c r="T611" s="8">
        <f t="shared" si="57"/>
        <v>43498.25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8"/>
        <v>27.998126756166094</v>
      </c>
      <c r="G612" s="4">
        <f t="shared" si="59"/>
        <v>4.1905607476635511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4"/>
        <v>theater</v>
      </c>
      <c r="R612" t="str">
        <f t="shared" si="55"/>
        <v>plays</v>
      </c>
      <c r="S612" s="8">
        <f t="shared" si="56"/>
        <v>41259.25</v>
      </c>
      <c r="T612" s="8">
        <f t="shared" si="57"/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8"/>
        <v>75.733333333333334</v>
      </c>
      <c r="G613" s="4">
        <f t="shared" si="59"/>
        <v>0.13853658536585367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4"/>
        <v>theater</v>
      </c>
      <c r="R613" t="str">
        <f t="shared" si="55"/>
        <v>plays</v>
      </c>
      <c r="S613" s="8">
        <f t="shared" si="56"/>
        <v>41480.208333333336</v>
      </c>
      <c r="T613" s="8">
        <f t="shared" si="57"/>
        <v>41492.208333333336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8"/>
        <v>45.026041666666664</v>
      </c>
      <c r="G614" s="4">
        <f t="shared" si="59"/>
        <v>1.3943548387096774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4"/>
        <v>music</v>
      </c>
      <c r="R614" t="str">
        <f t="shared" si="55"/>
        <v>electric music</v>
      </c>
      <c r="S614" s="8">
        <f t="shared" si="56"/>
        <v>40474.208333333336</v>
      </c>
      <c r="T614" s="8">
        <f t="shared" si="57"/>
        <v>40497.25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8"/>
        <v>73.615384615384613</v>
      </c>
      <c r="G615" s="4">
        <f t="shared" si="59"/>
        <v>1.74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4"/>
        <v>theater</v>
      </c>
      <c r="R615" t="str">
        <f t="shared" si="55"/>
        <v>plays</v>
      </c>
      <c r="S615" s="8">
        <f t="shared" si="56"/>
        <v>42973.208333333328</v>
      </c>
      <c r="T615" s="8">
        <f t="shared" si="57"/>
        <v>42982.208333333328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8"/>
        <v>56.991701244813278</v>
      </c>
      <c r="G616" s="4">
        <f t="shared" si="59"/>
        <v>1.5549056603773586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4"/>
        <v>theater</v>
      </c>
      <c r="R616" t="str">
        <f t="shared" si="55"/>
        <v>plays</v>
      </c>
      <c r="S616" s="8">
        <f t="shared" si="56"/>
        <v>42746.25</v>
      </c>
      <c r="T616" s="8">
        <f t="shared" si="57"/>
        <v>42764.25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8"/>
        <v>85.223529411764702</v>
      </c>
      <c r="G617" s="4">
        <f t="shared" si="59"/>
        <v>1.7044705882352942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4"/>
        <v>theater</v>
      </c>
      <c r="R617" t="str">
        <f t="shared" si="55"/>
        <v>plays</v>
      </c>
      <c r="S617" s="8">
        <f t="shared" si="56"/>
        <v>42489.208333333328</v>
      </c>
      <c r="T617" s="8">
        <f t="shared" si="57"/>
        <v>42499.208333333328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8"/>
        <v>50.962184873949582</v>
      </c>
      <c r="G618" s="4">
        <f t="shared" si="59"/>
        <v>1.8951562500000001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4"/>
        <v>music</v>
      </c>
      <c r="R618" t="str">
        <f t="shared" si="55"/>
        <v>indie rock</v>
      </c>
      <c r="S618" s="8">
        <f t="shared" si="56"/>
        <v>41537.208333333336</v>
      </c>
      <c r="T618" s="8">
        <f t="shared" si="57"/>
        <v>41538.208333333336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8"/>
        <v>63.563636363636363</v>
      </c>
      <c r="G619" s="4">
        <f t="shared" si="59"/>
        <v>2.4971428571428573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4"/>
        <v>theater</v>
      </c>
      <c r="R619" t="str">
        <f t="shared" si="55"/>
        <v>plays</v>
      </c>
      <c r="S619" s="8">
        <f t="shared" si="56"/>
        <v>41794.208333333336</v>
      </c>
      <c r="T619" s="8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8"/>
        <v>80.999165275459092</v>
      </c>
      <c r="G620" s="4">
        <f t="shared" si="59"/>
        <v>0.48860523665659616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4"/>
        <v>publishing</v>
      </c>
      <c r="R620" t="str">
        <f t="shared" si="55"/>
        <v>nonfiction</v>
      </c>
      <c r="S620" s="8">
        <f t="shared" si="56"/>
        <v>41396.208333333336</v>
      </c>
      <c r="T620" s="8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8"/>
        <v>86.044753086419746</v>
      </c>
      <c r="G621" s="4">
        <f t="shared" si="59"/>
        <v>0.28461970393057684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4"/>
        <v>theater</v>
      </c>
      <c r="R621" t="str">
        <f t="shared" si="55"/>
        <v>plays</v>
      </c>
      <c r="S621" s="8">
        <f t="shared" si="56"/>
        <v>40669.208333333336</v>
      </c>
      <c r="T621" s="8">
        <f t="shared" si="57"/>
        <v>40670.208333333336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8"/>
        <v>90.0390625</v>
      </c>
      <c r="G622" s="4">
        <f t="shared" si="59"/>
        <v>2.6802325581395348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4"/>
        <v>photography</v>
      </c>
      <c r="R622" t="str">
        <f t="shared" si="55"/>
        <v>photography books</v>
      </c>
      <c r="S622" s="8">
        <f t="shared" si="56"/>
        <v>42559.208333333328</v>
      </c>
      <c r="T622" s="8">
        <f t="shared" si="57"/>
        <v>42563.208333333328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8"/>
        <v>74.006063432835816</v>
      </c>
      <c r="G623" s="4">
        <f t="shared" si="59"/>
        <v>6.1980078125000002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4"/>
        <v>theater</v>
      </c>
      <c r="R623" t="str">
        <f t="shared" si="55"/>
        <v>plays</v>
      </c>
      <c r="S623" s="8">
        <f t="shared" si="56"/>
        <v>42626.208333333328</v>
      </c>
      <c r="T623" s="8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8"/>
        <v>92.4375</v>
      </c>
      <c r="G624" s="4">
        <f t="shared" si="59"/>
        <v>3.1301587301587303E-2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4"/>
        <v>music</v>
      </c>
      <c r="R624" t="str">
        <f t="shared" si="55"/>
        <v>indie rock</v>
      </c>
      <c r="S624" s="8">
        <f t="shared" si="56"/>
        <v>43205.208333333328</v>
      </c>
      <c r="T624" s="8">
        <f t="shared" si="57"/>
        <v>43231.208333333328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8"/>
        <v>55.999257333828446</v>
      </c>
      <c r="G625" s="4">
        <f t="shared" si="59"/>
        <v>1.5992152704135738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4"/>
        <v>theater</v>
      </c>
      <c r="R625" t="str">
        <f t="shared" si="55"/>
        <v>plays</v>
      </c>
      <c r="S625" s="8">
        <f t="shared" si="56"/>
        <v>42201.208333333328</v>
      </c>
      <c r="T625" s="8">
        <f t="shared" si="57"/>
        <v>42206.208333333328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8"/>
        <v>32.983796296296298</v>
      </c>
      <c r="G626" s="4">
        <f t="shared" si="59"/>
        <v>2.793921568627451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4"/>
        <v>photography</v>
      </c>
      <c r="R626" t="str">
        <f t="shared" si="55"/>
        <v>photography books</v>
      </c>
      <c r="S626" s="8">
        <f t="shared" si="56"/>
        <v>42029.25</v>
      </c>
      <c r="T626" s="8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8"/>
        <v>93.596774193548384</v>
      </c>
      <c r="G627" s="4">
        <f t="shared" si="59"/>
        <v>0.77373333333333338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4"/>
        <v>theater</v>
      </c>
      <c r="R627" t="str">
        <f t="shared" si="55"/>
        <v>plays</v>
      </c>
      <c r="S627" s="8">
        <f t="shared" si="56"/>
        <v>43857.25</v>
      </c>
      <c r="T627" s="8">
        <f t="shared" si="57"/>
        <v>43871.25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8"/>
        <v>69.867724867724874</v>
      </c>
      <c r="G628" s="4">
        <f t="shared" si="59"/>
        <v>2.0632812500000002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4"/>
        <v>theater</v>
      </c>
      <c r="R628" t="str">
        <f t="shared" si="55"/>
        <v>plays</v>
      </c>
      <c r="S628" s="8">
        <f t="shared" si="56"/>
        <v>40449.208333333336</v>
      </c>
      <c r="T628" s="8">
        <f t="shared" si="57"/>
        <v>40458.208333333336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8"/>
        <v>72.129870129870127</v>
      </c>
      <c r="G629" s="4">
        <f t="shared" si="59"/>
        <v>6.9424999999999999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4"/>
        <v>food</v>
      </c>
      <c r="R629" t="str">
        <f t="shared" si="55"/>
        <v>food trucks</v>
      </c>
      <c r="S629" s="8">
        <f t="shared" si="56"/>
        <v>40345.208333333336</v>
      </c>
      <c r="T629" s="8">
        <f t="shared" si="57"/>
        <v>40369.208333333336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8"/>
        <v>30.041666666666668</v>
      </c>
      <c r="G630" s="4">
        <f t="shared" si="59"/>
        <v>1.5178947368421052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4"/>
        <v>music</v>
      </c>
      <c r="R630" t="str">
        <f t="shared" si="55"/>
        <v>indie rock</v>
      </c>
      <c r="S630" s="8">
        <f t="shared" si="56"/>
        <v>40455.208333333336</v>
      </c>
      <c r="T630" s="8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8"/>
        <v>73.968000000000004</v>
      </c>
      <c r="G631" s="4">
        <f t="shared" si="59"/>
        <v>0.64582072176949945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4"/>
        <v>theater</v>
      </c>
      <c r="R631" t="str">
        <f t="shared" si="55"/>
        <v>plays</v>
      </c>
      <c r="S631" s="8">
        <f t="shared" si="56"/>
        <v>42557.208333333328</v>
      </c>
      <c r="T631" s="8">
        <f t="shared" si="57"/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8"/>
        <v>68.65517241379311</v>
      </c>
      <c r="G632" s="4">
        <f t="shared" si="59"/>
        <v>0.62873684210526315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4"/>
        <v>theater</v>
      </c>
      <c r="R632" t="str">
        <f t="shared" si="55"/>
        <v>plays</v>
      </c>
      <c r="S632" s="8">
        <f t="shared" si="56"/>
        <v>43586.208333333328</v>
      </c>
      <c r="T632" s="8">
        <f t="shared" si="57"/>
        <v>43597.208333333328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8"/>
        <v>59.992164544564154</v>
      </c>
      <c r="G633" s="4">
        <f t="shared" si="59"/>
        <v>3.1039864864864866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4"/>
        <v>theater</v>
      </c>
      <c r="R633" t="str">
        <f t="shared" si="55"/>
        <v>plays</v>
      </c>
      <c r="S633" s="8">
        <f t="shared" si="56"/>
        <v>43550.208333333328</v>
      </c>
      <c r="T633" s="8">
        <f t="shared" si="57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8"/>
        <v>111.15827338129496</v>
      </c>
      <c r="G634" s="4">
        <f t="shared" si="59"/>
        <v>0.42859916782246882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4"/>
        <v>theater</v>
      </c>
      <c r="R634" t="str">
        <f t="shared" si="55"/>
        <v>plays</v>
      </c>
      <c r="S634" s="8">
        <f t="shared" si="56"/>
        <v>41945.208333333336</v>
      </c>
      <c r="T634" s="8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8"/>
        <v>53.038095238095238</v>
      </c>
      <c r="G635" s="4">
        <f t="shared" si="59"/>
        <v>0.83119402985074631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4"/>
        <v>film &amp; video</v>
      </c>
      <c r="R635" t="str">
        <f t="shared" si="55"/>
        <v>animation</v>
      </c>
      <c r="S635" s="8">
        <f t="shared" si="56"/>
        <v>42315.25</v>
      </c>
      <c r="T635" s="8">
        <f t="shared" si="57"/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8"/>
        <v>55.985524728588658</v>
      </c>
      <c r="G636" s="4">
        <f t="shared" si="59"/>
        <v>0.78531302876480547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4"/>
        <v>film &amp; video</v>
      </c>
      <c r="R636" t="str">
        <f t="shared" si="55"/>
        <v>television</v>
      </c>
      <c r="S636" s="8">
        <f t="shared" si="56"/>
        <v>42819.208333333328</v>
      </c>
      <c r="T636" s="8">
        <f t="shared" si="57"/>
        <v>42833.208333333328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8"/>
        <v>69.986760812003524</v>
      </c>
      <c r="G637" s="4">
        <f t="shared" si="59"/>
        <v>1.1409352517985611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4"/>
        <v>film &amp; video</v>
      </c>
      <c r="R637" t="str">
        <f t="shared" si="55"/>
        <v>television</v>
      </c>
      <c r="S637" s="8">
        <f t="shared" si="56"/>
        <v>41314.25</v>
      </c>
      <c r="T637" s="8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8"/>
        <v>48.998079877112133</v>
      </c>
      <c r="G638" s="4">
        <f t="shared" si="59"/>
        <v>0.64537683358624176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4"/>
        <v>film &amp; video</v>
      </c>
      <c r="R638" t="str">
        <f t="shared" si="55"/>
        <v>animation</v>
      </c>
      <c r="S638" s="8">
        <f t="shared" si="56"/>
        <v>40926.25</v>
      </c>
      <c r="T638" s="8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8"/>
        <v>103.84615384615384</v>
      </c>
      <c r="G639" s="4">
        <f t="shared" si="59"/>
        <v>0.79411764705882348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4"/>
        <v>theater</v>
      </c>
      <c r="R639" t="str">
        <f t="shared" si="55"/>
        <v>plays</v>
      </c>
      <c r="S639" s="8">
        <f t="shared" si="56"/>
        <v>42688.25</v>
      </c>
      <c r="T639" s="8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8"/>
        <v>99.127659574468083</v>
      </c>
      <c r="G640" s="4">
        <f t="shared" si="59"/>
        <v>0.11419117647058824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4"/>
        <v>theater</v>
      </c>
      <c r="R640" t="str">
        <f t="shared" si="55"/>
        <v>plays</v>
      </c>
      <c r="S640" s="8">
        <f t="shared" si="56"/>
        <v>40386.208333333336</v>
      </c>
      <c r="T640" s="8">
        <f t="shared" si="57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8"/>
        <v>107.37777777777778</v>
      </c>
      <c r="G641" s="4">
        <f t="shared" si="59"/>
        <v>0.56186046511627907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4"/>
        <v>film &amp; video</v>
      </c>
      <c r="R641" t="str">
        <f t="shared" si="55"/>
        <v>drama</v>
      </c>
      <c r="S641" s="8">
        <f t="shared" si="56"/>
        <v>43309.208333333328</v>
      </c>
      <c r="T641" s="8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8"/>
        <v>76.922178988326849</v>
      </c>
      <c r="G642" s="4">
        <f t="shared" si="59"/>
        <v>0.16501669449081802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4"/>
        <v>theater</v>
      </c>
      <c r="R642" t="str">
        <f t="shared" si="55"/>
        <v>plays</v>
      </c>
      <c r="S642" s="8">
        <f t="shared" si="56"/>
        <v>42387.25</v>
      </c>
      <c r="T642" s="8">
        <f t="shared" si="57"/>
        <v>42390.25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8"/>
        <v>58.128865979381445</v>
      </c>
      <c r="G643" s="4">
        <f t="shared" si="59"/>
        <v>1.1996808510638297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0">LEFT(P643,SEARCH("/",P643,3)-1)</f>
        <v>theater</v>
      </c>
      <c r="R643" t="str">
        <f t="shared" ref="R643:R706" si="61">RIGHT(P643,LEN(P643)-SEARCH("/",P643))</f>
        <v>plays</v>
      </c>
      <c r="S643" s="8">
        <f t="shared" ref="S643:S706" si="62">(((L643/60)/60)/24)+DATE(1970,1,1)</f>
        <v>42786.25</v>
      </c>
      <c r="T643" s="8">
        <f t="shared" ref="T643:T706" si="63">(((M643/60)/60)/24)+DATE(1970,1,1)</f>
        <v>42814.208333333328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64">E644/I644</f>
        <v>103.73643410852713</v>
      </c>
      <c r="G644" s="4">
        <f t="shared" ref="G644:G707" si="65">E644/D644</f>
        <v>1.4545652173913044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0"/>
        <v>technology</v>
      </c>
      <c r="R644" t="str">
        <f t="shared" si="61"/>
        <v>wearables</v>
      </c>
      <c r="S644" s="8">
        <f t="shared" si="62"/>
        <v>43451.25</v>
      </c>
      <c r="T644" s="8">
        <f t="shared" si="63"/>
        <v>43460.25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4"/>
        <v>87.962666666666664</v>
      </c>
      <c r="G645" s="4">
        <f t="shared" si="65"/>
        <v>2.2138255033557046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0"/>
        <v>theater</v>
      </c>
      <c r="R645" t="str">
        <f t="shared" si="61"/>
        <v>plays</v>
      </c>
      <c r="S645" s="8">
        <f t="shared" si="62"/>
        <v>42795.25</v>
      </c>
      <c r="T645" s="8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4"/>
        <v>28</v>
      </c>
      <c r="G646" s="4">
        <f t="shared" si="65"/>
        <v>0.48396694214876035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0"/>
        <v>theater</v>
      </c>
      <c r="R646" t="str">
        <f t="shared" si="61"/>
        <v>plays</v>
      </c>
      <c r="S646" s="8">
        <f t="shared" si="62"/>
        <v>43452.25</v>
      </c>
      <c r="T646" s="8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4"/>
        <v>37.999361294443261</v>
      </c>
      <c r="G647" s="4">
        <f t="shared" si="65"/>
        <v>0.92911504424778757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0"/>
        <v>music</v>
      </c>
      <c r="R647" t="str">
        <f t="shared" si="61"/>
        <v>rock</v>
      </c>
      <c r="S647" s="8">
        <f t="shared" si="62"/>
        <v>43369.208333333328</v>
      </c>
      <c r="T647" s="8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4"/>
        <v>29.999313893653515</v>
      </c>
      <c r="G648" s="4">
        <f t="shared" si="65"/>
        <v>0.88599797365754818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0"/>
        <v>games</v>
      </c>
      <c r="R648" t="str">
        <f t="shared" si="61"/>
        <v>video games</v>
      </c>
      <c r="S648" s="8">
        <f t="shared" si="62"/>
        <v>41346.208333333336</v>
      </c>
      <c r="T648" s="8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4"/>
        <v>103.5</v>
      </c>
      <c r="G649" s="4">
        <f t="shared" si="65"/>
        <v>0.41399999999999998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0"/>
        <v>publishing</v>
      </c>
      <c r="R649" t="str">
        <f t="shared" si="61"/>
        <v>translations</v>
      </c>
      <c r="S649" s="8">
        <f t="shared" si="62"/>
        <v>43199.208333333328</v>
      </c>
      <c r="T649" s="8">
        <f t="shared" si="63"/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4"/>
        <v>85.994467496542185</v>
      </c>
      <c r="G650" s="4">
        <f t="shared" si="65"/>
        <v>0.63056795131845844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0"/>
        <v>food</v>
      </c>
      <c r="R650" t="str">
        <f t="shared" si="61"/>
        <v>food trucks</v>
      </c>
      <c r="S650" s="8">
        <f t="shared" si="62"/>
        <v>42922.208333333328</v>
      </c>
      <c r="T650" s="8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4"/>
        <v>98.011627906976742</v>
      </c>
      <c r="G651" s="4">
        <f t="shared" si="65"/>
        <v>0.48482333607230893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0"/>
        <v>theater</v>
      </c>
      <c r="R651" t="str">
        <f t="shared" si="61"/>
        <v>plays</v>
      </c>
      <c r="S651" s="8">
        <f t="shared" si="62"/>
        <v>40471.208333333336</v>
      </c>
      <c r="T651" s="8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4"/>
        <v>2</v>
      </c>
      <c r="G652" s="4">
        <f t="shared" si="65"/>
        <v>0.02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0"/>
        <v>music</v>
      </c>
      <c r="R652" t="str">
        <f t="shared" si="61"/>
        <v>jazz</v>
      </c>
      <c r="S652" s="8">
        <f t="shared" si="62"/>
        <v>41828.208333333336</v>
      </c>
      <c r="T652" s="8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4"/>
        <v>44.994570837642193</v>
      </c>
      <c r="G653" s="4">
        <f t="shared" si="65"/>
        <v>0.88479410269445857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0"/>
        <v>film &amp; video</v>
      </c>
      <c r="R653" t="str">
        <f t="shared" si="61"/>
        <v>shorts</v>
      </c>
      <c r="S653" s="8">
        <f t="shared" si="62"/>
        <v>41692.25</v>
      </c>
      <c r="T653" s="8">
        <f t="shared" si="63"/>
        <v>41707.25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4"/>
        <v>31.012224938875306</v>
      </c>
      <c r="G654" s="4">
        <f t="shared" si="65"/>
        <v>1.2684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0"/>
        <v>technology</v>
      </c>
      <c r="R654" t="str">
        <f t="shared" si="61"/>
        <v>web</v>
      </c>
      <c r="S654" s="8">
        <f t="shared" si="62"/>
        <v>42587.208333333328</v>
      </c>
      <c r="T654" s="8">
        <f t="shared" si="63"/>
        <v>42630.208333333328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4"/>
        <v>59.970085470085472</v>
      </c>
      <c r="G655" s="4">
        <f t="shared" si="65"/>
        <v>23.388333333333332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0"/>
        <v>technology</v>
      </c>
      <c r="R655" t="str">
        <f t="shared" si="61"/>
        <v>web</v>
      </c>
      <c r="S655" s="8">
        <f t="shared" si="62"/>
        <v>42468.208333333328</v>
      </c>
      <c r="T655" s="8">
        <f t="shared" si="63"/>
        <v>42470.208333333328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4"/>
        <v>58.9973474801061</v>
      </c>
      <c r="G656" s="4">
        <f t="shared" si="65"/>
        <v>5.0838857142857146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0"/>
        <v>music</v>
      </c>
      <c r="R656" t="str">
        <f t="shared" si="61"/>
        <v>metal</v>
      </c>
      <c r="S656" s="8">
        <f t="shared" si="62"/>
        <v>42240.208333333328</v>
      </c>
      <c r="T656" s="8">
        <f t="shared" si="63"/>
        <v>42245.208333333328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4"/>
        <v>50.045454545454547</v>
      </c>
      <c r="G657" s="4">
        <f t="shared" si="65"/>
        <v>1.9147826086956521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0"/>
        <v>photography</v>
      </c>
      <c r="R657" t="str">
        <f t="shared" si="61"/>
        <v>photography books</v>
      </c>
      <c r="S657" s="8">
        <f t="shared" si="62"/>
        <v>42796.25</v>
      </c>
      <c r="T657" s="8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4"/>
        <v>98.966269841269835</v>
      </c>
      <c r="G658" s="4">
        <f t="shared" si="65"/>
        <v>0.42127533783783783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0"/>
        <v>food</v>
      </c>
      <c r="R658" t="str">
        <f t="shared" si="61"/>
        <v>food trucks</v>
      </c>
      <c r="S658" s="8">
        <f t="shared" si="62"/>
        <v>43097.25</v>
      </c>
      <c r="T658" s="8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4"/>
        <v>58.857142857142854</v>
      </c>
      <c r="G659" s="4">
        <f t="shared" si="65"/>
        <v>8.2400000000000001E-2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0"/>
        <v>film &amp; video</v>
      </c>
      <c r="R659" t="str">
        <f t="shared" si="61"/>
        <v>science fiction</v>
      </c>
      <c r="S659" s="8">
        <f t="shared" si="62"/>
        <v>43096.25</v>
      </c>
      <c r="T659" s="8">
        <f t="shared" si="63"/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4"/>
        <v>81.010256410256417</v>
      </c>
      <c r="G660" s="4">
        <f t="shared" si="65"/>
        <v>0.60064638783269964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0"/>
        <v>music</v>
      </c>
      <c r="R660" t="str">
        <f t="shared" si="61"/>
        <v>rock</v>
      </c>
      <c r="S660" s="8">
        <f t="shared" si="62"/>
        <v>42246.208333333328</v>
      </c>
      <c r="T660" s="8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4"/>
        <v>76.013333333333335</v>
      </c>
      <c r="G661" s="4">
        <f t="shared" si="65"/>
        <v>0.47232808616404309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0"/>
        <v>film &amp; video</v>
      </c>
      <c r="R661" t="str">
        <f t="shared" si="61"/>
        <v>documentary</v>
      </c>
      <c r="S661" s="8">
        <f t="shared" si="62"/>
        <v>40570.25</v>
      </c>
      <c r="T661" s="8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4"/>
        <v>96.597402597402592</v>
      </c>
      <c r="G662" s="4">
        <f t="shared" si="65"/>
        <v>0.81736263736263737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0"/>
        <v>theater</v>
      </c>
      <c r="R662" t="str">
        <f t="shared" si="61"/>
        <v>plays</v>
      </c>
      <c r="S662" s="8">
        <f t="shared" si="62"/>
        <v>42237.208333333328</v>
      </c>
      <c r="T662" s="8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4"/>
        <v>76.957446808510639</v>
      </c>
      <c r="G663" s="4">
        <f t="shared" si="65"/>
        <v>0.54187265917603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0"/>
        <v>music</v>
      </c>
      <c r="R663" t="str">
        <f t="shared" si="61"/>
        <v>jazz</v>
      </c>
      <c r="S663" s="8">
        <f t="shared" si="62"/>
        <v>40996.208333333336</v>
      </c>
      <c r="T663" s="8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4"/>
        <v>67.984732824427482</v>
      </c>
      <c r="G664" s="4">
        <f t="shared" si="65"/>
        <v>0.97868131868131869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0"/>
        <v>theater</v>
      </c>
      <c r="R664" t="str">
        <f t="shared" si="61"/>
        <v>plays</v>
      </c>
      <c r="S664" s="8">
        <f t="shared" si="62"/>
        <v>43443.25</v>
      </c>
      <c r="T664" s="8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4"/>
        <v>88.781609195402297</v>
      </c>
      <c r="G665" s="4">
        <f t="shared" si="65"/>
        <v>0.77239999999999998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0"/>
        <v>theater</v>
      </c>
      <c r="R665" t="str">
        <f t="shared" si="61"/>
        <v>plays</v>
      </c>
      <c r="S665" s="8">
        <f t="shared" si="62"/>
        <v>40458.208333333336</v>
      </c>
      <c r="T665" s="8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4"/>
        <v>24.99623706491063</v>
      </c>
      <c r="G666" s="4">
        <f t="shared" si="65"/>
        <v>0.33464735516372796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0"/>
        <v>music</v>
      </c>
      <c r="R666" t="str">
        <f t="shared" si="61"/>
        <v>jazz</v>
      </c>
      <c r="S666" s="8">
        <f t="shared" si="62"/>
        <v>40959.25</v>
      </c>
      <c r="T666" s="8">
        <f t="shared" si="63"/>
        <v>40969.25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4"/>
        <v>44.922794117647058</v>
      </c>
      <c r="G667" s="4">
        <f t="shared" si="65"/>
        <v>2.3958823529411766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0"/>
        <v>film &amp; video</v>
      </c>
      <c r="R667" t="str">
        <f t="shared" si="61"/>
        <v>documentary</v>
      </c>
      <c r="S667" s="8">
        <f t="shared" si="62"/>
        <v>40733.208333333336</v>
      </c>
      <c r="T667" s="8">
        <f t="shared" si="63"/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4"/>
        <v>79.400000000000006</v>
      </c>
      <c r="G668" s="4">
        <f t="shared" si="65"/>
        <v>0.64032258064516134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0"/>
        <v>theater</v>
      </c>
      <c r="R668" t="str">
        <f t="shared" si="61"/>
        <v>plays</v>
      </c>
      <c r="S668" s="8">
        <f t="shared" si="62"/>
        <v>41516.208333333336</v>
      </c>
      <c r="T668" s="8">
        <f t="shared" si="63"/>
        <v>41522.208333333336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4"/>
        <v>29.009546539379475</v>
      </c>
      <c r="G669" s="4">
        <f t="shared" si="65"/>
        <v>1.7615942028985507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0"/>
        <v>journalism</v>
      </c>
      <c r="R669" t="str">
        <f t="shared" si="61"/>
        <v>audio</v>
      </c>
      <c r="S669" s="8">
        <f t="shared" si="62"/>
        <v>41892.208333333336</v>
      </c>
      <c r="T669" s="8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4"/>
        <v>73.59210526315789</v>
      </c>
      <c r="G670" s="4">
        <f t="shared" si="65"/>
        <v>0.20338181818181819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0"/>
        <v>theater</v>
      </c>
      <c r="R670" t="str">
        <f t="shared" si="61"/>
        <v>plays</v>
      </c>
      <c r="S670" s="8">
        <f t="shared" si="62"/>
        <v>41122.208333333336</v>
      </c>
      <c r="T670" s="8">
        <f t="shared" si="63"/>
        <v>41134.208333333336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4"/>
        <v>107.97038864898211</v>
      </c>
      <c r="G671" s="4">
        <f t="shared" si="65"/>
        <v>3.5864754098360656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0"/>
        <v>theater</v>
      </c>
      <c r="R671" t="str">
        <f t="shared" si="61"/>
        <v>plays</v>
      </c>
      <c r="S671" s="8">
        <f t="shared" si="62"/>
        <v>42912.208333333328</v>
      </c>
      <c r="T671" s="8">
        <f t="shared" si="63"/>
        <v>42921.208333333328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4"/>
        <v>68.987284287011803</v>
      </c>
      <c r="G672" s="4">
        <f t="shared" si="65"/>
        <v>4.6885802469135802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0"/>
        <v>music</v>
      </c>
      <c r="R672" t="str">
        <f t="shared" si="61"/>
        <v>indie rock</v>
      </c>
      <c r="S672" s="8">
        <f t="shared" si="62"/>
        <v>42425.25</v>
      </c>
      <c r="T672" s="8">
        <f t="shared" si="63"/>
        <v>42437.25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4"/>
        <v>111.02236719478098</v>
      </c>
      <c r="G673" s="4">
        <f t="shared" si="65"/>
        <v>1.220563524590164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0"/>
        <v>theater</v>
      </c>
      <c r="R673" t="str">
        <f t="shared" si="61"/>
        <v>plays</v>
      </c>
      <c r="S673" s="8">
        <f t="shared" si="62"/>
        <v>40390.208333333336</v>
      </c>
      <c r="T673" s="8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4"/>
        <v>24.997515808491418</v>
      </c>
      <c r="G674" s="4">
        <f t="shared" si="65"/>
        <v>0.55931783729156137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0"/>
        <v>theater</v>
      </c>
      <c r="R674" t="str">
        <f t="shared" si="61"/>
        <v>plays</v>
      </c>
      <c r="S674" s="8">
        <f t="shared" si="62"/>
        <v>43180.208333333328</v>
      </c>
      <c r="T674" s="8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4"/>
        <v>42.155172413793103</v>
      </c>
      <c r="G675" s="4">
        <f t="shared" si="65"/>
        <v>0.43660714285714286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0"/>
        <v>music</v>
      </c>
      <c r="R675" t="str">
        <f t="shared" si="61"/>
        <v>indie rock</v>
      </c>
      <c r="S675" s="8">
        <f t="shared" si="62"/>
        <v>42475.208333333328</v>
      </c>
      <c r="T675" s="8">
        <f t="shared" si="63"/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4"/>
        <v>47.003284072249592</v>
      </c>
      <c r="G676" s="4">
        <f t="shared" si="65"/>
        <v>0.33538371411833628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0"/>
        <v>photography</v>
      </c>
      <c r="R676" t="str">
        <f t="shared" si="61"/>
        <v>photography books</v>
      </c>
      <c r="S676" s="8">
        <f t="shared" si="62"/>
        <v>40774.208333333336</v>
      </c>
      <c r="T676" s="8">
        <f t="shared" si="63"/>
        <v>40821.208333333336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4"/>
        <v>36.0392749244713</v>
      </c>
      <c r="G677" s="4">
        <f t="shared" si="65"/>
        <v>1.2297938144329896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0"/>
        <v>journalism</v>
      </c>
      <c r="R677" t="str">
        <f t="shared" si="61"/>
        <v>audio</v>
      </c>
      <c r="S677" s="8">
        <f t="shared" si="62"/>
        <v>43719.208333333328</v>
      </c>
      <c r="T677" s="8">
        <f t="shared" si="63"/>
        <v>43726.208333333328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4"/>
        <v>101.03760683760684</v>
      </c>
      <c r="G678" s="4">
        <f t="shared" si="65"/>
        <v>1.8974959871589085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0"/>
        <v>photography</v>
      </c>
      <c r="R678" t="str">
        <f t="shared" si="61"/>
        <v>photography books</v>
      </c>
      <c r="S678" s="8">
        <f t="shared" si="62"/>
        <v>41178.208333333336</v>
      </c>
      <c r="T678" s="8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4"/>
        <v>39.927927927927925</v>
      </c>
      <c r="G679" s="4">
        <f t="shared" si="65"/>
        <v>0.83622641509433959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0"/>
        <v>publishing</v>
      </c>
      <c r="R679" t="str">
        <f t="shared" si="61"/>
        <v>fiction</v>
      </c>
      <c r="S679" s="8">
        <f t="shared" si="62"/>
        <v>42561.208333333328</v>
      </c>
      <c r="T679" s="8">
        <f t="shared" si="63"/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4"/>
        <v>83.158139534883716</v>
      </c>
      <c r="G680" s="4">
        <f t="shared" si="65"/>
        <v>0.17968844221105529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0"/>
        <v>film &amp; video</v>
      </c>
      <c r="R680" t="str">
        <f t="shared" si="61"/>
        <v>drama</v>
      </c>
      <c r="S680" s="8">
        <f t="shared" si="62"/>
        <v>43484.25</v>
      </c>
      <c r="T680" s="8">
        <f t="shared" si="63"/>
        <v>43486.25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4"/>
        <v>39.97520661157025</v>
      </c>
      <c r="G681" s="4">
        <f t="shared" si="65"/>
        <v>10.365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0"/>
        <v>food</v>
      </c>
      <c r="R681" t="str">
        <f t="shared" si="61"/>
        <v>food trucks</v>
      </c>
      <c r="S681" s="8">
        <f t="shared" si="62"/>
        <v>43756.208333333328</v>
      </c>
      <c r="T681" s="8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4"/>
        <v>47.993908629441627</v>
      </c>
      <c r="G682" s="4">
        <f t="shared" si="65"/>
        <v>0.97405219780219776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0"/>
        <v>games</v>
      </c>
      <c r="R682" t="str">
        <f t="shared" si="61"/>
        <v>mobile games</v>
      </c>
      <c r="S682" s="8">
        <f t="shared" si="62"/>
        <v>43813.25</v>
      </c>
      <c r="T682" s="8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4"/>
        <v>95.978877489438744</v>
      </c>
      <c r="G683" s="4">
        <f t="shared" si="65"/>
        <v>0.86386203150461705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0"/>
        <v>theater</v>
      </c>
      <c r="R683" t="str">
        <f t="shared" si="61"/>
        <v>plays</v>
      </c>
      <c r="S683" s="8">
        <f t="shared" si="62"/>
        <v>40898.25</v>
      </c>
      <c r="T683" s="8">
        <f t="shared" si="63"/>
        <v>40904.25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4"/>
        <v>78.728155339805824</v>
      </c>
      <c r="G684" s="4">
        <f t="shared" si="65"/>
        <v>1.5016666666666667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0"/>
        <v>theater</v>
      </c>
      <c r="R684" t="str">
        <f t="shared" si="61"/>
        <v>plays</v>
      </c>
      <c r="S684" s="8">
        <f t="shared" si="62"/>
        <v>41619.25</v>
      </c>
      <c r="T684" s="8">
        <f t="shared" si="63"/>
        <v>41628.25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4"/>
        <v>56.081632653061227</v>
      </c>
      <c r="G685" s="4">
        <f t="shared" si="65"/>
        <v>3.5843478260869563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0"/>
        <v>theater</v>
      </c>
      <c r="R685" t="str">
        <f t="shared" si="61"/>
        <v>plays</v>
      </c>
      <c r="S685" s="8">
        <f t="shared" si="62"/>
        <v>43359.208333333328</v>
      </c>
      <c r="T685" s="8">
        <f t="shared" si="63"/>
        <v>43361.208333333328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4"/>
        <v>69.090909090909093</v>
      </c>
      <c r="G686" s="4">
        <f t="shared" si="65"/>
        <v>5.4285714285714288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0"/>
        <v>publishing</v>
      </c>
      <c r="R686" t="str">
        <f t="shared" si="61"/>
        <v>nonfiction</v>
      </c>
      <c r="S686" s="8">
        <f t="shared" si="62"/>
        <v>40358.208333333336</v>
      </c>
      <c r="T686" s="8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4"/>
        <v>102.05291576673866</v>
      </c>
      <c r="G687" s="4">
        <f t="shared" si="65"/>
        <v>0.67500714285714281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0"/>
        <v>theater</v>
      </c>
      <c r="R687" t="str">
        <f t="shared" si="61"/>
        <v>plays</v>
      </c>
      <c r="S687" s="8">
        <f t="shared" si="62"/>
        <v>42239.208333333328</v>
      </c>
      <c r="T687" s="8">
        <f t="shared" si="63"/>
        <v>42263.208333333328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4"/>
        <v>107.32089552238806</v>
      </c>
      <c r="G688" s="4">
        <f t="shared" si="65"/>
        <v>1.9174666666666667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0"/>
        <v>technology</v>
      </c>
      <c r="R688" t="str">
        <f t="shared" si="61"/>
        <v>wearables</v>
      </c>
      <c r="S688" s="8">
        <f t="shared" si="62"/>
        <v>43186.208333333328</v>
      </c>
      <c r="T688" s="8">
        <f t="shared" si="63"/>
        <v>43197.208333333328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4"/>
        <v>51.970260223048328</v>
      </c>
      <c r="G689" s="4">
        <f t="shared" si="65"/>
        <v>9.32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0"/>
        <v>theater</v>
      </c>
      <c r="R689" t="str">
        <f t="shared" si="61"/>
        <v>plays</v>
      </c>
      <c r="S689" s="8">
        <f t="shared" si="62"/>
        <v>42806.25</v>
      </c>
      <c r="T689" s="8">
        <f t="shared" si="63"/>
        <v>42809.208333333328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4"/>
        <v>71.137142857142862</v>
      </c>
      <c r="G690" s="4">
        <f t="shared" si="65"/>
        <v>4.2927586206896553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0"/>
        <v>film &amp; video</v>
      </c>
      <c r="R690" t="str">
        <f t="shared" si="61"/>
        <v>television</v>
      </c>
      <c r="S690" s="8">
        <f t="shared" si="62"/>
        <v>43475.25</v>
      </c>
      <c r="T690" s="8">
        <f t="shared" si="63"/>
        <v>43491.25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4"/>
        <v>106.49275362318841</v>
      </c>
      <c r="G691" s="4">
        <f t="shared" si="65"/>
        <v>1.0065753424657535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0"/>
        <v>technology</v>
      </c>
      <c r="R691" t="str">
        <f t="shared" si="61"/>
        <v>web</v>
      </c>
      <c r="S691" s="8">
        <f t="shared" si="62"/>
        <v>41576.208333333336</v>
      </c>
      <c r="T691" s="8">
        <f t="shared" si="63"/>
        <v>41588.25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4"/>
        <v>42.93684210526316</v>
      </c>
      <c r="G692" s="4">
        <f t="shared" si="65"/>
        <v>2.266111111111111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0"/>
        <v>film &amp; video</v>
      </c>
      <c r="R692" t="str">
        <f t="shared" si="61"/>
        <v>documentary</v>
      </c>
      <c r="S692" s="8">
        <f t="shared" si="62"/>
        <v>40874.25</v>
      </c>
      <c r="T692" s="8">
        <f t="shared" si="63"/>
        <v>40880.25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4"/>
        <v>30.037974683544302</v>
      </c>
      <c r="G693" s="4">
        <f t="shared" si="65"/>
        <v>1.4238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0"/>
        <v>film &amp; video</v>
      </c>
      <c r="R693" t="str">
        <f t="shared" si="61"/>
        <v>documentary</v>
      </c>
      <c r="S693" s="8">
        <f t="shared" si="62"/>
        <v>41185.208333333336</v>
      </c>
      <c r="T693" s="8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4"/>
        <v>70.623376623376629</v>
      </c>
      <c r="G694" s="4">
        <f t="shared" si="65"/>
        <v>0.90633333333333332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0"/>
        <v>music</v>
      </c>
      <c r="R694" t="str">
        <f t="shared" si="61"/>
        <v>rock</v>
      </c>
      <c r="S694" s="8">
        <f t="shared" si="62"/>
        <v>43655.208333333328</v>
      </c>
      <c r="T694" s="8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4"/>
        <v>66.016018306636155</v>
      </c>
      <c r="G695" s="4">
        <f t="shared" si="65"/>
        <v>0.63966740576496672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0"/>
        <v>theater</v>
      </c>
      <c r="R695" t="str">
        <f t="shared" si="61"/>
        <v>plays</v>
      </c>
      <c r="S695" s="8">
        <f t="shared" si="62"/>
        <v>43025.208333333328</v>
      </c>
      <c r="T695" s="8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4"/>
        <v>96.911392405063296</v>
      </c>
      <c r="G696" s="4">
        <f t="shared" si="65"/>
        <v>0.84131868131868137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0"/>
        <v>theater</v>
      </c>
      <c r="R696" t="str">
        <f t="shared" si="61"/>
        <v>plays</v>
      </c>
      <c r="S696" s="8">
        <f t="shared" si="62"/>
        <v>43066.25</v>
      </c>
      <c r="T696" s="8">
        <f t="shared" si="63"/>
        <v>43103.25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4"/>
        <v>62.867346938775512</v>
      </c>
      <c r="G697" s="4">
        <f t="shared" si="65"/>
        <v>1.3393478260869565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0"/>
        <v>music</v>
      </c>
      <c r="R697" t="str">
        <f t="shared" si="61"/>
        <v>rock</v>
      </c>
      <c r="S697" s="8">
        <f t="shared" si="62"/>
        <v>42322.25</v>
      </c>
      <c r="T697" s="8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4"/>
        <v>108.98537682789652</v>
      </c>
      <c r="G698" s="4">
        <f t="shared" si="65"/>
        <v>0.59042047531992692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0"/>
        <v>theater</v>
      </c>
      <c r="R698" t="str">
        <f t="shared" si="61"/>
        <v>plays</v>
      </c>
      <c r="S698" s="8">
        <f t="shared" si="62"/>
        <v>42114.208333333328</v>
      </c>
      <c r="T698" s="8">
        <f t="shared" si="63"/>
        <v>42115.208333333328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4"/>
        <v>26.999314599040439</v>
      </c>
      <c r="G699" s="4">
        <f t="shared" si="65"/>
        <v>1.5280062063615205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0"/>
        <v>music</v>
      </c>
      <c r="R699" t="str">
        <f t="shared" si="61"/>
        <v>electric music</v>
      </c>
      <c r="S699" s="8">
        <f t="shared" si="62"/>
        <v>43190.208333333328</v>
      </c>
      <c r="T699" s="8">
        <f t="shared" si="63"/>
        <v>43192.208333333328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4"/>
        <v>65.004147943311438</v>
      </c>
      <c r="G700" s="4">
        <f t="shared" si="65"/>
        <v>4.466912114014252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0"/>
        <v>technology</v>
      </c>
      <c r="R700" t="str">
        <f t="shared" si="61"/>
        <v>wearables</v>
      </c>
      <c r="S700" s="8">
        <f t="shared" si="62"/>
        <v>40871.25</v>
      </c>
      <c r="T700" s="8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4"/>
        <v>111.51785714285714</v>
      </c>
      <c r="G701" s="4">
        <f t="shared" si="65"/>
        <v>0.8439189189189189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0"/>
        <v>film &amp; video</v>
      </c>
      <c r="R701" t="str">
        <f t="shared" si="61"/>
        <v>drama</v>
      </c>
      <c r="S701" s="8">
        <f t="shared" si="62"/>
        <v>43641.208333333328</v>
      </c>
      <c r="T701" s="8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4"/>
        <v>3</v>
      </c>
      <c r="G702" s="4">
        <f t="shared" si="65"/>
        <v>0.03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0"/>
        <v>technology</v>
      </c>
      <c r="R702" t="str">
        <f t="shared" si="61"/>
        <v>wearables</v>
      </c>
      <c r="S702" s="8">
        <f t="shared" si="62"/>
        <v>40203.25</v>
      </c>
      <c r="T702" s="8">
        <f t="shared" si="63"/>
        <v>40218.25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4"/>
        <v>110.99268292682927</v>
      </c>
      <c r="G703" s="4">
        <f t="shared" si="65"/>
        <v>1.7502692307692307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0"/>
        <v>theater</v>
      </c>
      <c r="R703" t="str">
        <f t="shared" si="61"/>
        <v>plays</v>
      </c>
      <c r="S703" s="8">
        <f t="shared" si="62"/>
        <v>40629.208333333336</v>
      </c>
      <c r="T703" s="8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4"/>
        <v>56.746987951807228</v>
      </c>
      <c r="G704" s="4">
        <f t="shared" si="65"/>
        <v>0.54137931034482756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0"/>
        <v>technology</v>
      </c>
      <c r="R704" t="str">
        <f t="shared" si="61"/>
        <v>wearables</v>
      </c>
      <c r="S704" s="8">
        <f t="shared" si="62"/>
        <v>41477.208333333336</v>
      </c>
      <c r="T704" s="8">
        <f t="shared" si="63"/>
        <v>41482.208333333336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4"/>
        <v>97.020608439646708</v>
      </c>
      <c r="G705" s="4">
        <f t="shared" si="65"/>
        <v>3.1187381703470032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0"/>
        <v>publishing</v>
      </c>
      <c r="R705" t="str">
        <f t="shared" si="61"/>
        <v>translations</v>
      </c>
      <c r="S705" s="8">
        <f t="shared" si="62"/>
        <v>41020.208333333336</v>
      </c>
      <c r="T705" s="8">
        <f t="shared" si="63"/>
        <v>41037.208333333336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4"/>
        <v>92.08620689655173</v>
      </c>
      <c r="G706" s="4">
        <f t="shared" si="65"/>
        <v>1.2278160919540231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0"/>
        <v>film &amp; video</v>
      </c>
      <c r="R706" t="str">
        <f t="shared" si="61"/>
        <v>animation</v>
      </c>
      <c r="S706" s="8">
        <f t="shared" si="62"/>
        <v>42555.208333333328</v>
      </c>
      <c r="T706" s="8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4"/>
        <v>82.986666666666665</v>
      </c>
      <c r="G707" s="4">
        <f t="shared" si="65"/>
        <v>0.99026517383618151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6">LEFT(P707,SEARCH("/",P707,3)-1)</f>
        <v>publishing</v>
      </c>
      <c r="R707" t="str">
        <f t="shared" ref="R707:R770" si="67">RIGHT(P707,LEN(P707)-SEARCH("/",P707))</f>
        <v>nonfiction</v>
      </c>
      <c r="S707" s="8">
        <f t="shared" ref="S707:S770" si="68">(((L707/60)/60)/24)+DATE(1970,1,1)</f>
        <v>41619.25</v>
      </c>
      <c r="T707" s="8">
        <f t="shared" ref="T707:T770" si="69">(((M707/60)/60)/24)+DATE(1970,1,1)</f>
        <v>41623.25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70">E708/I708</f>
        <v>103.03791821561339</v>
      </c>
      <c r="G708" s="4">
        <f t="shared" ref="G708:G771" si="71">E708/D708</f>
        <v>1.278468634686347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6"/>
        <v>technology</v>
      </c>
      <c r="R708" t="str">
        <f t="shared" si="67"/>
        <v>web</v>
      </c>
      <c r="S708" s="8">
        <f t="shared" si="68"/>
        <v>43471.25</v>
      </c>
      <c r="T708" s="8">
        <f t="shared" si="69"/>
        <v>43479.25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0"/>
        <v>68.922619047619051</v>
      </c>
      <c r="G709" s="4">
        <f t="shared" si="71"/>
        <v>1.5861643835616439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6"/>
        <v>film &amp; video</v>
      </c>
      <c r="R709" t="str">
        <f t="shared" si="67"/>
        <v>drama</v>
      </c>
      <c r="S709" s="8">
        <f t="shared" si="68"/>
        <v>43442.25</v>
      </c>
      <c r="T709" s="8">
        <f t="shared" si="69"/>
        <v>43478.25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0"/>
        <v>87.737226277372258</v>
      </c>
      <c r="G710" s="4">
        <f t="shared" si="71"/>
        <v>7.0705882352941174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6"/>
        <v>theater</v>
      </c>
      <c r="R710" t="str">
        <f t="shared" si="67"/>
        <v>plays</v>
      </c>
      <c r="S710" s="8">
        <f t="shared" si="68"/>
        <v>42877.208333333328</v>
      </c>
      <c r="T710" s="8">
        <f t="shared" si="69"/>
        <v>42887.208333333328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0"/>
        <v>75.021505376344081</v>
      </c>
      <c r="G711" s="4">
        <f t="shared" si="71"/>
        <v>1.4238775510204082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6"/>
        <v>theater</v>
      </c>
      <c r="R711" t="str">
        <f t="shared" si="67"/>
        <v>plays</v>
      </c>
      <c r="S711" s="8">
        <f t="shared" si="68"/>
        <v>41018.208333333336</v>
      </c>
      <c r="T711" s="8">
        <f t="shared" si="69"/>
        <v>41025.208333333336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0"/>
        <v>50.863999999999997</v>
      </c>
      <c r="G712" s="4">
        <f t="shared" si="71"/>
        <v>1.4786046511627906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6"/>
        <v>theater</v>
      </c>
      <c r="R712" t="str">
        <f t="shared" si="67"/>
        <v>plays</v>
      </c>
      <c r="S712" s="8">
        <f t="shared" si="68"/>
        <v>43295.208333333328</v>
      </c>
      <c r="T712" s="8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0"/>
        <v>90</v>
      </c>
      <c r="G713" s="4">
        <f t="shared" si="71"/>
        <v>0.20322580645161289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6"/>
        <v>theater</v>
      </c>
      <c r="R713" t="str">
        <f t="shared" si="67"/>
        <v>plays</v>
      </c>
      <c r="S713" s="8">
        <f t="shared" si="68"/>
        <v>42393.25</v>
      </c>
      <c r="T713" s="8">
        <f t="shared" si="69"/>
        <v>42395.25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0"/>
        <v>72.896039603960389</v>
      </c>
      <c r="G714" s="4">
        <f t="shared" si="71"/>
        <v>18.40625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6"/>
        <v>theater</v>
      </c>
      <c r="R714" t="str">
        <f t="shared" si="67"/>
        <v>plays</v>
      </c>
      <c r="S714" s="8">
        <f t="shared" si="68"/>
        <v>42559.208333333328</v>
      </c>
      <c r="T714" s="8">
        <f t="shared" si="69"/>
        <v>42600.208333333328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0"/>
        <v>108.48543689320388</v>
      </c>
      <c r="G715" s="4">
        <f t="shared" si="71"/>
        <v>1.6194202898550725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6"/>
        <v>publishing</v>
      </c>
      <c r="R715" t="str">
        <f t="shared" si="67"/>
        <v>radio &amp; podcasts</v>
      </c>
      <c r="S715" s="8">
        <f t="shared" si="68"/>
        <v>42604.208333333328</v>
      </c>
      <c r="T715" s="8">
        <f t="shared" si="69"/>
        <v>42616.208333333328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0"/>
        <v>101.98095238095237</v>
      </c>
      <c r="G716" s="4">
        <f t="shared" si="71"/>
        <v>4.7282077922077921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6"/>
        <v>music</v>
      </c>
      <c r="R716" t="str">
        <f t="shared" si="67"/>
        <v>rock</v>
      </c>
      <c r="S716" s="8">
        <f t="shared" si="68"/>
        <v>41870.208333333336</v>
      </c>
      <c r="T716" s="8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0"/>
        <v>44.009146341463413</v>
      </c>
      <c r="G717" s="4">
        <f t="shared" si="71"/>
        <v>0.24466101694915254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6"/>
        <v>games</v>
      </c>
      <c r="R717" t="str">
        <f t="shared" si="67"/>
        <v>mobile games</v>
      </c>
      <c r="S717" s="8">
        <f t="shared" si="68"/>
        <v>40397.208333333336</v>
      </c>
      <c r="T717" s="8">
        <f t="shared" si="69"/>
        <v>40402.208333333336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0"/>
        <v>65.942675159235662</v>
      </c>
      <c r="G718" s="4">
        <f t="shared" si="71"/>
        <v>5.1764999999999999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6"/>
        <v>theater</v>
      </c>
      <c r="R718" t="str">
        <f t="shared" si="67"/>
        <v>plays</v>
      </c>
      <c r="S718" s="8">
        <f t="shared" si="68"/>
        <v>41465.208333333336</v>
      </c>
      <c r="T718" s="8">
        <f t="shared" si="69"/>
        <v>41493.208333333336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0"/>
        <v>24.987387387387386</v>
      </c>
      <c r="G719" s="4">
        <f t="shared" si="71"/>
        <v>2.4764285714285714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6"/>
        <v>film &amp; video</v>
      </c>
      <c r="R719" t="str">
        <f t="shared" si="67"/>
        <v>documentary</v>
      </c>
      <c r="S719" s="8">
        <f t="shared" si="68"/>
        <v>40777.208333333336</v>
      </c>
      <c r="T719" s="8">
        <f t="shared" si="69"/>
        <v>40798.208333333336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0"/>
        <v>28.003367003367003</v>
      </c>
      <c r="G720" s="4">
        <f t="shared" si="71"/>
        <v>1.0020481927710843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6"/>
        <v>technology</v>
      </c>
      <c r="R720" t="str">
        <f t="shared" si="67"/>
        <v>wearables</v>
      </c>
      <c r="S720" s="8">
        <f t="shared" si="68"/>
        <v>41442.208333333336</v>
      </c>
      <c r="T720" s="8">
        <f t="shared" si="69"/>
        <v>41468.208333333336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0"/>
        <v>85.829268292682926</v>
      </c>
      <c r="G721" s="4">
        <f t="shared" si="71"/>
        <v>1.53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6"/>
        <v>publishing</v>
      </c>
      <c r="R721" t="str">
        <f t="shared" si="67"/>
        <v>fiction</v>
      </c>
      <c r="S721" s="8">
        <f t="shared" si="68"/>
        <v>41058.208333333336</v>
      </c>
      <c r="T721" s="8">
        <f t="shared" si="69"/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0"/>
        <v>84.921052631578945</v>
      </c>
      <c r="G722" s="4">
        <f t="shared" si="71"/>
        <v>0.37091954022988505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6"/>
        <v>theater</v>
      </c>
      <c r="R722" t="str">
        <f t="shared" si="67"/>
        <v>plays</v>
      </c>
      <c r="S722" s="8">
        <f t="shared" si="68"/>
        <v>43152.25</v>
      </c>
      <c r="T722" s="8">
        <f t="shared" si="69"/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0"/>
        <v>90.483333333333334</v>
      </c>
      <c r="G723" s="4">
        <f t="shared" si="71"/>
        <v>4.3923948220064728E-2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6"/>
        <v>music</v>
      </c>
      <c r="R723" t="str">
        <f t="shared" si="67"/>
        <v>rock</v>
      </c>
      <c r="S723" s="8">
        <f t="shared" si="68"/>
        <v>43194.208333333328</v>
      </c>
      <c r="T723" s="8">
        <f t="shared" si="69"/>
        <v>43200.208333333328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0"/>
        <v>25.00197628458498</v>
      </c>
      <c r="G724" s="4">
        <f t="shared" si="71"/>
        <v>1.5650721649484536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6"/>
        <v>film &amp; video</v>
      </c>
      <c r="R724" t="str">
        <f t="shared" si="67"/>
        <v>documentary</v>
      </c>
      <c r="S724" s="8">
        <f t="shared" si="68"/>
        <v>43045.25</v>
      </c>
      <c r="T724" s="8">
        <f t="shared" si="69"/>
        <v>43072.25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0"/>
        <v>92.013888888888886</v>
      </c>
      <c r="G725" s="4">
        <f t="shared" si="71"/>
        <v>2.704081632653061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6"/>
        <v>theater</v>
      </c>
      <c r="R725" t="str">
        <f t="shared" si="67"/>
        <v>plays</v>
      </c>
      <c r="S725" s="8">
        <f t="shared" si="68"/>
        <v>42431.25</v>
      </c>
      <c r="T725" s="8">
        <f t="shared" si="69"/>
        <v>42452.208333333328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0"/>
        <v>93.066115702479337</v>
      </c>
      <c r="G726" s="4">
        <f t="shared" si="71"/>
        <v>1.3405952380952382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6"/>
        <v>theater</v>
      </c>
      <c r="R726" t="str">
        <f t="shared" si="67"/>
        <v>plays</v>
      </c>
      <c r="S726" s="8">
        <f t="shared" si="68"/>
        <v>41934.208333333336</v>
      </c>
      <c r="T726" s="8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0"/>
        <v>61.008145363408524</v>
      </c>
      <c r="G727" s="4">
        <f t="shared" si="71"/>
        <v>0.50398033126293995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6"/>
        <v>games</v>
      </c>
      <c r="R727" t="str">
        <f t="shared" si="67"/>
        <v>mobile games</v>
      </c>
      <c r="S727" s="8">
        <f t="shared" si="68"/>
        <v>41958.25</v>
      </c>
      <c r="T727" s="8">
        <f t="shared" si="69"/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0"/>
        <v>92.036259541984734</v>
      </c>
      <c r="G728" s="4">
        <f t="shared" si="71"/>
        <v>0.88815837937384901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6"/>
        <v>theater</v>
      </c>
      <c r="R728" t="str">
        <f t="shared" si="67"/>
        <v>plays</v>
      </c>
      <c r="S728" s="8">
        <f t="shared" si="68"/>
        <v>40476.208333333336</v>
      </c>
      <c r="T728" s="8">
        <f t="shared" si="69"/>
        <v>40482.208333333336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0"/>
        <v>81.132596685082873</v>
      </c>
      <c r="G729" s="4">
        <f t="shared" si="71"/>
        <v>1.65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6"/>
        <v>technology</v>
      </c>
      <c r="R729" t="str">
        <f t="shared" si="67"/>
        <v>web</v>
      </c>
      <c r="S729" s="8">
        <f t="shared" si="68"/>
        <v>43485.25</v>
      </c>
      <c r="T729" s="8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0"/>
        <v>73.5</v>
      </c>
      <c r="G730" s="4">
        <f t="shared" si="71"/>
        <v>0.17499999999999999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6"/>
        <v>theater</v>
      </c>
      <c r="R730" t="str">
        <f t="shared" si="67"/>
        <v>plays</v>
      </c>
      <c r="S730" s="8">
        <f t="shared" si="68"/>
        <v>42515.208333333328</v>
      </c>
      <c r="T730" s="8">
        <f t="shared" si="69"/>
        <v>42526.208333333328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0"/>
        <v>85.221311475409834</v>
      </c>
      <c r="G731" s="4">
        <f t="shared" si="71"/>
        <v>1.8566071428571429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6"/>
        <v>film &amp; video</v>
      </c>
      <c r="R731" t="str">
        <f t="shared" si="67"/>
        <v>drama</v>
      </c>
      <c r="S731" s="8">
        <f t="shared" si="68"/>
        <v>41309.25</v>
      </c>
      <c r="T731" s="8">
        <f t="shared" si="69"/>
        <v>41311.25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0"/>
        <v>110.96825396825396</v>
      </c>
      <c r="G732" s="4">
        <f t="shared" si="71"/>
        <v>4.1266319444444441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6"/>
        <v>technology</v>
      </c>
      <c r="R732" t="str">
        <f t="shared" si="67"/>
        <v>wearables</v>
      </c>
      <c r="S732" s="8">
        <f t="shared" si="68"/>
        <v>42147.208333333328</v>
      </c>
      <c r="T732" s="8">
        <f t="shared" si="69"/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0"/>
        <v>32.968036529680369</v>
      </c>
      <c r="G733" s="4">
        <f t="shared" si="71"/>
        <v>0.90249999999999997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6"/>
        <v>technology</v>
      </c>
      <c r="R733" t="str">
        <f t="shared" si="67"/>
        <v>web</v>
      </c>
      <c r="S733" s="8">
        <f t="shared" si="68"/>
        <v>42939.208333333328</v>
      </c>
      <c r="T733" s="8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0"/>
        <v>96.005352363960753</v>
      </c>
      <c r="G734" s="4">
        <f t="shared" si="71"/>
        <v>0.91984615384615387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6"/>
        <v>music</v>
      </c>
      <c r="R734" t="str">
        <f t="shared" si="67"/>
        <v>rock</v>
      </c>
      <c r="S734" s="8">
        <f t="shared" si="68"/>
        <v>42816.208333333328</v>
      </c>
      <c r="T734" s="8">
        <f t="shared" si="69"/>
        <v>42839.208333333328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0"/>
        <v>84.96632653061225</v>
      </c>
      <c r="G735" s="4">
        <f t="shared" si="71"/>
        <v>5.2700632911392402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6"/>
        <v>music</v>
      </c>
      <c r="R735" t="str">
        <f t="shared" si="67"/>
        <v>metal</v>
      </c>
      <c r="S735" s="8">
        <f t="shared" si="68"/>
        <v>41844.208333333336</v>
      </c>
      <c r="T735" s="8">
        <f t="shared" si="69"/>
        <v>41857.208333333336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0"/>
        <v>25.007462686567163</v>
      </c>
      <c r="G736" s="4">
        <f t="shared" si="71"/>
        <v>3.1914285714285713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6"/>
        <v>theater</v>
      </c>
      <c r="R736" t="str">
        <f t="shared" si="67"/>
        <v>plays</v>
      </c>
      <c r="S736" s="8">
        <f t="shared" si="68"/>
        <v>42763.25</v>
      </c>
      <c r="T736" s="8">
        <f t="shared" si="69"/>
        <v>42775.25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0"/>
        <v>65.998995479658461</v>
      </c>
      <c r="G737" s="4">
        <f t="shared" si="71"/>
        <v>3.5418867924528303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6"/>
        <v>photography</v>
      </c>
      <c r="R737" t="str">
        <f t="shared" si="67"/>
        <v>photography books</v>
      </c>
      <c r="S737" s="8">
        <f t="shared" si="68"/>
        <v>42459.208333333328</v>
      </c>
      <c r="T737" s="8">
        <f t="shared" si="69"/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0"/>
        <v>87.34482758620689</v>
      </c>
      <c r="G738" s="4">
        <f t="shared" si="71"/>
        <v>0.32896103896103895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6"/>
        <v>publishing</v>
      </c>
      <c r="R738" t="str">
        <f t="shared" si="67"/>
        <v>nonfiction</v>
      </c>
      <c r="S738" s="8">
        <f t="shared" si="68"/>
        <v>42055.25</v>
      </c>
      <c r="T738" s="8">
        <f t="shared" si="69"/>
        <v>42059.25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0"/>
        <v>27.933333333333334</v>
      </c>
      <c r="G739" s="4">
        <f t="shared" si="71"/>
        <v>1.358918918918919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6"/>
        <v>music</v>
      </c>
      <c r="R739" t="str">
        <f t="shared" si="67"/>
        <v>indie rock</v>
      </c>
      <c r="S739" s="8">
        <f t="shared" si="68"/>
        <v>42685.25</v>
      </c>
      <c r="T739" s="8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0"/>
        <v>103.8</v>
      </c>
      <c r="G740" s="4">
        <f t="shared" si="71"/>
        <v>2.0843373493975904E-2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6"/>
        <v>theater</v>
      </c>
      <c r="R740" t="str">
        <f t="shared" si="67"/>
        <v>plays</v>
      </c>
      <c r="S740" s="8">
        <f t="shared" si="68"/>
        <v>41959.25</v>
      </c>
      <c r="T740" s="8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0"/>
        <v>31.937172774869111</v>
      </c>
      <c r="G741" s="4">
        <f t="shared" si="71"/>
        <v>0.61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6"/>
        <v>music</v>
      </c>
      <c r="R741" t="str">
        <f t="shared" si="67"/>
        <v>indie rock</v>
      </c>
      <c r="S741" s="8">
        <f t="shared" si="68"/>
        <v>41089.208333333336</v>
      </c>
      <c r="T741" s="8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0"/>
        <v>99.5</v>
      </c>
      <c r="G742" s="4">
        <f t="shared" si="71"/>
        <v>0.30037735849056602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6"/>
        <v>theater</v>
      </c>
      <c r="R742" t="str">
        <f t="shared" si="67"/>
        <v>plays</v>
      </c>
      <c r="S742" s="8">
        <f t="shared" si="68"/>
        <v>42769.25</v>
      </c>
      <c r="T742" s="8">
        <f t="shared" si="69"/>
        <v>42772.25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0"/>
        <v>108.84615384615384</v>
      </c>
      <c r="G743" s="4">
        <f t="shared" si="71"/>
        <v>11.791666666666666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6"/>
        <v>theater</v>
      </c>
      <c r="R743" t="str">
        <f t="shared" si="67"/>
        <v>plays</v>
      </c>
      <c r="S743" s="8">
        <f t="shared" si="68"/>
        <v>40321.208333333336</v>
      </c>
      <c r="T743" s="8">
        <f t="shared" si="69"/>
        <v>40322.208333333336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0"/>
        <v>110.76229508196721</v>
      </c>
      <c r="G744" s="4">
        <f t="shared" si="71"/>
        <v>11.260833333333334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6"/>
        <v>music</v>
      </c>
      <c r="R744" t="str">
        <f t="shared" si="67"/>
        <v>electric music</v>
      </c>
      <c r="S744" s="8">
        <f t="shared" si="68"/>
        <v>40197.25</v>
      </c>
      <c r="T744" s="8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0"/>
        <v>29.647058823529413</v>
      </c>
      <c r="G745" s="4">
        <f t="shared" si="71"/>
        <v>0.12923076923076923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6"/>
        <v>theater</v>
      </c>
      <c r="R745" t="str">
        <f t="shared" si="67"/>
        <v>plays</v>
      </c>
      <c r="S745" s="8">
        <f t="shared" si="68"/>
        <v>42298.208333333328</v>
      </c>
      <c r="T745" s="8">
        <f t="shared" si="69"/>
        <v>42304.208333333328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0"/>
        <v>101.71428571428571</v>
      </c>
      <c r="G746" s="4">
        <f t="shared" si="71"/>
        <v>7.12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6"/>
        <v>theater</v>
      </c>
      <c r="R746" t="str">
        <f t="shared" si="67"/>
        <v>plays</v>
      </c>
      <c r="S746" s="8">
        <f t="shared" si="68"/>
        <v>43322.208333333328</v>
      </c>
      <c r="T746" s="8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0"/>
        <v>61.5</v>
      </c>
      <c r="G747" s="4">
        <f t="shared" si="71"/>
        <v>0.30304347826086958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6"/>
        <v>technology</v>
      </c>
      <c r="R747" t="str">
        <f t="shared" si="67"/>
        <v>wearables</v>
      </c>
      <c r="S747" s="8">
        <f t="shared" si="68"/>
        <v>40328.208333333336</v>
      </c>
      <c r="T747" s="8">
        <f t="shared" si="69"/>
        <v>40355.208333333336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0"/>
        <v>35</v>
      </c>
      <c r="G748" s="4">
        <f t="shared" si="71"/>
        <v>2.1250896057347672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6"/>
        <v>technology</v>
      </c>
      <c r="R748" t="str">
        <f t="shared" si="67"/>
        <v>web</v>
      </c>
      <c r="S748" s="8">
        <f t="shared" si="68"/>
        <v>40825.208333333336</v>
      </c>
      <c r="T748" s="8">
        <f t="shared" si="69"/>
        <v>40830.208333333336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0"/>
        <v>40.049999999999997</v>
      </c>
      <c r="G749" s="4">
        <f t="shared" si="71"/>
        <v>2.2885714285714287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6"/>
        <v>theater</v>
      </c>
      <c r="R749" t="str">
        <f t="shared" si="67"/>
        <v>plays</v>
      </c>
      <c r="S749" s="8">
        <f t="shared" si="68"/>
        <v>40423.208333333336</v>
      </c>
      <c r="T749" s="8">
        <f t="shared" si="69"/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0"/>
        <v>110.97231270358306</v>
      </c>
      <c r="G750" s="4">
        <f t="shared" si="71"/>
        <v>0.34959979476654696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6"/>
        <v>film &amp; video</v>
      </c>
      <c r="R750" t="str">
        <f t="shared" si="67"/>
        <v>animation</v>
      </c>
      <c r="S750" s="8">
        <f t="shared" si="68"/>
        <v>40238.25</v>
      </c>
      <c r="T750" s="8">
        <f t="shared" si="69"/>
        <v>40263.208333333336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0"/>
        <v>36.959016393442624</v>
      </c>
      <c r="G751" s="4">
        <f t="shared" si="71"/>
        <v>1.5729069767441861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6"/>
        <v>technology</v>
      </c>
      <c r="R751" t="str">
        <f t="shared" si="67"/>
        <v>wearables</v>
      </c>
      <c r="S751" s="8">
        <f t="shared" si="68"/>
        <v>41920.208333333336</v>
      </c>
      <c r="T751" s="8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0"/>
        <v>1</v>
      </c>
      <c r="G752" s="4">
        <f t="shared" si="71"/>
        <v>0.01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6"/>
        <v>music</v>
      </c>
      <c r="R752" t="str">
        <f t="shared" si="67"/>
        <v>electric music</v>
      </c>
      <c r="S752" s="8">
        <f t="shared" si="68"/>
        <v>40360.208333333336</v>
      </c>
      <c r="T752" s="8">
        <f t="shared" si="69"/>
        <v>40385.208333333336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0"/>
        <v>30.974074074074075</v>
      </c>
      <c r="G753" s="4">
        <f t="shared" si="71"/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6"/>
        <v>publishing</v>
      </c>
      <c r="R753" t="str">
        <f t="shared" si="67"/>
        <v>nonfiction</v>
      </c>
      <c r="S753" s="8">
        <f t="shared" si="68"/>
        <v>42446.208333333328</v>
      </c>
      <c r="T753" s="8">
        <f t="shared" si="69"/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0"/>
        <v>47.035087719298247</v>
      </c>
      <c r="G754" s="4">
        <f t="shared" si="71"/>
        <v>0.92448275862068963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6"/>
        <v>theater</v>
      </c>
      <c r="R754" t="str">
        <f t="shared" si="67"/>
        <v>plays</v>
      </c>
      <c r="S754" s="8">
        <f t="shared" si="68"/>
        <v>40395.208333333336</v>
      </c>
      <c r="T754" s="8">
        <f t="shared" si="69"/>
        <v>40413.208333333336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0"/>
        <v>88.065693430656935</v>
      </c>
      <c r="G755" s="4">
        <f t="shared" si="71"/>
        <v>2.5670212765957445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6"/>
        <v>photography</v>
      </c>
      <c r="R755" t="str">
        <f t="shared" si="67"/>
        <v>photography books</v>
      </c>
      <c r="S755" s="8">
        <f t="shared" si="68"/>
        <v>40321.208333333336</v>
      </c>
      <c r="T755" s="8">
        <f t="shared" si="69"/>
        <v>40336.208333333336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0"/>
        <v>37.005616224648989</v>
      </c>
      <c r="G756" s="4">
        <f t="shared" si="71"/>
        <v>1.6847017045454546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6"/>
        <v>theater</v>
      </c>
      <c r="R756" t="str">
        <f t="shared" si="67"/>
        <v>plays</v>
      </c>
      <c r="S756" s="8">
        <f t="shared" si="68"/>
        <v>41210.208333333336</v>
      </c>
      <c r="T756" s="8">
        <f t="shared" si="69"/>
        <v>41263.25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0"/>
        <v>26.027777777777779</v>
      </c>
      <c r="G757" s="4">
        <f t="shared" si="71"/>
        <v>1.6657777777777778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6"/>
        <v>theater</v>
      </c>
      <c r="R757" t="str">
        <f t="shared" si="67"/>
        <v>plays</v>
      </c>
      <c r="S757" s="8">
        <f t="shared" si="68"/>
        <v>43096.25</v>
      </c>
      <c r="T757" s="8">
        <f t="shared" si="69"/>
        <v>43108.25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0"/>
        <v>67.817567567567565</v>
      </c>
      <c r="G758" s="4">
        <f t="shared" si="71"/>
        <v>7.7207692307692311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6"/>
        <v>theater</v>
      </c>
      <c r="R758" t="str">
        <f t="shared" si="67"/>
        <v>plays</v>
      </c>
      <c r="S758" s="8">
        <f t="shared" si="68"/>
        <v>42024.25</v>
      </c>
      <c r="T758" s="8">
        <f t="shared" si="69"/>
        <v>42030.25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0"/>
        <v>49.964912280701753</v>
      </c>
      <c r="G759" s="4">
        <f t="shared" si="71"/>
        <v>4.0685714285714285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6"/>
        <v>film &amp; video</v>
      </c>
      <c r="R759" t="str">
        <f t="shared" si="67"/>
        <v>drama</v>
      </c>
      <c r="S759" s="8">
        <f t="shared" si="68"/>
        <v>40675.208333333336</v>
      </c>
      <c r="T759" s="8">
        <f t="shared" si="69"/>
        <v>40679.208333333336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0"/>
        <v>110.01646903820817</v>
      </c>
      <c r="G760" s="4">
        <f t="shared" si="71"/>
        <v>5.6420608108108112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6"/>
        <v>music</v>
      </c>
      <c r="R760" t="str">
        <f t="shared" si="67"/>
        <v>rock</v>
      </c>
      <c r="S760" s="8">
        <f t="shared" si="68"/>
        <v>41936.208333333336</v>
      </c>
      <c r="T760" s="8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0"/>
        <v>89.964678178963894</v>
      </c>
      <c r="G761" s="4">
        <f t="shared" si="71"/>
        <v>0.6842686567164179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6"/>
        <v>music</v>
      </c>
      <c r="R761" t="str">
        <f t="shared" si="67"/>
        <v>electric music</v>
      </c>
      <c r="S761" s="8">
        <f t="shared" si="68"/>
        <v>43136.25</v>
      </c>
      <c r="T761" s="8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0"/>
        <v>79.009523809523813</v>
      </c>
      <c r="G762" s="4">
        <f t="shared" si="71"/>
        <v>0.34351966873706002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6"/>
        <v>games</v>
      </c>
      <c r="R762" t="str">
        <f t="shared" si="67"/>
        <v>video games</v>
      </c>
      <c r="S762" s="8">
        <f t="shared" si="68"/>
        <v>43678.208333333328</v>
      </c>
      <c r="T762" s="8">
        <f t="shared" si="69"/>
        <v>43707.208333333328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0"/>
        <v>86.867469879518069</v>
      </c>
      <c r="G763" s="4">
        <f t="shared" si="71"/>
        <v>6.5545454545454547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6"/>
        <v>music</v>
      </c>
      <c r="R763" t="str">
        <f t="shared" si="67"/>
        <v>rock</v>
      </c>
      <c r="S763" s="8">
        <f t="shared" si="68"/>
        <v>42938.208333333328</v>
      </c>
      <c r="T763" s="8">
        <f t="shared" si="69"/>
        <v>42943.208333333328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0"/>
        <v>62.04</v>
      </c>
      <c r="G764" s="4">
        <f t="shared" si="71"/>
        <v>1.7725714285714285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6"/>
        <v>music</v>
      </c>
      <c r="R764" t="str">
        <f t="shared" si="67"/>
        <v>jazz</v>
      </c>
      <c r="S764" s="8">
        <f t="shared" si="68"/>
        <v>41241.25</v>
      </c>
      <c r="T764" s="8">
        <f t="shared" si="69"/>
        <v>41252.25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0"/>
        <v>26.970212765957445</v>
      </c>
      <c r="G765" s="4">
        <f t="shared" si="71"/>
        <v>1.1317857142857144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6"/>
        <v>theater</v>
      </c>
      <c r="R765" t="str">
        <f t="shared" si="67"/>
        <v>plays</v>
      </c>
      <c r="S765" s="8">
        <f t="shared" si="68"/>
        <v>41037.208333333336</v>
      </c>
      <c r="T765" s="8">
        <f t="shared" si="69"/>
        <v>41072.208333333336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0"/>
        <v>54.121621621621621</v>
      </c>
      <c r="G766" s="4">
        <f t="shared" si="71"/>
        <v>7.2818181818181822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6"/>
        <v>music</v>
      </c>
      <c r="R766" t="str">
        <f t="shared" si="67"/>
        <v>rock</v>
      </c>
      <c r="S766" s="8">
        <f t="shared" si="68"/>
        <v>40676.208333333336</v>
      </c>
      <c r="T766" s="8">
        <f t="shared" si="69"/>
        <v>40684.208333333336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0"/>
        <v>41.035353535353536</v>
      </c>
      <c r="G767" s="4">
        <f t="shared" si="71"/>
        <v>2.0833333333333335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6"/>
        <v>music</v>
      </c>
      <c r="R767" t="str">
        <f t="shared" si="67"/>
        <v>indie rock</v>
      </c>
      <c r="S767" s="8">
        <f t="shared" si="68"/>
        <v>42840.208333333328</v>
      </c>
      <c r="T767" s="8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0"/>
        <v>55.052419354838712</v>
      </c>
      <c r="G768" s="4">
        <f t="shared" si="71"/>
        <v>0.31171232876712329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6"/>
        <v>film &amp; video</v>
      </c>
      <c r="R768" t="str">
        <f t="shared" si="67"/>
        <v>science fiction</v>
      </c>
      <c r="S768" s="8">
        <f t="shared" si="68"/>
        <v>43362.208333333328</v>
      </c>
      <c r="T768" s="8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0"/>
        <v>107.93762183235867</v>
      </c>
      <c r="G769" s="4">
        <f t="shared" si="71"/>
        <v>0.56967078189300413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6"/>
        <v>publishing</v>
      </c>
      <c r="R769" t="str">
        <f t="shared" si="67"/>
        <v>translations</v>
      </c>
      <c r="S769" s="8">
        <f t="shared" si="68"/>
        <v>42283.208333333328</v>
      </c>
      <c r="T769" s="8">
        <f t="shared" si="69"/>
        <v>42328.25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0"/>
        <v>73.92</v>
      </c>
      <c r="G770" s="4">
        <f t="shared" si="71"/>
        <v>2.31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6"/>
        <v>theater</v>
      </c>
      <c r="R770" t="str">
        <f t="shared" si="67"/>
        <v>plays</v>
      </c>
      <c r="S770" s="8">
        <f t="shared" si="68"/>
        <v>41619.25</v>
      </c>
      <c r="T770" s="8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0"/>
        <v>31.995894428152493</v>
      </c>
      <c r="G771" s="4">
        <f t="shared" si="71"/>
        <v>0.86867834394904464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2">LEFT(P771,SEARCH("/",P771,3)-1)</f>
        <v>games</v>
      </c>
      <c r="R771" t="str">
        <f t="shared" ref="R771:R834" si="73">RIGHT(P771,LEN(P771)-SEARCH("/",P771))</f>
        <v>video games</v>
      </c>
      <c r="S771" s="8">
        <f t="shared" ref="S771:S834" si="74">(((L771/60)/60)/24)+DATE(1970,1,1)</f>
        <v>41501.208333333336</v>
      </c>
      <c r="T771" s="8">
        <f t="shared" ref="T771:T834" si="75">(((M771/60)/60)/24)+DATE(1970,1,1)</f>
        <v>41527.208333333336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76">E772/I772</f>
        <v>53.898148148148145</v>
      </c>
      <c r="G772" s="4">
        <f t="shared" ref="G772:G835" si="77">E772/D772</f>
        <v>2.7074418604651163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2"/>
        <v>theater</v>
      </c>
      <c r="R772" t="str">
        <f t="shared" si="73"/>
        <v>plays</v>
      </c>
      <c r="S772" s="8">
        <f t="shared" si="74"/>
        <v>41743.208333333336</v>
      </c>
      <c r="T772" s="8">
        <f t="shared" si="75"/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6"/>
        <v>106.5</v>
      </c>
      <c r="G773" s="4">
        <f t="shared" si="77"/>
        <v>0.49446428571428569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2"/>
        <v>theater</v>
      </c>
      <c r="R773" t="str">
        <f t="shared" si="73"/>
        <v>plays</v>
      </c>
      <c r="S773" s="8">
        <f t="shared" si="74"/>
        <v>43491.25</v>
      </c>
      <c r="T773" s="8">
        <f t="shared" si="75"/>
        <v>43518.25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6"/>
        <v>32.999805409612762</v>
      </c>
      <c r="G774" s="4">
        <f t="shared" si="77"/>
        <v>1.1335962566844919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2"/>
        <v>music</v>
      </c>
      <c r="R774" t="str">
        <f t="shared" si="73"/>
        <v>indie rock</v>
      </c>
      <c r="S774" s="8">
        <f t="shared" si="74"/>
        <v>43505.25</v>
      </c>
      <c r="T774" s="8">
        <f t="shared" si="75"/>
        <v>43509.25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6"/>
        <v>43.00254993625159</v>
      </c>
      <c r="G775" s="4">
        <f t="shared" si="77"/>
        <v>1.9055555555555554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2"/>
        <v>theater</v>
      </c>
      <c r="R775" t="str">
        <f t="shared" si="73"/>
        <v>plays</v>
      </c>
      <c r="S775" s="8">
        <f t="shared" si="74"/>
        <v>42838.208333333328</v>
      </c>
      <c r="T775" s="8">
        <f t="shared" si="75"/>
        <v>42848.208333333328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6"/>
        <v>86.858974358974365</v>
      </c>
      <c r="G776" s="4">
        <f t="shared" si="77"/>
        <v>1.355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2"/>
        <v>technology</v>
      </c>
      <c r="R776" t="str">
        <f t="shared" si="73"/>
        <v>web</v>
      </c>
      <c r="S776" s="8">
        <f t="shared" si="74"/>
        <v>42513.208333333328</v>
      </c>
      <c r="T776" s="8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6"/>
        <v>96.8</v>
      </c>
      <c r="G777" s="4">
        <f t="shared" si="77"/>
        <v>0.10297872340425532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2"/>
        <v>music</v>
      </c>
      <c r="R777" t="str">
        <f t="shared" si="73"/>
        <v>rock</v>
      </c>
      <c r="S777" s="8">
        <f t="shared" si="74"/>
        <v>41949.25</v>
      </c>
      <c r="T777" s="8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6"/>
        <v>32.995456610631528</v>
      </c>
      <c r="G778" s="4">
        <f t="shared" si="77"/>
        <v>0.65544223826714798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2"/>
        <v>theater</v>
      </c>
      <c r="R778" t="str">
        <f t="shared" si="73"/>
        <v>plays</v>
      </c>
      <c r="S778" s="8">
        <f t="shared" si="74"/>
        <v>43650.208333333328</v>
      </c>
      <c r="T778" s="8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6"/>
        <v>68.028106508875737</v>
      </c>
      <c r="G779" s="4">
        <f t="shared" si="77"/>
        <v>0.49026652452025588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2"/>
        <v>theater</v>
      </c>
      <c r="R779" t="str">
        <f t="shared" si="73"/>
        <v>plays</v>
      </c>
      <c r="S779" s="8">
        <f t="shared" si="74"/>
        <v>40809.208333333336</v>
      </c>
      <c r="T779" s="8">
        <f t="shared" si="75"/>
        <v>40838.208333333336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6"/>
        <v>58.867816091954026</v>
      </c>
      <c r="G780" s="4">
        <f t="shared" si="77"/>
        <v>7.8792307692307695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2"/>
        <v>film &amp; video</v>
      </c>
      <c r="R780" t="str">
        <f t="shared" si="73"/>
        <v>animation</v>
      </c>
      <c r="S780" s="8">
        <f t="shared" si="74"/>
        <v>40768.208333333336</v>
      </c>
      <c r="T780" s="8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6"/>
        <v>105.04572803850782</v>
      </c>
      <c r="G781" s="4">
        <f t="shared" si="77"/>
        <v>0.80306347746090156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2"/>
        <v>theater</v>
      </c>
      <c r="R781" t="str">
        <f t="shared" si="73"/>
        <v>plays</v>
      </c>
      <c r="S781" s="8">
        <f t="shared" si="74"/>
        <v>42230.208333333328</v>
      </c>
      <c r="T781" s="8">
        <f t="shared" si="75"/>
        <v>42239.208333333328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6"/>
        <v>33.054878048780488</v>
      </c>
      <c r="G782" s="4">
        <f t="shared" si="77"/>
        <v>1.0629411764705883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2"/>
        <v>film &amp; video</v>
      </c>
      <c r="R782" t="str">
        <f t="shared" si="73"/>
        <v>drama</v>
      </c>
      <c r="S782" s="8">
        <f t="shared" si="74"/>
        <v>42573.208333333328</v>
      </c>
      <c r="T782" s="8">
        <f t="shared" si="75"/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6"/>
        <v>78.821428571428569</v>
      </c>
      <c r="G783" s="4">
        <f t="shared" si="77"/>
        <v>0.50735632183908042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2"/>
        <v>theater</v>
      </c>
      <c r="R783" t="str">
        <f t="shared" si="73"/>
        <v>plays</v>
      </c>
      <c r="S783" s="8">
        <f t="shared" si="74"/>
        <v>40482.208333333336</v>
      </c>
      <c r="T783" s="8">
        <f t="shared" si="75"/>
        <v>40533.25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6"/>
        <v>68.204968944099377</v>
      </c>
      <c r="G784" s="4">
        <f t="shared" si="77"/>
        <v>2.153137254901961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2"/>
        <v>film &amp; video</v>
      </c>
      <c r="R784" t="str">
        <f t="shared" si="73"/>
        <v>animation</v>
      </c>
      <c r="S784" s="8">
        <f t="shared" si="74"/>
        <v>40603.25</v>
      </c>
      <c r="T784" s="8">
        <f t="shared" si="75"/>
        <v>40631.208333333336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6"/>
        <v>75.731884057971016</v>
      </c>
      <c r="G785" s="4">
        <f t="shared" si="77"/>
        <v>1.4122972972972974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2"/>
        <v>music</v>
      </c>
      <c r="R785" t="str">
        <f t="shared" si="73"/>
        <v>rock</v>
      </c>
      <c r="S785" s="8">
        <f t="shared" si="74"/>
        <v>41625.25</v>
      </c>
      <c r="T785" s="8">
        <f t="shared" si="75"/>
        <v>41632.25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6"/>
        <v>30.996070133010882</v>
      </c>
      <c r="G786" s="4">
        <f t="shared" si="77"/>
        <v>1.1533745781777278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2"/>
        <v>technology</v>
      </c>
      <c r="R786" t="str">
        <f t="shared" si="73"/>
        <v>web</v>
      </c>
      <c r="S786" s="8">
        <f t="shared" si="74"/>
        <v>42435.25</v>
      </c>
      <c r="T786" s="8">
        <f t="shared" si="75"/>
        <v>42446.208333333328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6"/>
        <v>101.88188976377953</v>
      </c>
      <c r="G787" s="4">
        <f t="shared" si="77"/>
        <v>1.9311940298507462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2"/>
        <v>film &amp; video</v>
      </c>
      <c r="R787" t="str">
        <f t="shared" si="73"/>
        <v>animation</v>
      </c>
      <c r="S787" s="8">
        <f t="shared" si="74"/>
        <v>43582.208333333328</v>
      </c>
      <c r="T787" s="8">
        <f t="shared" si="75"/>
        <v>43616.208333333328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6"/>
        <v>52.879227053140099</v>
      </c>
      <c r="G788" s="4">
        <f t="shared" si="77"/>
        <v>7.2973333333333334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2"/>
        <v>music</v>
      </c>
      <c r="R788" t="str">
        <f t="shared" si="73"/>
        <v>jazz</v>
      </c>
      <c r="S788" s="8">
        <f t="shared" si="74"/>
        <v>43186.208333333328</v>
      </c>
      <c r="T788" s="8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6"/>
        <v>71.005820721769496</v>
      </c>
      <c r="G789" s="4">
        <f t="shared" si="77"/>
        <v>0.99663398692810456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2"/>
        <v>music</v>
      </c>
      <c r="R789" t="str">
        <f t="shared" si="73"/>
        <v>rock</v>
      </c>
      <c r="S789" s="8">
        <f t="shared" si="74"/>
        <v>40684.208333333336</v>
      </c>
      <c r="T789" s="8">
        <f t="shared" si="75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6"/>
        <v>102.38709677419355</v>
      </c>
      <c r="G790" s="4">
        <f t="shared" si="77"/>
        <v>0.88166666666666671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2"/>
        <v>film &amp; video</v>
      </c>
      <c r="R790" t="str">
        <f t="shared" si="73"/>
        <v>animation</v>
      </c>
      <c r="S790" s="8">
        <f t="shared" si="74"/>
        <v>41202.208333333336</v>
      </c>
      <c r="T790" s="8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6"/>
        <v>74.466666666666669</v>
      </c>
      <c r="G791" s="4">
        <f t="shared" si="77"/>
        <v>0.37233333333333335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2"/>
        <v>theater</v>
      </c>
      <c r="R791" t="str">
        <f t="shared" si="73"/>
        <v>plays</v>
      </c>
      <c r="S791" s="8">
        <f t="shared" si="74"/>
        <v>41786.208333333336</v>
      </c>
      <c r="T791" s="8">
        <f t="shared" si="75"/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6"/>
        <v>51.009883198562441</v>
      </c>
      <c r="G792" s="4">
        <f t="shared" si="77"/>
        <v>0.30540075309306081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2"/>
        <v>theater</v>
      </c>
      <c r="R792" t="str">
        <f t="shared" si="73"/>
        <v>plays</v>
      </c>
      <c r="S792" s="8">
        <f t="shared" si="74"/>
        <v>40223.25</v>
      </c>
      <c r="T792" s="8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6"/>
        <v>90</v>
      </c>
      <c r="G793" s="4">
        <f t="shared" si="77"/>
        <v>0.25714285714285712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2"/>
        <v>food</v>
      </c>
      <c r="R793" t="str">
        <f t="shared" si="73"/>
        <v>food trucks</v>
      </c>
      <c r="S793" s="8">
        <f t="shared" si="74"/>
        <v>42715.25</v>
      </c>
      <c r="T793" s="8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6"/>
        <v>97.142857142857139</v>
      </c>
      <c r="G794" s="4">
        <f t="shared" si="77"/>
        <v>0.34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2"/>
        <v>theater</v>
      </c>
      <c r="R794" t="str">
        <f t="shared" si="73"/>
        <v>plays</v>
      </c>
      <c r="S794" s="8">
        <f t="shared" si="74"/>
        <v>41451.208333333336</v>
      </c>
      <c r="T794" s="8">
        <f t="shared" si="75"/>
        <v>41479.208333333336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6"/>
        <v>72.071823204419886</v>
      </c>
      <c r="G795" s="4">
        <f t="shared" si="77"/>
        <v>11.859090909090909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2"/>
        <v>publishing</v>
      </c>
      <c r="R795" t="str">
        <f t="shared" si="73"/>
        <v>nonfiction</v>
      </c>
      <c r="S795" s="8">
        <f t="shared" si="74"/>
        <v>41450.208333333336</v>
      </c>
      <c r="T795" s="8">
        <f t="shared" si="75"/>
        <v>41454.208333333336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6"/>
        <v>75.236363636363635</v>
      </c>
      <c r="G796" s="4">
        <f t="shared" si="77"/>
        <v>1.2539393939393939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2"/>
        <v>music</v>
      </c>
      <c r="R796" t="str">
        <f t="shared" si="73"/>
        <v>rock</v>
      </c>
      <c r="S796" s="8">
        <f t="shared" si="74"/>
        <v>43091.25</v>
      </c>
      <c r="T796" s="8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6"/>
        <v>32.967741935483872</v>
      </c>
      <c r="G797" s="4">
        <f t="shared" si="77"/>
        <v>0.14394366197183098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2"/>
        <v>film &amp; video</v>
      </c>
      <c r="R797" t="str">
        <f t="shared" si="73"/>
        <v>drama</v>
      </c>
      <c r="S797" s="8">
        <f t="shared" si="74"/>
        <v>42675.208333333328</v>
      </c>
      <c r="T797" s="8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6"/>
        <v>54.807692307692307</v>
      </c>
      <c r="G798" s="4">
        <f t="shared" si="77"/>
        <v>0.54807692307692313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2"/>
        <v>games</v>
      </c>
      <c r="R798" t="str">
        <f t="shared" si="73"/>
        <v>mobile games</v>
      </c>
      <c r="S798" s="8">
        <f t="shared" si="74"/>
        <v>41859.208333333336</v>
      </c>
      <c r="T798" s="8">
        <f t="shared" si="75"/>
        <v>41866.208333333336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6"/>
        <v>45.037837837837834</v>
      </c>
      <c r="G799" s="4">
        <f t="shared" si="77"/>
        <v>1.0963157894736841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2"/>
        <v>technology</v>
      </c>
      <c r="R799" t="str">
        <f t="shared" si="73"/>
        <v>web</v>
      </c>
      <c r="S799" s="8">
        <f t="shared" si="74"/>
        <v>43464.25</v>
      </c>
      <c r="T799" s="8">
        <f t="shared" si="75"/>
        <v>43487.25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6"/>
        <v>52.958677685950413</v>
      </c>
      <c r="G800" s="4">
        <f t="shared" si="77"/>
        <v>1.8847058823529412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2"/>
        <v>theater</v>
      </c>
      <c r="R800" t="str">
        <f t="shared" si="73"/>
        <v>plays</v>
      </c>
      <c r="S800" s="8">
        <f t="shared" si="74"/>
        <v>41060.208333333336</v>
      </c>
      <c r="T800" s="8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6"/>
        <v>60.017959183673469</v>
      </c>
      <c r="G801" s="4">
        <f t="shared" si="77"/>
        <v>0.87008284023668636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2"/>
        <v>theater</v>
      </c>
      <c r="R801" t="str">
        <f t="shared" si="73"/>
        <v>plays</v>
      </c>
      <c r="S801" s="8">
        <f t="shared" si="74"/>
        <v>42399.25</v>
      </c>
      <c r="T801" s="8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6"/>
        <v>1</v>
      </c>
      <c r="G802" s="4">
        <f t="shared" si="77"/>
        <v>0.01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2"/>
        <v>music</v>
      </c>
      <c r="R802" t="str">
        <f t="shared" si="73"/>
        <v>rock</v>
      </c>
      <c r="S802" s="8">
        <f t="shared" si="74"/>
        <v>42167.208333333328</v>
      </c>
      <c r="T802" s="8">
        <f t="shared" si="75"/>
        <v>42171.208333333328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6"/>
        <v>44.028301886792455</v>
      </c>
      <c r="G803" s="4">
        <f t="shared" si="77"/>
        <v>2.0291304347826089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2"/>
        <v>photography</v>
      </c>
      <c r="R803" t="str">
        <f t="shared" si="73"/>
        <v>photography books</v>
      </c>
      <c r="S803" s="8">
        <f t="shared" si="74"/>
        <v>43830.25</v>
      </c>
      <c r="T803" s="8">
        <f t="shared" si="75"/>
        <v>43852.25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6"/>
        <v>86.028169014084511</v>
      </c>
      <c r="G804" s="4">
        <f t="shared" si="77"/>
        <v>1.9703225806451612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2"/>
        <v>photography</v>
      </c>
      <c r="R804" t="str">
        <f t="shared" si="73"/>
        <v>photography books</v>
      </c>
      <c r="S804" s="8">
        <f t="shared" si="74"/>
        <v>43650.208333333328</v>
      </c>
      <c r="T804" s="8">
        <f t="shared" si="75"/>
        <v>43652.208333333328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6"/>
        <v>28.012875536480685</v>
      </c>
      <c r="G805" s="4">
        <f t="shared" si="77"/>
        <v>1.07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2"/>
        <v>theater</v>
      </c>
      <c r="R805" t="str">
        <f t="shared" si="73"/>
        <v>plays</v>
      </c>
      <c r="S805" s="8">
        <f t="shared" si="74"/>
        <v>43492.25</v>
      </c>
      <c r="T805" s="8">
        <f t="shared" si="75"/>
        <v>43526.25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6"/>
        <v>32.050458715596328</v>
      </c>
      <c r="G806" s="4">
        <f t="shared" si="77"/>
        <v>2.6873076923076922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2"/>
        <v>music</v>
      </c>
      <c r="R806" t="str">
        <f t="shared" si="73"/>
        <v>rock</v>
      </c>
      <c r="S806" s="8">
        <f t="shared" si="74"/>
        <v>43102.25</v>
      </c>
      <c r="T806" s="8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6"/>
        <v>73.611940298507463</v>
      </c>
      <c r="G807" s="4">
        <f t="shared" si="77"/>
        <v>0.50845360824742269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2"/>
        <v>film &amp; video</v>
      </c>
      <c r="R807" t="str">
        <f t="shared" si="73"/>
        <v>documentary</v>
      </c>
      <c r="S807" s="8">
        <f t="shared" si="74"/>
        <v>41958.25</v>
      </c>
      <c r="T807" s="8">
        <f t="shared" si="75"/>
        <v>42009.25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6"/>
        <v>108.71052631578948</v>
      </c>
      <c r="G808" s="4">
        <f t="shared" si="77"/>
        <v>11.802857142857142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2"/>
        <v>film &amp; video</v>
      </c>
      <c r="R808" t="str">
        <f t="shared" si="73"/>
        <v>drama</v>
      </c>
      <c r="S808" s="8">
        <f t="shared" si="74"/>
        <v>40973.25</v>
      </c>
      <c r="T808" s="8">
        <f t="shared" si="75"/>
        <v>40997.208333333336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6"/>
        <v>42.97674418604651</v>
      </c>
      <c r="G809" s="4">
        <f t="shared" si="77"/>
        <v>2.64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2"/>
        <v>theater</v>
      </c>
      <c r="R809" t="str">
        <f t="shared" si="73"/>
        <v>plays</v>
      </c>
      <c r="S809" s="8">
        <f t="shared" si="74"/>
        <v>43753.208333333328</v>
      </c>
      <c r="T809" s="8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6"/>
        <v>83.315789473684205</v>
      </c>
      <c r="G810" s="4">
        <f t="shared" si="77"/>
        <v>0.30442307692307691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2"/>
        <v>food</v>
      </c>
      <c r="R810" t="str">
        <f t="shared" si="73"/>
        <v>food trucks</v>
      </c>
      <c r="S810" s="8">
        <f t="shared" si="74"/>
        <v>42507.208333333328</v>
      </c>
      <c r="T810" s="8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6"/>
        <v>42</v>
      </c>
      <c r="G811" s="4">
        <f t="shared" si="77"/>
        <v>0.62880681818181816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2"/>
        <v>film &amp; video</v>
      </c>
      <c r="R811" t="str">
        <f t="shared" si="73"/>
        <v>documentary</v>
      </c>
      <c r="S811" s="8">
        <f t="shared" si="74"/>
        <v>41135.208333333336</v>
      </c>
      <c r="T811" s="8">
        <f t="shared" si="75"/>
        <v>41136.208333333336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6"/>
        <v>55.927601809954751</v>
      </c>
      <c r="G812" s="4">
        <f t="shared" si="77"/>
        <v>1.9312499999999999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2"/>
        <v>theater</v>
      </c>
      <c r="R812" t="str">
        <f t="shared" si="73"/>
        <v>plays</v>
      </c>
      <c r="S812" s="8">
        <f t="shared" si="74"/>
        <v>43067.25</v>
      </c>
      <c r="T812" s="8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6"/>
        <v>105.03681885125184</v>
      </c>
      <c r="G813" s="4">
        <f t="shared" si="77"/>
        <v>0.77102702702702708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2"/>
        <v>games</v>
      </c>
      <c r="R813" t="str">
        <f t="shared" si="73"/>
        <v>video games</v>
      </c>
      <c r="S813" s="8">
        <f t="shared" si="74"/>
        <v>42378.25</v>
      </c>
      <c r="T813" s="8">
        <f t="shared" si="75"/>
        <v>42380.25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6"/>
        <v>48</v>
      </c>
      <c r="G814" s="4">
        <f t="shared" si="77"/>
        <v>2.2552763819095478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2"/>
        <v>publishing</v>
      </c>
      <c r="R814" t="str">
        <f t="shared" si="73"/>
        <v>nonfiction</v>
      </c>
      <c r="S814" s="8">
        <f t="shared" si="74"/>
        <v>43206.208333333328</v>
      </c>
      <c r="T814" s="8">
        <f t="shared" si="75"/>
        <v>43211.208333333328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6"/>
        <v>112.66176470588235</v>
      </c>
      <c r="G815" s="4">
        <f t="shared" si="77"/>
        <v>2.3940625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2"/>
        <v>games</v>
      </c>
      <c r="R815" t="str">
        <f t="shared" si="73"/>
        <v>video games</v>
      </c>
      <c r="S815" s="8">
        <f t="shared" si="74"/>
        <v>41148.208333333336</v>
      </c>
      <c r="T815" s="8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6"/>
        <v>81.944444444444443</v>
      </c>
      <c r="G816" s="4">
        <f t="shared" si="77"/>
        <v>0.921875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2"/>
        <v>music</v>
      </c>
      <c r="R816" t="str">
        <f t="shared" si="73"/>
        <v>rock</v>
      </c>
      <c r="S816" s="8">
        <f t="shared" si="74"/>
        <v>42517.208333333328</v>
      </c>
      <c r="T816" s="8">
        <f t="shared" si="75"/>
        <v>42519.208333333328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6"/>
        <v>64.049180327868854</v>
      </c>
      <c r="G817" s="4">
        <f t="shared" si="77"/>
        <v>1.3023333333333333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2"/>
        <v>music</v>
      </c>
      <c r="R817" t="str">
        <f t="shared" si="73"/>
        <v>rock</v>
      </c>
      <c r="S817" s="8">
        <f t="shared" si="74"/>
        <v>43068.25</v>
      </c>
      <c r="T817" s="8">
        <f t="shared" si="75"/>
        <v>43094.25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6"/>
        <v>106.39097744360902</v>
      </c>
      <c r="G818" s="4">
        <f t="shared" si="77"/>
        <v>6.1521739130434785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2"/>
        <v>theater</v>
      </c>
      <c r="R818" t="str">
        <f t="shared" si="73"/>
        <v>plays</v>
      </c>
      <c r="S818" s="8">
        <f t="shared" si="74"/>
        <v>41680.25</v>
      </c>
      <c r="T818" s="8">
        <f t="shared" si="75"/>
        <v>41682.25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6"/>
        <v>76.011249497790274</v>
      </c>
      <c r="G819" s="4">
        <f t="shared" si="77"/>
        <v>3.687953216374269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2"/>
        <v>publishing</v>
      </c>
      <c r="R819" t="str">
        <f t="shared" si="73"/>
        <v>nonfiction</v>
      </c>
      <c r="S819" s="8">
        <f t="shared" si="74"/>
        <v>43589.208333333328</v>
      </c>
      <c r="T819" s="8">
        <f t="shared" si="75"/>
        <v>43617.208333333328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6"/>
        <v>111.07246376811594</v>
      </c>
      <c r="G820" s="4">
        <f t="shared" si="77"/>
        <v>10.948571428571428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2"/>
        <v>theater</v>
      </c>
      <c r="R820" t="str">
        <f t="shared" si="73"/>
        <v>plays</v>
      </c>
      <c r="S820" s="8">
        <f t="shared" si="74"/>
        <v>43486.25</v>
      </c>
      <c r="T820" s="8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6"/>
        <v>95.936170212765958</v>
      </c>
      <c r="G821" s="4">
        <f t="shared" si="77"/>
        <v>0.50662921348314605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2"/>
        <v>games</v>
      </c>
      <c r="R821" t="str">
        <f t="shared" si="73"/>
        <v>video games</v>
      </c>
      <c r="S821" s="8">
        <f t="shared" si="74"/>
        <v>41237.25</v>
      </c>
      <c r="T821" s="8">
        <f t="shared" si="75"/>
        <v>41252.25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6"/>
        <v>43.043010752688176</v>
      </c>
      <c r="G822" s="4">
        <f t="shared" si="77"/>
        <v>8.0060000000000002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2"/>
        <v>music</v>
      </c>
      <c r="R822" t="str">
        <f t="shared" si="73"/>
        <v>rock</v>
      </c>
      <c r="S822" s="8">
        <f t="shared" si="74"/>
        <v>43310.208333333328</v>
      </c>
      <c r="T822" s="8">
        <f t="shared" si="75"/>
        <v>43323.208333333328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6"/>
        <v>67.966666666666669</v>
      </c>
      <c r="G823" s="4">
        <f t="shared" si="77"/>
        <v>2.9128571428571428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2"/>
        <v>film &amp; video</v>
      </c>
      <c r="R823" t="str">
        <f t="shared" si="73"/>
        <v>documentary</v>
      </c>
      <c r="S823" s="8">
        <f t="shared" si="74"/>
        <v>42794.25</v>
      </c>
      <c r="T823" s="8">
        <f t="shared" si="75"/>
        <v>42807.208333333328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6"/>
        <v>89.991428571428571</v>
      </c>
      <c r="G824" s="4">
        <f t="shared" si="77"/>
        <v>3.4996666666666667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2"/>
        <v>music</v>
      </c>
      <c r="R824" t="str">
        <f t="shared" si="73"/>
        <v>rock</v>
      </c>
      <c r="S824" s="8">
        <f t="shared" si="74"/>
        <v>41698.25</v>
      </c>
      <c r="T824" s="8">
        <f t="shared" si="75"/>
        <v>41715.208333333336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6"/>
        <v>58.095238095238095</v>
      </c>
      <c r="G825" s="4">
        <f t="shared" si="77"/>
        <v>3.5707317073170732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2"/>
        <v>music</v>
      </c>
      <c r="R825" t="str">
        <f t="shared" si="73"/>
        <v>rock</v>
      </c>
      <c r="S825" s="8">
        <f t="shared" si="74"/>
        <v>41892.208333333336</v>
      </c>
      <c r="T825" s="8">
        <f t="shared" si="75"/>
        <v>41917.208333333336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6"/>
        <v>83.996875000000003</v>
      </c>
      <c r="G826" s="4">
        <f t="shared" si="77"/>
        <v>1.2648941176470587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2"/>
        <v>publishing</v>
      </c>
      <c r="R826" t="str">
        <f t="shared" si="73"/>
        <v>nonfiction</v>
      </c>
      <c r="S826" s="8">
        <f t="shared" si="74"/>
        <v>40348.208333333336</v>
      </c>
      <c r="T826" s="8">
        <f t="shared" si="75"/>
        <v>40380.208333333336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6"/>
        <v>88.853503184713375</v>
      </c>
      <c r="G827" s="4">
        <f t="shared" si="77"/>
        <v>3.875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2"/>
        <v>film &amp; video</v>
      </c>
      <c r="R827" t="str">
        <f t="shared" si="73"/>
        <v>shorts</v>
      </c>
      <c r="S827" s="8">
        <f t="shared" si="74"/>
        <v>42941.208333333328</v>
      </c>
      <c r="T827" s="8">
        <f t="shared" si="75"/>
        <v>42953.208333333328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6"/>
        <v>65.963917525773198</v>
      </c>
      <c r="G828" s="4">
        <f t="shared" si="77"/>
        <v>4.5703571428571426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2"/>
        <v>theater</v>
      </c>
      <c r="R828" t="str">
        <f t="shared" si="73"/>
        <v>plays</v>
      </c>
      <c r="S828" s="8">
        <f t="shared" si="74"/>
        <v>40525.25</v>
      </c>
      <c r="T828" s="8">
        <f t="shared" si="75"/>
        <v>40553.25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6"/>
        <v>74.804878048780495</v>
      </c>
      <c r="G829" s="4">
        <f t="shared" si="77"/>
        <v>2.6669565217391304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2"/>
        <v>film &amp; video</v>
      </c>
      <c r="R829" t="str">
        <f t="shared" si="73"/>
        <v>drama</v>
      </c>
      <c r="S829" s="8">
        <f t="shared" si="74"/>
        <v>40666.208333333336</v>
      </c>
      <c r="T829" s="8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6"/>
        <v>69.98571428571428</v>
      </c>
      <c r="G830" s="4">
        <f t="shared" si="77"/>
        <v>0.69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2"/>
        <v>theater</v>
      </c>
      <c r="R830" t="str">
        <f t="shared" si="73"/>
        <v>plays</v>
      </c>
      <c r="S830" s="8">
        <f t="shared" si="74"/>
        <v>43340.208333333328</v>
      </c>
      <c r="T830" s="8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6"/>
        <v>32.006493506493506</v>
      </c>
      <c r="G831" s="4">
        <f t="shared" si="77"/>
        <v>0.51343749999999999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2"/>
        <v>theater</v>
      </c>
      <c r="R831" t="str">
        <f t="shared" si="73"/>
        <v>plays</v>
      </c>
      <c r="S831" s="8">
        <f t="shared" si="74"/>
        <v>42164.208333333328</v>
      </c>
      <c r="T831" s="8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6"/>
        <v>64.727272727272734</v>
      </c>
      <c r="G832" s="4">
        <f t="shared" si="77"/>
        <v>1.1710526315789473E-2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2"/>
        <v>theater</v>
      </c>
      <c r="R832" t="str">
        <f t="shared" si="73"/>
        <v>plays</v>
      </c>
      <c r="S832" s="8">
        <f t="shared" si="74"/>
        <v>43103.25</v>
      </c>
      <c r="T832" s="8">
        <f t="shared" si="75"/>
        <v>43162.25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6"/>
        <v>24.998110087408456</v>
      </c>
      <c r="G833" s="4">
        <f t="shared" si="77"/>
        <v>1.089773429454171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2"/>
        <v>photography</v>
      </c>
      <c r="R833" t="str">
        <f t="shared" si="73"/>
        <v>photography books</v>
      </c>
      <c r="S833" s="8">
        <f t="shared" si="74"/>
        <v>40994.208333333336</v>
      </c>
      <c r="T833" s="8">
        <f t="shared" si="75"/>
        <v>41028.208333333336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6"/>
        <v>104.97764070932922</v>
      </c>
      <c r="G834" s="4">
        <f t="shared" si="77"/>
        <v>3.1517592592592591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2"/>
        <v>publishing</v>
      </c>
      <c r="R834" t="str">
        <f t="shared" si="73"/>
        <v>translations</v>
      </c>
      <c r="S834" s="8">
        <f t="shared" si="74"/>
        <v>42299.208333333328</v>
      </c>
      <c r="T834" s="8">
        <f t="shared" si="75"/>
        <v>42333.25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6"/>
        <v>64.987878787878785</v>
      </c>
      <c r="G835" s="4">
        <f t="shared" si="77"/>
        <v>1.5769117647058823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8">LEFT(P835,SEARCH("/",P835,3)-1)</f>
        <v>publishing</v>
      </c>
      <c r="R835" t="str">
        <f t="shared" ref="R835:R898" si="79">RIGHT(P835,LEN(P835)-SEARCH("/",P835))</f>
        <v>translations</v>
      </c>
      <c r="S835" s="8">
        <f t="shared" ref="S835:S898" si="80">(((L835/60)/60)/24)+DATE(1970,1,1)</f>
        <v>40588.25</v>
      </c>
      <c r="T835" s="8">
        <f t="shared" ref="T835:T898" si="81">(((M835/60)/60)/24)+DATE(1970,1,1)</f>
        <v>40599.25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82">E836/I836</f>
        <v>94.352941176470594</v>
      </c>
      <c r="G836" s="4">
        <f t="shared" ref="G836:G899" si="83">E836/D836</f>
        <v>1.5380821917808218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8"/>
        <v>theater</v>
      </c>
      <c r="R836" t="str">
        <f t="shared" si="79"/>
        <v>plays</v>
      </c>
      <c r="S836" s="8">
        <f t="shared" si="80"/>
        <v>41448.208333333336</v>
      </c>
      <c r="T836" s="8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2"/>
        <v>44.001706484641637</v>
      </c>
      <c r="G837" s="4">
        <f t="shared" si="83"/>
        <v>0.89738979118329465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8"/>
        <v>technology</v>
      </c>
      <c r="R837" t="str">
        <f t="shared" si="79"/>
        <v>web</v>
      </c>
      <c r="S837" s="8">
        <f t="shared" si="80"/>
        <v>42063.25</v>
      </c>
      <c r="T837" s="8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2"/>
        <v>64.744680851063833</v>
      </c>
      <c r="G838" s="4">
        <f t="shared" si="83"/>
        <v>0.75135802469135804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8"/>
        <v>music</v>
      </c>
      <c r="R838" t="str">
        <f t="shared" si="79"/>
        <v>indie rock</v>
      </c>
      <c r="S838" s="8">
        <f t="shared" si="80"/>
        <v>40214.25</v>
      </c>
      <c r="T838" s="8">
        <f t="shared" si="81"/>
        <v>40225.25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2"/>
        <v>84.00667779632721</v>
      </c>
      <c r="G839" s="4">
        <f t="shared" si="83"/>
        <v>8.5288135593220336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8"/>
        <v>music</v>
      </c>
      <c r="R839" t="str">
        <f t="shared" si="79"/>
        <v>jazz</v>
      </c>
      <c r="S839" s="8">
        <f t="shared" si="80"/>
        <v>40629.208333333336</v>
      </c>
      <c r="T839" s="8">
        <f t="shared" si="81"/>
        <v>40683.208333333336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2"/>
        <v>34.061302681992338</v>
      </c>
      <c r="G840" s="4">
        <f t="shared" si="83"/>
        <v>1.3890625000000001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8"/>
        <v>theater</v>
      </c>
      <c r="R840" t="str">
        <f t="shared" si="79"/>
        <v>plays</v>
      </c>
      <c r="S840" s="8">
        <f t="shared" si="80"/>
        <v>43370.208333333328</v>
      </c>
      <c r="T840" s="8">
        <f t="shared" si="81"/>
        <v>43379.208333333328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2"/>
        <v>93.273885350318466</v>
      </c>
      <c r="G841" s="4">
        <f t="shared" si="83"/>
        <v>1.9018181818181819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8"/>
        <v>film &amp; video</v>
      </c>
      <c r="R841" t="str">
        <f t="shared" si="79"/>
        <v>documentary</v>
      </c>
      <c r="S841" s="8">
        <f t="shared" si="80"/>
        <v>41715.208333333336</v>
      </c>
      <c r="T841" s="8">
        <f t="shared" si="81"/>
        <v>41760.208333333336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2"/>
        <v>32.998301726577978</v>
      </c>
      <c r="G842" s="4">
        <f t="shared" si="83"/>
        <v>1.0024333619948409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8"/>
        <v>theater</v>
      </c>
      <c r="R842" t="str">
        <f t="shared" si="79"/>
        <v>plays</v>
      </c>
      <c r="S842" s="8">
        <f t="shared" si="80"/>
        <v>41836.208333333336</v>
      </c>
      <c r="T842" s="8">
        <f t="shared" si="81"/>
        <v>41838.208333333336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2"/>
        <v>83.812903225806451</v>
      </c>
      <c r="G843" s="4">
        <f t="shared" si="83"/>
        <v>1.4275824175824177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8"/>
        <v>technology</v>
      </c>
      <c r="R843" t="str">
        <f t="shared" si="79"/>
        <v>web</v>
      </c>
      <c r="S843" s="8">
        <f t="shared" si="80"/>
        <v>42419.25</v>
      </c>
      <c r="T843" s="8">
        <f t="shared" si="81"/>
        <v>42435.25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2"/>
        <v>63.992424242424242</v>
      </c>
      <c r="G844" s="4">
        <f t="shared" si="83"/>
        <v>5.6313333333333331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8"/>
        <v>technology</v>
      </c>
      <c r="R844" t="str">
        <f t="shared" si="79"/>
        <v>wearables</v>
      </c>
      <c r="S844" s="8">
        <f t="shared" si="80"/>
        <v>43266.208333333328</v>
      </c>
      <c r="T844" s="8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2"/>
        <v>81.909090909090907</v>
      </c>
      <c r="G845" s="4">
        <f t="shared" si="83"/>
        <v>0.30715909090909088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8"/>
        <v>photography</v>
      </c>
      <c r="R845" t="str">
        <f t="shared" si="79"/>
        <v>photography books</v>
      </c>
      <c r="S845" s="8">
        <f t="shared" si="80"/>
        <v>43338.208333333328</v>
      </c>
      <c r="T845" s="8">
        <f t="shared" si="81"/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2"/>
        <v>93.053191489361708</v>
      </c>
      <c r="G846" s="4">
        <f t="shared" si="83"/>
        <v>0.99397727272727276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8"/>
        <v>film &amp; video</v>
      </c>
      <c r="R846" t="str">
        <f t="shared" si="79"/>
        <v>documentary</v>
      </c>
      <c r="S846" s="8">
        <f t="shared" si="80"/>
        <v>40930.25</v>
      </c>
      <c r="T846" s="8">
        <f t="shared" si="81"/>
        <v>40933.25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2"/>
        <v>101.98449039881831</v>
      </c>
      <c r="G847" s="4">
        <f t="shared" si="83"/>
        <v>1.9754935622317598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8"/>
        <v>technology</v>
      </c>
      <c r="R847" t="str">
        <f t="shared" si="79"/>
        <v>web</v>
      </c>
      <c r="S847" s="8">
        <f t="shared" si="80"/>
        <v>43235.208333333328</v>
      </c>
      <c r="T847" s="8">
        <f t="shared" si="81"/>
        <v>43272.208333333328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2"/>
        <v>105.9375</v>
      </c>
      <c r="G848" s="4">
        <f t="shared" si="83"/>
        <v>5.085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8"/>
        <v>technology</v>
      </c>
      <c r="R848" t="str">
        <f t="shared" si="79"/>
        <v>web</v>
      </c>
      <c r="S848" s="8">
        <f t="shared" si="80"/>
        <v>43302.208333333328</v>
      </c>
      <c r="T848" s="8">
        <f t="shared" si="81"/>
        <v>43338.208333333328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2"/>
        <v>101.58181818181818</v>
      </c>
      <c r="G849" s="4">
        <f t="shared" si="83"/>
        <v>2.3774468085106384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8"/>
        <v>food</v>
      </c>
      <c r="R849" t="str">
        <f t="shared" si="79"/>
        <v>food trucks</v>
      </c>
      <c r="S849" s="8">
        <f t="shared" si="80"/>
        <v>43107.25</v>
      </c>
      <c r="T849" s="8">
        <f t="shared" si="81"/>
        <v>43110.25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2"/>
        <v>62.970930232558139</v>
      </c>
      <c r="G850" s="4">
        <f t="shared" si="83"/>
        <v>3.3846875000000001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8"/>
        <v>film &amp; video</v>
      </c>
      <c r="R850" t="str">
        <f t="shared" si="79"/>
        <v>drama</v>
      </c>
      <c r="S850" s="8">
        <f t="shared" si="80"/>
        <v>40341.208333333336</v>
      </c>
      <c r="T850" s="8">
        <f t="shared" si="81"/>
        <v>40350.208333333336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2"/>
        <v>29.045602605863191</v>
      </c>
      <c r="G851" s="4">
        <f t="shared" si="83"/>
        <v>1.3308955223880596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8"/>
        <v>music</v>
      </c>
      <c r="R851" t="str">
        <f t="shared" si="79"/>
        <v>indie rock</v>
      </c>
      <c r="S851" s="8">
        <f t="shared" si="80"/>
        <v>40948.25</v>
      </c>
      <c r="T851" s="8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2"/>
        <v>1</v>
      </c>
      <c r="G852" s="4">
        <f t="shared" si="83"/>
        <v>0.01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8"/>
        <v>music</v>
      </c>
      <c r="R852" t="str">
        <f t="shared" si="79"/>
        <v>rock</v>
      </c>
      <c r="S852" s="8">
        <f t="shared" si="80"/>
        <v>40866.25</v>
      </c>
      <c r="T852" s="8">
        <f t="shared" si="81"/>
        <v>40881.25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2"/>
        <v>77.924999999999997</v>
      </c>
      <c r="G853" s="4">
        <f t="shared" si="83"/>
        <v>2.0779999999999998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8"/>
        <v>music</v>
      </c>
      <c r="R853" t="str">
        <f t="shared" si="79"/>
        <v>electric music</v>
      </c>
      <c r="S853" s="8">
        <f t="shared" si="80"/>
        <v>41031.208333333336</v>
      </c>
      <c r="T853" s="8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2"/>
        <v>80.806451612903231</v>
      </c>
      <c r="G854" s="4">
        <f t="shared" si="83"/>
        <v>0.51122448979591839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8"/>
        <v>games</v>
      </c>
      <c r="R854" t="str">
        <f t="shared" si="79"/>
        <v>video games</v>
      </c>
      <c r="S854" s="8">
        <f t="shared" si="80"/>
        <v>40740.208333333336</v>
      </c>
      <c r="T854" s="8">
        <f t="shared" si="81"/>
        <v>40750.208333333336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2"/>
        <v>76.006816632583508</v>
      </c>
      <c r="G855" s="4">
        <f t="shared" si="83"/>
        <v>6.5205847953216374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8"/>
        <v>music</v>
      </c>
      <c r="R855" t="str">
        <f t="shared" si="79"/>
        <v>indie rock</v>
      </c>
      <c r="S855" s="8">
        <f t="shared" si="80"/>
        <v>40714.208333333336</v>
      </c>
      <c r="T855" s="8">
        <f t="shared" si="81"/>
        <v>40719.208333333336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2"/>
        <v>72.993613824192337</v>
      </c>
      <c r="G856" s="4">
        <f t="shared" si="83"/>
        <v>1.1363099415204678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8"/>
        <v>publishing</v>
      </c>
      <c r="R856" t="str">
        <f t="shared" si="79"/>
        <v>fiction</v>
      </c>
      <c r="S856" s="8">
        <f t="shared" si="80"/>
        <v>43787.25</v>
      </c>
      <c r="T856" s="8">
        <f t="shared" si="81"/>
        <v>43814.25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2"/>
        <v>53</v>
      </c>
      <c r="G857" s="4">
        <f t="shared" si="83"/>
        <v>1.0237606837606839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8"/>
        <v>theater</v>
      </c>
      <c r="R857" t="str">
        <f t="shared" si="79"/>
        <v>plays</v>
      </c>
      <c r="S857" s="8">
        <f t="shared" si="80"/>
        <v>40712.208333333336</v>
      </c>
      <c r="T857" s="8">
        <f t="shared" si="81"/>
        <v>40743.208333333336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2"/>
        <v>54.164556962025316</v>
      </c>
      <c r="G858" s="4">
        <f t="shared" si="83"/>
        <v>3.5658333333333334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8"/>
        <v>food</v>
      </c>
      <c r="R858" t="str">
        <f t="shared" si="79"/>
        <v>food trucks</v>
      </c>
      <c r="S858" s="8">
        <f t="shared" si="80"/>
        <v>41023.208333333336</v>
      </c>
      <c r="T858" s="8">
        <f t="shared" si="81"/>
        <v>41040.208333333336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2"/>
        <v>32.946666666666665</v>
      </c>
      <c r="G859" s="4">
        <f t="shared" si="83"/>
        <v>1.3986792452830188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8"/>
        <v>film &amp; video</v>
      </c>
      <c r="R859" t="str">
        <f t="shared" si="79"/>
        <v>shorts</v>
      </c>
      <c r="S859" s="8">
        <f t="shared" si="80"/>
        <v>40944.25</v>
      </c>
      <c r="T859" s="8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2"/>
        <v>79.371428571428567</v>
      </c>
      <c r="G860" s="4">
        <f t="shared" si="83"/>
        <v>0.69450000000000001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8"/>
        <v>food</v>
      </c>
      <c r="R860" t="str">
        <f t="shared" si="79"/>
        <v>food trucks</v>
      </c>
      <c r="S860" s="8">
        <f t="shared" si="80"/>
        <v>43211.208333333328</v>
      </c>
      <c r="T860" s="8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2"/>
        <v>41.174603174603178</v>
      </c>
      <c r="G861" s="4">
        <f t="shared" si="83"/>
        <v>0.35534246575342465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8"/>
        <v>theater</v>
      </c>
      <c r="R861" t="str">
        <f t="shared" si="79"/>
        <v>plays</v>
      </c>
      <c r="S861" s="8">
        <f t="shared" si="80"/>
        <v>41334.25</v>
      </c>
      <c r="T861" s="8">
        <f t="shared" si="81"/>
        <v>41352.208333333336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2"/>
        <v>77.430769230769229</v>
      </c>
      <c r="G862" s="4">
        <f t="shared" si="83"/>
        <v>2.5165000000000002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8"/>
        <v>technology</v>
      </c>
      <c r="R862" t="str">
        <f t="shared" si="79"/>
        <v>wearables</v>
      </c>
      <c r="S862" s="8">
        <f t="shared" si="80"/>
        <v>43515.25</v>
      </c>
      <c r="T862" s="8">
        <f t="shared" si="81"/>
        <v>43525.25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2"/>
        <v>57.159509202453989</v>
      </c>
      <c r="G863" s="4">
        <f t="shared" si="83"/>
        <v>1.0587500000000001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8"/>
        <v>theater</v>
      </c>
      <c r="R863" t="str">
        <f t="shared" si="79"/>
        <v>plays</v>
      </c>
      <c r="S863" s="8">
        <f t="shared" si="80"/>
        <v>40258.208333333336</v>
      </c>
      <c r="T863" s="8">
        <f t="shared" si="81"/>
        <v>40266.208333333336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2"/>
        <v>77.17647058823529</v>
      </c>
      <c r="G864" s="4">
        <f t="shared" si="83"/>
        <v>1.8742857142857143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8"/>
        <v>theater</v>
      </c>
      <c r="R864" t="str">
        <f t="shared" si="79"/>
        <v>plays</v>
      </c>
      <c r="S864" s="8">
        <f t="shared" si="80"/>
        <v>40756.208333333336</v>
      </c>
      <c r="T864" s="8">
        <f t="shared" si="81"/>
        <v>40760.208333333336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2"/>
        <v>24.953917050691246</v>
      </c>
      <c r="G865" s="4">
        <f t="shared" si="83"/>
        <v>3.8678571428571429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8"/>
        <v>film &amp; video</v>
      </c>
      <c r="R865" t="str">
        <f t="shared" si="79"/>
        <v>television</v>
      </c>
      <c r="S865" s="8">
        <f t="shared" si="80"/>
        <v>42172.208333333328</v>
      </c>
      <c r="T865" s="8">
        <f t="shared" si="81"/>
        <v>42195.208333333328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2"/>
        <v>97.18</v>
      </c>
      <c r="G866" s="4">
        <f t="shared" si="83"/>
        <v>3.4707142857142856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8"/>
        <v>film &amp; video</v>
      </c>
      <c r="R866" t="str">
        <f t="shared" si="79"/>
        <v>shorts</v>
      </c>
      <c r="S866" s="8">
        <f t="shared" si="80"/>
        <v>42601.208333333328</v>
      </c>
      <c r="T866" s="8">
        <f t="shared" si="81"/>
        <v>42606.208333333328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2"/>
        <v>46.000916870415651</v>
      </c>
      <c r="G867" s="4">
        <f t="shared" si="83"/>
        <v>1.8582098765432098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8"/>
        <v>theater</v>
      </c>
      <c r="R867" t="str">
        <f t="shared" si="79"/>
        <v>plays</v>
      </c>
      <c r="S867" s="8">
        <f t="shared" si="80"/>
        <v>41897.208333333336</v>
      </c>
      <c r="T867" s="8">
        <f t="shared" si="81"/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2"/>
        <v>88.023385300668153</v>
      </c>
      <c r="G868" s="4">
        <f t="shared" si="83"/>
        <v>0.43241247264770238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8"/>
        <v>photography</v>
      </c>
      <c r="R868" t="str">
        <f t="shared" si="79"/>
        <v>photography books</v>
      </c>
      <c r="S868" s="8">
        <f t="shared" si="80"/>
        <v>40671.208333333336</v>
      </c>
      <c r="T868" s="8">
        <f t="shared" si="81"/>
        <v>40672.208333333336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2"/>
        <v>25.99</v>
      </c>
      <c r="G869" s="4">
        <f t="shared" si="83"/>
        <v>1.6243749999999999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8"/>
        <v>food</v>
      </c>
      <c r="R869" t="str">
        <f t="shared" si="79"/>
        <v>food trucks</v>
      </c>
      <c r="S869" s="8">
        <f t="shared" si="80"/>
        <v>43382.208333333328</v>
      </c>
      <c r="T869" s="8">
        <f t="shared" si="81"/>
        <v>43388.208333333328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2"/>
        <v>102.69047619047619</v>
      </c>
      <c r="G870" s="4">
        <f t="shared" si="83"/>
        <v>1.8484285714285715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8"/>
        <v>theater</v>
      </c>
      <c r="R870" t="str">
        <f t="shared" si="79"/>
        <v>plays</v>
      </c>
      <c r="S870" s="8">
        <f t="shared" si="80"/>
        <v>41559.208333333336</v>
      </c>
      <c r="T870" s="8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2"/>
        <v>72.958174904942965</v>
      </c>
      <c r="G871" s="4">
        <f t="shared" si="83"/>
        <v>0.23703520691785052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8"/>
        <v>film &amp; video</v>
      </c>
      <c r="R871" t="str">
        <f t="shared" si="79"/>
        <v>drama</v>
      </c>
      <c r="S871" s="8">
        <f t="shared" si="80"/>
        <v>40350.208333333336</v>
      </c>
      <c r="T871" s="8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2"/>
        <v>57.190082644628099</v>
      </c>
      <c r="G872" s="4">
        <f t="shared" si="83"/>
        <v>0.89870129870129867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8"/>
        <v>theater</v>
      </c>
      <c r="R872" t="str">
        <f t="shared" si="79"/>
        <v>plays</v>
      </c>
      <c r="S872" s="8">
        <f t="shared" si="80"/>
        <v>42240.208333333328</v>
      </c>
      <c r="T872" s="8">
        <f t="shared" si="81"/>
        <v>42265.208333333328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2"/>
        <v>84.013793103448279</v>
      </c>
      <c r="G873" s="4">
        <f t="shared" si="83"/>
        <v>2.7260419580419581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8"/>
        <v>theater</v>
      </c>
      <c r="R873" t="str">
        <f t="shared" si="79"/>
        <v>plays</v>
      </c>
      <c r="S873" s="8">
        <f t="shared" si="80"/>
        <v>43040.208333333328</v>
      </c>
      <c r="T873" s="8">
        <f t="shared" si="81"/>
        <v>43058.25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2"/>
        <v>98.666666666666671</v>
      </c>
      <c r="G874" s="4">
        <f t="shared" si="83"/>
        <v>1.7004255319148935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8"/>
        <v>film &amp; video</v>
      </c>
      <c r="R874" t="str">
        <f t="shared" si="79"/>
        <v>science fiction</v>
      </c>
      <c r="S874" s="8">
        <f t="shared" si="80"/>
        <v>43346.208333333328</v>
      </c>
      <c r="T874" s="8">
        <f t="shared" si="81"/>
        <v>43351.208333333328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2"/>
        <v>42.007419183889773</v>
      </c>
      <c r="G875" s="4">
        <f t="shared" si="83"/>
        <v>1.8828503562945369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8"/>
        <v>photography</v>
      </c>
      <c r="R875" t="str">
        <f t="shared" si="79"/>
        <v>photography books</v>
      </c>
      <c r="S875" s="8">
        <f t="shared" si="80"/>
        <v>41647.25</v>
      </c>
      <c r="T875" s="8">
        <f t="shared" si="81"/>
        <v>41652.25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2"/>
        <v>32.002753556677376</v>
      </c>
      <c r="G876" s="4">
        <f t="shared" si="83"/>
        <v>3.4693532338308457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8"/>
        <v>photography</v>
      </c>
      <c r="R876" t="str">
        <f t="shared" si="79"/>
        <v>photography books</v>
      </c>
      <c r="S876" s="8">
        <f t="shared" si="80"/>
        <v>40291.208333333336</v>
      </c>
      <c r="T876" s="8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2"/>
        <v>81.567164179104481</v>
      </c>
      <c r="G877" s="4">
        <f t="shared" si="83"/>
        <v>0.6917721518987342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8"/>
        <v>music</v>
      </c>
      <c r="R877" t="str">
        <f t="shared" si="79"/>
        <v>rock</v>
      </c>
      <c r="S877" s="8">
        <f t="shared" si="80"/>
        <v>40556.25</v>
      </c>
      <c r="T877" s="8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2"/>
        <v>37.035087719298247</v>
      </c>
      <c r="G878" s="4">
        <f t="shared" si="83"/>
        <v>0.25433734939759034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8"/>
        <v>photography</v>
      </c>
      <c r="R878" t="str">
        <f t="shared" si="79"/>
        <v>photography books</v>
      </c>
      <c r="S878" s="8">
        <f t="shared" si="80"/>
        <v>43624.208333333328</v>
      </c>
      <c r="T878" s="8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2"/>
        <v>103.033360455655</v>
      </c>
      <c r="G879" s="4">
        <f t="shared" si="83"/>
        <v>0.77400977995110021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8"/>
        <v>food</v>
      </c>
      <c r="R879" t="str">
        <f t="shared" si="79"/>
        <v>food trucks</v>
      </c>
      <c r="S879" s="8">
        <f t="shared" si="80"/>
        <v>42577.208333333328</v>
      </c>
      <c r="T879" s="8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2"/>
        <v>84.333333333333329</v>
      </c>
      <c r="G880" s="4">
        <f t="shared" si="83"/>
        <v>0.37481481481481482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8"/>
        <v>music</v>
      </c>
      <c r="R880" t="str">
        <f t="shared" si="79"/>
        <v>metal</v>
      </c>
      <c r="S880" s="8">
        <f t="shared" si="80"/>
        <v>43845.25</v>
      </c>
      <c r="T880" s="8">
        <f t="shared" si="81"/>
        <v>43869.25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2"/>
        <v>102.60377358490567</v>
      </c>
      <c r="G881" s="4">
        <f t="shared" si="83"/>
        <v>5.4379999999999997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8"/>
        <v>publishing</v>
      </c>
      <c r="R881" t="str">
        <f t="shared" si="79"/>
        <v>nonfiction</v>
      </c>
      <c r="S881" s="8">
        <f t="shared" si="80"/>
        <v>42788.25</v>
      </c>
      <c r="T881" s="8">
        <f t="shared" si="81"/>
        <v>42797.25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2"/>
        <v>79.992129246064621</v>
      </c>
      <c r="G882" s="4">
        <f t="shared" si="83"/>
        <v>2.2852189349112426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8"/>
        <v>music</v>
      </c>
      <c r="R882" t="str">
        <f t="shared" si="79"/>
        <v>electric music</v>
      </c>
      <c r="S882" s="8">
        <f t="shared" si="80"/>
        <v>43667.208333333328</v>
      </c>
      <c r="T882" s="8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2"/>
        <v>70.055309734513273</v>
      </c>
      <c r="G883" s="4">
        <f t="shared" si="83"/>
        <v>0.38948339483394834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8"/>
        <v>theater</v>
      </c>
      <c r="R883" t="str">
        <f t="shared" si="79"/>
        <v>plays</v>
      </c>
      <c r="S883" s="8">
        <f t="shared" si="80"/>
        <v>42194.208333333328</v>
      </c>
      <c r="T883" s="8">
        <f t="shared" si="81"/>
        <v>42223.208333333328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2"/>
        <v>37</v>
      </c>
      <c r="G884" s="4">
        <f t="shared" si="83"/>
        <v>3.7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8"/>
        <v>theater</v>
      </c>
      <c r="R884" t="str">
        <f t="shared" si="79"/>
        <v>plays</v>
      </c>
      <c r="S884" s="8">
        <f t="shared" si="80"/>
        <v>42025.25</v>
      </c>
      <c r="T884" s="8">
        <f t="shared" si="81"/>
        <v>42029.25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2"/>
        <v>41.911917098445599</v>
      </c>
      <c r="G885" s="4">
        <f t="shared" si="83"/>
        <v>2.3791176470588233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8"/>
        <v>film &amp; video</v>
      </c>
      <c r="R885" t="str">
        <f t="shared" si="79"/>
        <v>shorts</v>
      </c>
      <c r="S885" s="8">
        <f t="shared" si="80"/>
        <v>40323.208333333336</v>
      </c>
      <c r="T885" s="8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2"/>
        <v>57.992576882290564</v>
      </c>
      <c r="G886" s="4">
        <f t="shared" si="83"/>
        <v>0.64036299765807958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8"/>
        <v>theater</v>
      </c>
      <c r="R886" t="str">
        <f t="shared" si="79"/>
        <v>plays</v>
      </c>
      <c r="S886" s="8">
        <f t="shared" si="80"/>
        <v>41763.208333333336</v>
      </c>
      <c r="T886" s="8">
        <f t="shared" si="81"/>
        <v>41765.208333333336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2"/>
        <v>40.942307692307693</v>
      </c>
      <c r="G887" s="4">
        <f t="shared" si="83"/>
        <v>1.1827777777777777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8"/>
        <v>theater</v>
      </c>
      <c r="R887" t="str">
        <f t="shared" si="79"/>
        <v>plays</v>
      </c>
      <c r="S887" s="8">
        <f t="shared" si="80"/>
        <v>40335.208333333336</v>
      </c>
      <c r="T887" s="8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2"/>
        <v>69.9972602739726</v>
      </c>
      <c r="G888" s="4">
        <f t="shared" si="83"/>
        <v>0.84824037184594958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8"/>
        <v>music</v>
      </c>
      <c r="R888" t="str">
        <f t="shared" si="79"/>
        <v>indie rock</v>
      </c>
      <c r="S888" s="8">
        <f t="shared" si="80"/>
        <v>40416.208333333336</v>
      </c>
      <c r="T888" s="8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2"/>
        <v>73.838709677419359</v>
      </c>
      <c r="G889" s="4">
        <f t="shared" si="83"/>
        <v>0.29346153846153844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8"/>
        <v>theater</v>
      </c>
      <c r="R889" t="str">
        <f t="shared" si="79"/>
        <v>plays</v>
      </c>
      <c r="S889" s="8">
        <f t="shared" si="80"/>
        <v>42202.208333333328</v>
      </c>
      <c r="T889" s="8">
        <f t="shared" si="81"/>
        <v>42249.208333333328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2"/>
        <v>41.979310344827589</v>
      </c>
      <c r="G890" s="4">
        <f t="shared" si="83"/>
        <v>2.0989655172413793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8"/>
        <v>theater</v>
      </c>
      <c r="R890" t="str">
        <f t="shared" si="79"/>
        <v>plays</v>
      </c>
      <c r="S890" s="8">
        <f t="shared" si="80"/>
        <v>42836.208333333328</v>
      </c>
      <c r="T890" s="8">
        <f t="shared" si="81"/>
        <v>42855.208333333328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2"/>
        <v>77.93442622950819</v>
      </c>
      <c r="G891" s="4">
        <f t="shared" si="83"/>
        <v>1.697857142857143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8"/>
        <v>music</v>
      </c>
      <c r="R891" t="str">
        <f t="shared" si="79"/>
        <v>electric music</v>
      </c>
      <c r="S891" s="8">
        <f t="shared" si="80"/>
        <v>41710.208333333336</v>
      </c>
      <c r="T891" s="8">
        <f t="shared" si="81"/>
        <v>41717.208333333336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2"/>
        <v>106.01972789115646</v>
      </c>
      <c r="G892" s="4">
        <f t="shared" si="83"/>
        <v>1.1595907738095239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8"/>
        <v>music</v>
      </c>
      <c r="R892" t="str">
        <f t="shared" si="79"/>
        <v>indie rock</v>
      </c>
      <c r="S892" s="8">
        <f t="shared" si="80"/>
        <v>43640.208333333328</v>
      </c>
      <c r="T892" s="8">
        <f t="shared" si="81"/>
        <v>43641.208333333328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2"/>
        <v>47.018181818181816</v>
      </c>
      <c r="G893" s="4">
        <f t="shared" si="83"/>
        <v>2.5859999999999999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8"/>
        <v>film &amp; video</v>
      </c>
      <c r="R893" t="str">
        <f t="shared" si="79"/>
        <v>documentary</v>
      </c>
      <c r="S893" s="8">
        <f t="shared" si="80"/>
        <v>40880.25</v>
      </c>
      <c r="T893" s="8">
        <f t="shared" si="81"/>
        <v>40924.25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2"/>
        <v>76.016483516483518</v>
      </c>
      <c r="G894" s="4">
        <f t="shared" si="83"/>
        <v>2.3058333333333332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8"/>
        <v>publishing</v>
      </c>
      <c r="R894" t="str">
        <f t="shared" si="79"/>
        <v>translations</v>
      </c>
      <c r="S894" s="8">
        <f t="shared" si="80"/>
        <v>40319.208333333336</v>
      </c>
      <c r="T894" s="8">
        <f t="shared" si="81"/>
        <v>40360.208333333336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2"/>
        <v>54.120603015075375</v>
      </c>
      <c r="G895" s="4">
        <f t="shared" si="83"/>
        <v>1.2821428571428573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8"/>
        <v>film &amp; video</v>
      </c>
      <c r="R895" t="str">
        <f t="shared" si="79"/>
        <v>documentary</v>
      </c>
      <c r="S895" s="8">
        <f t="shared" si="80"/>
        <v>42170.208333333328</v>
      </c>
      <c r="T895" s="8">
        <f t="shared" si="81"/>
        <v>42174.208333333328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2"/>
        <v>57.285714285714285</v>
      </c>
      <c r="G896" s="4">
        <f t="shared" si="83"/>
        <v>1.8870588235294117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8"/>
        <v>film &amp; video</v>
      </c>
      <c r="R896" t="str">
        <f t="shared" si="79"/>
        <v>television</v>
      </c>
      <c r="S896" s="8">
        <f t="shared" si="80"/>
        <v>41466.208333333336</v>
      </c>
      <c r="T896" s="8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2"/>
        <v>103.81308411214954</v>
      </c>
      <c r="G897" s="4">
        <f t="shared" si="83"/>
        <v>6.9511889862327911E-2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8"/>
        <v>theater</v>
      </c>
      <c r="R897" t="str">
        <f t="shared" si="79"/>
        <v>plays</v>
      </c>
      <c r="S897" s="8">
        <f t="shared" si="80"/>
        <v>43134.25</v>
      </c>
      <c r="T897" s="8">
        <f t="shared" si="81"/>
        <v>43143.25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2"/>
        <v>105.02602739726028</v>
      </c>
      <c r="G898" s="4">
        <f t="shared" si="83"/>
        <v>7.7443434343434348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8"/>
        <v>food</v>
      </c>
      <c r="R898" t="str">
        <f t="shared" si="79"/>
        <v>food trucks</v>
      </c>
      <c r="S898" s="8">
        <f t="shared" si="80"/>
        <v>40738.208333333336</v>
      </c>
      <c r="T898" s="8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2"/>
        <v>90.259259259259252</v>
      </c>
      <c r="G899" s="4">
        <f t="shared" si="83"/>
        <v>0.27693181818181817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4">LEFT(P899,SEARCH("/",P899,3)-1)</f>
        <v>theater</v>
      </c>
      <c r="R899" t="str">
        <f t="shared" ref="R899:R962" si="85">RIGHT(P899,LEN(P899)-SEARCH("/",P899))</f>
        <v>plays</v>
      </c>
      <c r="S899" s="8">
        <f t="shared" ref="S899:S962" si="86">(((L899/60)/60)/24)+DATE(1970,1,1)</f>
        <v>43583.208333333328</v>
      </c>
      <c r="T899" s="8">
        <f t="shared" ref="T899:T962" si="87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88">E900/I900</f>
        <v>76.978705978705975</v>
      </c>
      <c r="G900" s="4">
        <f t="shared" ref="G900:G963" si="89">E900/D900</f>
        <v>0.52479620323841425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4"/>
        <v>film &amp; video</v>
      </c>
      <c r="R900" t="str">
        <f t="shared" si="85"/>
        <v>documentary</v>
      </c>
      <c r="S900" s="8">
        <f t="shared" si="86"/>
        <v>43815.25</v>
      </c>
      <c r="T900" s="8">
        <f t="shared" si="87"/>
        <v>43821.25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8"/>
        <v>102.60162601626017</v>
      </c>
      <c r="G901" s="4">
        <f t="shared" si="89"/>
        <v>4.0709677419354842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4"/>
        <v>music</v>
      </c>
      <c r="R901" t="str">
        <f t="shared" si="85"/>
        <v>jazz</v>
      </c>
      <c r="S901" s="8">
        <f t="shared" si="86"/>
        <v>41554.208333333336</v>
      </c>
      <c r="T901" s="8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8"/>
        <v>2</v>
      </c>
      <c r="G902" s="4">
        <f t="shared" si="89"/>
        <v>0.02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4"/>
        <v>technology</v>
      </c>
      <c r="R902" t="str">
        <f t="shared" si="85"/>
        <v>web</v>
      </c>
      <c r="S902" s="8">
        <f t="shared" si="86"/>
        <v>41901.208333333336</v>
      </c>
      <c r="T902" s="8">
        <f t="shared" si="87"/>
        <v>41902.208333333336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8"/>
        <v>55.0062893081761</v>
      </c>
      <c r="G903" s="4">
        <f t="shared" si="89"/>
        <v>1.5617857142857143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4"/>
        <v>music</v>
      </c>
      <c r="R903" t="str">
        <f t="shared" si="85"/>
        <v>rock</v>
      </c>
      <c r="S903" s="8">
        <f t="shared" si="86"/>
        <v>43298.208333333328</v>
      </c>
      <c r="T903" s="8">
        <f t="shared" si="87"/>
        <v>43331.208333333328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8"/>
        <v>32.127272727272725</v>
      </c>
      <c r="G904" s="4">
        <f t="shared" si="89"/>
        <v>2.5242857142857145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4"/>
        <v>technology</v>
      </c>
      <c r="R904" t="str">
        <f t="shared" si="85"/>
        <v>web</v>
      </c>
      <c r="S904" s="8">
        <f t="shared" si="86"/>
        <v>42399.25</v>
      </c>
      <c r="T904" s="8">
        <f t="shared" si="87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8"/>
        <v>50.642857142857146</v>
      </c>
      <c r="G905" s="4">
        <f t="shared" si="89"/>
        <v>1.729268292682927E-2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4"/>
        <v>publishing</v>
      </c>
      <c r="R905" t="str">
        <f t="shared" si="85"/>
        <v>nonfiction</v>
      </c>
      <c r="S905" s="8">
        <f t="shared" si="86"/>
        <v>41034.208333333336</v>
      </c>
      <c r="T905" s="8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8"/>
        <v>49.6875</v>
      </c>
      <c r="G906" s="4">
        <f t="shared" si="89"/>
        <v>0.12230769230769231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4"/>
        <v>publishing</v>
      </c>
      <c r="R906" t="str">
        <f t="shared" si="85"/>
        <v>radio &amp; podcasts</v>
      </c>
      <c r="S906" s="8">
        <f t="shared" si="86"/>
        <v>41186.208333333336</v>
      </c>
      <c r="T906" s="8">
        <f t="shared" si="87"/>
        <v>41190.208333333336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8"/>
        <v>54.894067796610166</v>
      </c>
      <c r="G907" s="4">
        <f t="shared" si="89"/>
        <v>1.6398734177215191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4"/>
        <v>theater</v>
      </c>
      <c r="R907" t="str">
        <f t="shared" si="85"/>
        <v>plays</v>
      </c>
      <c r="S907" s="8">
        <f t="shared" si="86"/>
        <v>41536.208333333336</v>
      </c>
      <c r="T907" s="8">
        <f t="shared" si="87"/>
        <v>41539.208333333336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8"/>
        <v>46.931937172774866</v>
      </c>
      <c r="G908" s="4">
        <f t="shared" si="89"/>
        <v>1.6298181818181818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4"/>
        <v>film &amp; video</v>
      </c>
      <c r="R908" t="str">
        <f t="shared" si="85"/>
        <v>documentary</v>
      </c>
      <c r="S908" s="8">
        <f t="shared" si="86"/>
        <v>42868.208333333328</v>
      </c>
      <c r="T908" s="8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8"/>
        <v>44.951219512195124</v>
      </c>
      <c r="G909" s="4">
        <f t="shared" si="89"/>
        <v>0.20252747252747252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4"/>
        <v>theater</v>
      </c>
      <c r="R909" t="str">
        <f t="shared" si="85"/>
        <v>plays</v>
      </c>
      <c r="S909" s="8">
        <f t="shared" si="86"/>
        <v>40660.208333333336</v>
      </c>
      <c r="T909" s="8">
        <f t="shared" si="87"/>
        <v>40667.208333333336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8"/>
        <v>30.99898322318251</v>
      </c>
      <c r="G910" s="4">
        <f t="shared" si="89"/>
        <v>3.1924083769633507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4"/>
        <v>games</v>
      </c>
      <c r="R910" t="str">
        <f t="shared" si="85"/>
        <v>video games</v>
      </c>
      <c r="S910" s="8">
        <f t="shared" si="86"/>
        <v>41031.208333333336</v>
      </c>
      <c r="T910" s="8">
        <f t="shared" si="87"/>
        <v>41042.208333333336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8"/>
        <v>107.7625</v>
      </c>
      <c r="G911" s="4">
        <f t="shared" si="89"/>
        <v>4.7894444444444444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4"/>
        <v>theater</v>
      </c>
      <c r="R911" t="str">
        <f t="shared" si="85"/>
        <v>plays</v>
      </c>
      <c r="S911" s="8">
        <f t="shared" si="86"/>
        <v>43255.208333333328</v>
      </c>
      <c r="T911" s="8">
        <f t="shared" si="87"/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8"/>
        <v>102.07770270270271</v>
      </c>
      <c r="G912" s="4">
        <f t="shared" si="89"/>
        <v>0.19556634304207121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4"/>
        <v>theater</v>
      </c>
      <c r="R912" t="str">
        <f t="shared" si="85"/>
        <v>plays</v>
      </c>
      <c r="S912" s="8">
        <f t="shared" si="86"/>
        <v>42026.25</v>
      </c>
      <c r="T912" s="8">
        <f t="shared" si="87"/>
        <v>42027.25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8"/>
        <v>24.976190476190474</v>
      </c>
      <c r="G913" s="4">
        <f t="shared" si="89"/>
        <v>1.9894827586206896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4"/>
        <v>technology</v>
      </c>
      <c r="R913" t="str">
        <f t="shared" si="85"/>
        <v>web</v>
      </c>
      <c r="S913" s="8">
        <f t="shared" si="86"/>
        <v>43717.208333333328</v>
      </c>
      <c r="T913" s="8">
        <f t="shared" si="87"/>
        <v>43719.208333333328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8"/>
        <v>79.944134078212286</v>
      </c>
      <c r="G914" s="4">
        <f t="shared" si="89"/>
        <v>7.95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4"/>
        <v>film &amp; video</v>
      </c>
      <c r="R914" t="str">
        <f t="shared" si="85"/>
        <v>drama</v>
      </c>
      <c r="S914" s="8">
        <f t="shared" si="86"/>
        <v>41157.208333333336</v>
      </c>
      <c r="T914" s="8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8"/>
        <v>67.946462715105156</v>
      </c>
      <c r="G915" s="4">
        <f t="shared" si="89"/>
        <v>0.50621082621082625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4"/>
        <v>film &amp; video</v>
      </c>
      <c r="R915" t="str">
        <f t="shared" si="85"/>
        <v>drama</v>
      </c>
      <c r="S915" s="8">
        <f t="shared" si="86"/>
        <v>43597.208333333328</v>
      </c>
      <c r="T915" s="8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8"/>
        <v>26.070921985815602</v>
      </c>
      <c r="G916" s="4">
        <f t="shared" si="89"/>
        <v>0.57437499999999997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4"/>
        <v>theater</v>
      </c>
      <c r="R916" t="str">
        <f t="shared" si="85"/>
        <v>plays</v>
      </c>
      <c r="S916" s="8">
        <f t="shared" si="86"/>
        <v>41490.208333333336</v>
      </c>
      <c r="T916" s="8">
        <f t="shared" si="87"/>
        <v>41502.208333333336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8"/>
        <v>105.0032154340836</v>
      </c>
      <c r="G917" s="4">
        <f t="shared" si="89"/>
        <v>1.5562827640984909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4"/>
        <v>film &amp; video</v>
      </c>
      <c r="R917" t="str">
        <f t="shared" si="85"/>
        <v>television</v>
      </c>
      <c r="S917" s="8">
        <f t="shared" si="86"/>
        <v>42976.208333333328</v>
      </c>
      <c r="T917" s="8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8"/>
        <v>25.826923076923077</v>
      </c>
      <c r="G918" s="4">
        <f t="shared" si="89"/>
        <v>0.36297297297297298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4"/>
        <v>photography</v>
      </c>
      <c r="R918" t="str">
        <f t="shared" si="85"/>
        <v>photography books</v>
      </c>
      <c r="S918" s="8">
        <f t="shared" si="86"/>
        <v>41991.25</v>
      </c>
      <c r="T918" s="8">
        <f t="shared" si="87"/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8"/>
        <v>77.666666666666671</v>
      </c>
      <c r="G919" s="4">
        <f t="shared" si="89"/>
        <v>0.58250000000000002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4"/>
        <v>film &amp; video</v>
      </c>
      <c r="R919" t="str">
        <f t="shared" si="85"/>
        <v>shorts</v>
      </c>
      <c r="S919" s="8">
        <f t="shared" si="86"/>
        <v>40722.208333333336</v>
      </c>
      <c r="T919" s="8">
        <f t="shared" si="87"/>
        <v>40746.208333333336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8"/>
        <v>57.82692307692308</v>
      </c>
      <c r="G920" s="4">
        <f t="shared" si="89"/>
        <v>2.3739473684210526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4"/>
        <v>publishing</v>
      </c>
      <c r="R920" t="str">
        <f t="shared" si="85"/>
        <v>radio &amp; podcasts</v>
      </c>
      <c r="S920" s="8">
        <f t="shared" si="86"/>
        <v>41117.208333333336</v>
      </c>
      <c r="T920" s="8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8"/>
        <v>92.955555555555549</v>
      </c>
      <c r="G921" s="4">
        <f t="shared" si="89"/>
        <v>0.58750000000000002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4"/>
        <v>theater</v>
      </c>
      <c r="R921" t="str">
        <f t="shared" si="85"/>
        <v>plays</v>
      </c>
      <c r="S921" s="8">
        <f t="shared" si="86"/>
        <v>43022.208333333328</v>
      </c>
      <c r="T921" s="8">
        <f t="shared" si="87"/>
        <v>43054.25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8"/>
        <v>37.945098039215686</v>
      </c>
      <c r="G922" s="4">
        <f t="shared" si="89"/>
        <v>1.8256603773584905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4"/>
        <v>film &amp; video</v>
      </c>
      <c r="R922" t="str">
        <f t="shared" si="85"/>
        <v>animation</v>
      </c>
      <c r="S922" s="8">
        <f t="shared" si="86"/>
        <v>43503.25</v>
      </c>
      <c r="T922" s="8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8"/>
        <v>31.842105263157894</v>
      </c>
      <c r="G923" s="4">
        <f t="shared" si="89"/>
        <v>7.5436408977556111E-3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4"/>
        <v>technology</v>
      </c>
      <c r="R923" t="str">
        <f t="shared" si="85"/>
        <v>web</v>
      </c>
      <c r="S923" s="8">
        <f t="shared" si="86"/>
        <v>40951.25</v>
      </c>
      <c r="T923" s="8">
        <f t="shared" si="87"/>
        <v>40965.25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8"/>
        <v>40</v>
      </c>
      <c r="G924" s="4">
        <f t="shared" si="89"/>
        <v>1.7595330739299611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4"/>
        <v>music</v>
      </c>
      <c r="R924" t="str">
        <f t="shared" si="85"/>
        <v>world music</v>
      </c>
      <c r="S924" s="8">
        <f t="shared" si="86"/>
        <v>43443.25</v>
      </c>
      <c r="T924" s="8">
        <f t="shared" si="87"/>
        <v>43452.25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8"/>
        <v>101.1</v>
      </c>
      <c r="G925" s="4">
        <f t="shared" si="89"/>
        <v>2.3788235294117648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4"/>
        <v>theater</v>
      </c>
      <c r="R925" t="str">
        <f t="shared" si="85"/>
        <v>plays</v>
      </c>
      <c r="S925" s="8">
        <f t="shared" si="86"/>
        <v>40373.208333333336</v>
      </c>
      <c r="T925" s="8">
        <f t="shared" si="87"/>
        <v>40374.208333333336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8"/>
        <v>84.006989951944078</v>
      </c>
      <c r="G926" s="4">
        <f t="shared" si="89"/>
        <v>4.8805076142131982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4"/>
        <v>theater</v>
      </c>
      <c r="R926" t="str">
        <f t="shared" si="85"/>
        <v>plays</v>
      </c>
      <c r="S926" s="8">
        <f t="shared" si="86"/>
        <v>43769.208333333328</v>
      </c>
      <c r="T926" s="8">
        <f t="shared" si="87"/>
        <v>43780.25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8"/>
        <v>103.41538461538461</v>
      </c>
      <c r="G927" s="4">
        <f t="shared" si="89"/>
        <v>2.2406666666666668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4"/>
        <v>theater</v>
      </c>
      <c r="R927" t="str">
        <f t="shared" si="85"/>
        <v>plays</v>
      </c>
      <c r="S927" s="8">
        <f t="shared" si="86"/>
        <v>43000.208333333328</v>
      </c>
      <c r="T927" s="8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8"/>
        <v>105.13333333333334</v>
      </c>
      <c r="G928" s="4">
        <f t="shared" si="89"/>
        <v>0.18126436781609195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4"/>
        <v>food</v>
      </c>
      <c r="R928" t="str">
        <f t="shared" si="85"/>
        <v>food trucks</v>
      </c>
      <c r="S928" s="8">
        <f t="shared" si="86"/>
        <v>42502.208333333328</v>
      </c>
      <c r="T928" s="8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8"/>
        <v>89.21621621621621</v>
      </c>
      <c r="G929" s="4">
        <f t="shared" si="89"/>
        <v>0.45847222222222223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4"/>
        <v>theater</v>
      </c>
      <c r="R929" t="str">
        <f t="shared" si="85"/>
        <v>plays</v>
      </c>
      <c r="S929" s="8">
        <f t="shared" si="86"/>
        <v>41102.208333333336</v>
      </c>
      <c r="T929" s="8">
        <f t="shared" si="87"/>
        <v>41131.208333333336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8"/>
        <v>51.995234312946785</v>
      </c>
      <c r="G930" s="4">
        <f t="shared" si="89"/>
        <v>1.1731541218637993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4"/>
        <v>technology</v>
      </c>
      <c r="R930" t="str">
        <f t="shared" si="85"/>
        <v>web</v>
      </c>
      <c r="S930" s="8">
        <f t="shared" si="86"/>
        <v>41637.25</v>
      </c>
      <c r="T930" s="8">
        <f t="shared" si="87"/>
        <v>41646.25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8"/>
        <v>64.956521739130437</v>
      </c>
      <c r="G931" s="4">
        <f t="shared" si="89"/>
        <v>2.173090909090909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4"/>
        <v>theater</v>
      </c>
      <c r="R931" t="str">
        <f t="shared" si="85"/>
        <v>plays</v>
      </c>
      <c r="S931" s="8">
        <f t="shared" si="86"/>
        <v>42858.208333333328</v>
      </c>
      <c r="T931" s="8">
        <f t="shared" si="87"/>
        <v>42872.208333333328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8"/>
        <v>46.235294117647058</v>
      </c>
      <c r="G932" s="4">
        <f t="shared" si="89"/>
        <v>1.1228571428571428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4"/>
        <v>theater</v>
      </c>
      <c r="R932" t="str">
        <f t="shared" si="85"/>
        <v>plays</v>
      </c>
      <c r="S932" s="8">
        <f t="shared" si="86"/>
        <v>42060.25</v>
      </c>
      <c r="T932" s="8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8"/>
        <v>51.151785714285715</v>
      </c>
      <c r="G933" s="4">
        <f t="shared" si="89"/>
        <v>0.72518987341772156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4"/>
        <v>theater</v>
      </c>
      <c r="R933" t="str">
        <f t="shared" si="85"/>
        <v>plays</v>
      </c>
      <c r="S933" s="8">
        <f t="shared" si="86"/>
        <v>41818.208333333336</v>
      </c>
      <c r="T933" s="8">
        <f t="shared" si="87"/>
        <v>41820.208333333336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8"/>
        <v>33.909722222222221</v>
      </c>
      <c r="G934" s="4">
        <f t="shared" si="89"/>
        <v>2.1230434782608696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4"/>
        <v>music</v>
      </c>
      <c r="R934" t="str">
        <f t="shared" si="85"/>
        <v>rock</v>
      </c>
      <c r="S934" s="8">
        <f t="shared" si="86"/>
        <v>41709.208333333336</v>
      </c>
      <c r="T934" s="8">
        <f t="shared" si="87"/>
        <v>41712.208333333336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8"/>
        <v>92.016298633017882</v>
      </c>
      <c r="G935" s="4">
        <f t="shared" si="89"/>
        <v>2.3974657534246577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4"/>
        <v>theater</v>
      </c>
      <c r="R935" t="str">
        <f t="shared" si="85"/>
        <v>plays</v>
      </c>
      <c r="S935" s="8">
        <f t="shared" si="86"/>
        <v>41372.208333333336</v>
      </c>
      <c r="T935" s="8">
        <f t="shared" si="87"/>
        <v>41385.208333333336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8"/>
        <v>107.42857142857143</v>
      </c>
      <c r="G936" s="4">
        <f t="shared" si="89"/>
        <v>1.8193548387096774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4"/>
        <v>theater</v>
      </c>
      <c r="R936" t="str">
        <f t="shared" si="85"/>
        <v>plays</v>
      </c>
      <c r="S936" s="8">
        <f t="shared" si="86"/>
        <v>42422.25</v>
      </c>
      <c r="T936" s="8">
        <f t="shared" si="87"/>
        <v>42428.25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8"/>
        <v>75.848484848484844</v>
      </c>
      <c r="G937" s="4">
        <f t="shared" si="89"/>
        <v>1.6413114754098361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4"/>
        <v>theater</v>
      </c>
      <c r="R937" t="str">
        <f t="shared" si="85"/>
        <v>plays</v>
      </c>
      <c r="S937" s="8">
        <f t="shared" si="86"/>
        <v>42209.208333333328</v>
      </c>
      <c r="T937" s="8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8"/>
        <v>80.476190476190482</v>
      </c>
      <c r="G938" s="4">
        <f t="shared" si="89"/>
        <v>1.6375968992248063E-2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4"/>
        <v>theater</v>
      </c>
      <c r="R938" t="str">
        <f t="shared" si="85"/>
        <v>plays</v>
      </c>
      <c r="S938" s="8">
        <f t="shared" si="86"/>
        <v>43668.208333333328</v>
      </c>
      <c r="T938" s="8">
        <f t="shared" si="87"/>
        <v>43671.208333333328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8"/>
        <v>86.978483606557376</v>
      </c>
      <c r="G939" s="4">
        <f t="shared" si="89"/>
        <v>0.49643859649122807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4"/>
        <v>film &amp; video</v>
      </c>
      <c r="R939" t="str">
        <f t="shared" si="85"/>
        <v>documentary</v>
      </c>
      <c r="S939" s="8">
        <f t="shared" si="86"/>
        <v>42334.25</v>
      </c>
      <c r="T939" s="8">
        <f t="shared" si="87"/>
        <v>42343.25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8"/>
        <v>105.13541666666667</v>
      </c>
      <c r="G940" s="4">
        <f t="shared" si="89"/>
        <v>1.0970652173913042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4"/>
        <v>publishing</v>
      </c>
      <c r="R940" t="str">
        <f t="shared" si="85"/>
        <v>fiction</v>
      </c>
      <c r="S940" s="8">
        <f t="shared" si="86"/>
        <v>43263.208333333328</v>
      </c>
      <c r="T940" s="8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8"/>
        <v>57.298507462686565</v>
      </c>
      <c r="G941" s="4">
        <f t="shared" si="89"/>
        <v>0.49217948717948717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4"/>
        <v>games</v>
      </c>
      <c r="R941" t="str">
        <f t="shared" si="85"/>
        <v>video games</v>
      </c>
      <c r="S941" s="8">
        <f t="shared" si="86"/>
        <v>40670.208333333336</v>
      </c>
      <c r="T941" s="8">
        <f t="shared" si="87"/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8"/>
        <v>93.348484848484844</v>
      </c>
      <c r="G942" s="4">
        <f t="shared" si="89"/>
        <v>0.62232323232323228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4"/>
        <v>technology</v>
      </c>
      <c r="R942" t="str">
        <f t="shared" si="85"/>
        <v>web</v>
      </c>
      <c r="S942" s="8">
        <f t="shared" si="86"/>
        <v>41244.25</v>
      </c>
      <c r="T942" s="8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8"/>
        <v>71.987179487179489</v>
      </c>
      <c r="G943" s="4">
        <f t="shared" si="89"/>
        <v>0.1305813953488372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4"/>
        <v>theater</v>
      </c>
      <c r="R943" t="str">
        <f t="shared" si="85"/>
        <v>plays</v>
      </c>
      <c r="S943" s="8">
        <f t="shared" si="86"/>
        <v>40552.25</v>
      </c>
      <c r="T943" s="8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8"/>
        <v>92.611940298507463</v>
      </c>
      <c r="G944" s="4">
        <f t="shared" si="89"/>
        <v>0.64635416666666667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4"/>
        <v>theater</v>
      </c>
      <c r="R944" t="str">
        <f t="shared" si="85"/>
        <v>plays</v>
      </c>
      <c r="S944" s="8">
        <f t="shared" si="86"/>
        <v>40568.25</v>
      </c>
      <c r="T944" s="8">
        <f t="shared" si="87"/>
        <v>40571.25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8"/>
        <v>104.99122807017544</v>
      </c>
      <c r="G945" s="4">
        <f t="shared" si="89"/>
        <v>1.5958666666666668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4"/>
        <v>food</v>
      </c>
      <c r="R945" t="str">
        <f t="shared" si="85"/>
        <v>food trucks</v>
      </c>
      <c r="S945" s="8">
        <f t="shared" si="86"/>
        <v>41906.208333333336</v>
      </c>
      <c r="T945" s="8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8"/>
        <v>30.958174904942965</v>
      </c>
      <c r="G946" s="4">
        <f t="shared" si="89"/>
        <v>0.81420000000000003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4"/>
        <v>photography</v>
      </c>
      <c r="R946" t="str">
        <f t="shared" si="85"/>
        <v>photography books</v>
      </c>
      <c r="S946" s="8">
        <f t="shared" si="86"/>
        <v>42776.25</v>
      </c>
      <c r="T946" s="8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8"/>
        <v>33.001182732111175</v>
      </c>
      <c r="G947" s="4">
        <f t="shared" si="89"/>
        <v>0.32444767441860467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4"/>
        <v>photography</v>
      </c>
      <c r="R947" t="str">
        <f t="shared" si="85"/>
        <v>photography books</v>
      </c>
      <c r="S947" s="8">
        <f t="shared" si="86"/>
        <v>41004.208333333336</v>
      </c>
      <c r="T947" s="8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8"/>
        <v>84.187845303867405</v>
      </c>
      <c r="G948" s="4">
        <f t="shared" si="89"/>
        <v>9.9141184124918666E-2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4"/>
        <v>theater</v>
      </c>
      <c r="R948" t="str">
        <f t="shared" si="85"/>
        <v>plays</v>
      </c>
      <c r="S948" s="8">
        <f t="shared" si="86"/>
        <v>40710.208333333336</v>
      </c>
      <c r="T948" s="8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8"/>
        <v>73.92307692307692</v>
      </c>
      <c r="G949" s="4">
        <f t="shared" si="89"/>
        <v>0.26694444444444443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4"/>
        <v>theater</v>
      </c>
      <c r="R949" t="str">
        <f t="shared" si="85"/>
        <v>plays</v>
      </c>
      <c r="S949" s="8">
        <f t="shared" si="86"/>
        <v>41908.208333333336</v>
      </c>
      <c r="T949" s="8">
        <f t="shared" si="87"/>
        <v>41915.208333333336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8"/>
        <v>36.987499999999997</v>
      </c>
      <c r="G950" s="4">
        <f t="shared" si="89"/>
        <v>0.62957446808510642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4"/>
        <v>film &amp; video</v>
      </c>
      <c r="R950" t="str">
        <f t="shared" si="85"/>
        <v>documentary</v>
      </c>
      <c r="S950" s="8">
        <f t="shared" si="86"/>
        <v>41985.25</v>
      </c>
      <c r="T950" s="8">
        <f t="shared" si="87"/>
        <v>41995.25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8"/>
        <v>46.896551724137929</v>
      </c>
      <c r="G951" s="4">
        <f t="shared" si="89"/>
        <v>1.6135593220338984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4"/>
        <v>technology</v>
      </c>
      <c r="R951" t="str">
        <f t="shared" si="85"/>
        <v>web</v>
      </c>
      <c r="S951" s="8">
        <f t="shared" si="86"/>
        <v>42112.208333333328</v>
      </c>
      <c r="T951" s="8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8"/>
        <v>5</v>
      </c>
      <c r="G952" s="4">
        <f t="shared" si="89"/>
        <v>0.05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4"/>
        <v>theater</v>
      </c>
      <c r="R952" t="str">
        <f t="shared" si="85"/>
        <v>plays</v>
      </c>
      <c r="S952" s="8">
        <f t="shared" si="86"/>
        <v>43571.208333333328</v>
      </c>
      <c r="T952" s="8">
        <f t="shared" si="87"/>
        <v>43576.208333333328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8"/>
        <v>102.02437459910199</v>
      </c>
      <c r="G953" s="4">
        <f t="shared" si="89"/>
        <v>10.969379310344827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4"/>
        <v>music</v>
      </c>
      <c r="R953" t="str">
        <f t="shared" si="85"/>
        <v>rock</v>
      </c>
      <c r="S953" s="8">
        <f t="shared" si="86"/>
        <v>42730.25</v>
      </c>
      <c r="T953" s="8">
        <f t="shared" si="87"/>
        <v>42731.25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8"/>
        <v>45.007502206531335</v>
      </c>
      <c r="G954" s="4">
        <f t="shared" si="89"/>
        <v>0.70094158075601376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4"/>
        <v>film &amp; video</v>
      </c>
      <c r="R954" t="str">
        <f t="shared" si="85"/>
        <v>documentary</v>
      </c>
      <c r="S954" s="8">
        <f t="shared" si="86"/>
        <v>42591.208333333328</v>
      </c>
      <c r="T954" s="8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8"/>
        <v>94.285714285714292</v>
      </c>
      <c r="G955" s="4">
        <f t="shared" si="89"/>
        <v>0.6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4"/>
        <v>film &amp; video</v>
      </c>
      <c r="R955" t="str">
        <f t="shared" si="85"/>
        <v>science fiction</v>
      </c>
      <c r="S955" s="8">
        <f t="shared" si="86"/>
        <v>42358.25</v>
      </c>
      <c r="T955" s="8">
        <f t="shared" si="87"/>
        <v>42394.25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8"/>
        <v>101.02325581395348</v>
      </c>
      <c r="G956" s="4">
        <f t="shared" si="89"/>
        <v>3.6709859154929578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4"/>
        <v>technology</v>
      </c>
      <c r="R956" t="str">
        <f t="shared" si="85"/>
        <v>web</v>
      </c>
      <c r="S956" s="8">
        <f t="shared" si="86"/>
        <v>41174.208333333336</v>
      </c>
      <c r="T956" s="8">
        <f t="shared" si="87"/>
        <v>41198.208333333336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8"/>
        <v>97.037499999999994</v>
      </c>
      <c r="G957" s="4">
        <f t="shared" si="89"/>
        <v>11.09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4"/>
        <v>theater</v>
      </c>
      <c r="R957" t="str">
        <f t="shared" si="85"/>
        <v>plays</v>
      </c>
      <c r="S957" s="8">
        <f t="shared" si="86"/>
        <v>41238.25</v>
      </c>
      <c r="T957" s="8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8"/>
        <v>43.00963855421687</v>
      </c>
      <c r="G958" s="4">
        <f t="shared" si="89"/>
        <v>0.19028784648187633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4"/>
        <v>film &amp; video</v>
      </c>
      <c r="R958" t="str">
        <f t="shared" si="85"/>
        <v>science fiction</v>
      </c>
      <c r="S958" s="8">
        <f t="shared" si="86"/>
        <v>42360.25</v>
      </c>
      <c r="T958" s="8">
        <f t="shared" si="87"/>
        <v>42364.25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8"/>
        <v>94.916030534351151</v>
      </c>
      <c r="G959" s="4">
        <f t="shared" si="89"/>
        <v>1.2687755102040816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4"/>
        <v>theater</v>
      </c>
      <c r="R959" t="str">
        <f t="shared" si="85"/>
        <v>plays</v>
      </c>
      <c r="S959" s="8">
        <f t="shared" si="86"/>
        <v>40955.25</v>
      </c>
      <c r="T959" s="8">
        <f t="shared" si="87"/>
        <v>40958.25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8"/>
        <v>72.151785714285708</v>
      </c>
      <c r="G960" s="4">
        <f t="shared" si="89"/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4"/>
        <v>film &amp; video</v>
      </c>
      <c r="R960" t="str">
        <f t="shared" si="85"/>
        <v>animation</v>
      </c>
      <c r="S960" s="8">
        <f t="shared" si="86"/>
        <v>40350.208333333336</v>
      </c>
      <c r="T960" s="8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8"/>
        <v>51.007692307692309</v>
      </c>
      <c r="G961" s="4">
        <f t="shared" si="89"/>
        <v>4.5731034482758622E-2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4"/>
        <v>publishing</v>
      </c>
      <c r="R961" t="str">
        <f t="shared" si="85"/>
        <v>translations</v>
      </c>
      <c r="S961" s="8">
        <f t="shared" si="86"/>
        <v>40357.208333333336</v>
      </c>
      <c r="T961" s="8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8"/>
        <v>85.054545454545448</v>
      </c>
      <c r="G962" s="4">
        <f t="shared" si="89"/>
        <v>0.85054545454545449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4"/>
        <v>technology</v>
      </c>
      <c r="R962" t="str">
        <f t="shared" si="85"/>
        <v>web</v>
      </c>
      <c r="S962" s="8">
        <f t="shared" si="86"/>
        <v>42408.25</v>
      </c>
      <c r="T962" s="8">
        <f t="shared" si="87"/>
        <v>42445.208333333328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88"/>
        <v>43.87096774193548</v>
      </c>
      <c r="G963" s="4">
        <f t="shared" si="89"/>
        <v>1.1929824561403508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0">LEFT(P963,SEARCH("/",P963,3)-1)</f>
        <v>publishing</v>
      </c>
      <c r="R963" t="str">
        <f t="shared" ref="R963:R1001" si="91">RIGHT(P963,LEN(P963)-SEARCH("/",P963))</f>
        <v>translations</v>
      </c>
      <c r="S963" s="8">
        <f t="shared" ref="S963:S1001" si="92">(((L963/60)/60)/24)+DATE(1970,1,1)</f>
        <v>40591.25</v>
      </c>
      <c r="T963" s="8">
        <f t="shared" ref="T963:T1001" si="93">(((M963/60)/60)/24)+DATE(1970,1,1)</f>
        <v>40595.25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94">E964/I964</f>
        <v>40.063909774436091</v>
      </c>
      <c r="G964" s="4">
        <f t="shared" ref="G964:G1001" si="95">E964/D964</f>
        <v>2.9602777777777778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0"/>
        <v>food</v>
      </c>
      <c r="R964" t="str">
        <f t="shared" si="91"/>
        <v>food trucks</v>
      </c>
      <c r="S964" s="8">
        <f t="shared" si="92"/>
        <v>41592.25</v>
      </c>
      <c r="T964" s="8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4"/>
        <v>43.833333333333336</v>
      </c>
      <c r="G965" s="4">
        <f t="shared" si="95"/>
        <v>0.84694915254237291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0"/>
        <v>photography</v>
      </c>
      <c r="R965" t="str">
        <f t="shared" si="91"/>
        <v>photography books</v>
      </c>
      <c r="S965" s="8">
        <f t="shared" si="92"/>
        <v>40607.25</v>
      </c>
      <c r="T965" s="8">
        <f t="shared" si="93"/>
        <v>40613.25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4"/>
        <v>84.92903225806451</v>
      </c>
      <c r="G966" s="4">
        <f t="shared" si="95"/>
        <v>3.5578378378378379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0"/>
        <v>theater</v>
      </c>
      <c r="R966" t="str">
        <f t="shared" si="91"/>
        <v>plays</v>
      </c>
      <c r="S966" s="8">
        <f t="shared" si="92"/>
        <v>42135.208333333328</v>
      </c>
      <c r="T966" s="8">
        <f t="shared" si="93"/>
        <v>42140.208333333328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4"/>
        <v>41.067632850241544</v>
      </c>
      <c r="G967" s="4">
        <f t="shared" si="95"/>
        <v>3.8640909090909092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0"/>
        <v>music</v>
      </c>
      <c r="R967" t="str">
        <f t="shared" si="91"/>
        <v>rock</v>
      </c>
      <c r="S967" s="8">
        <f t="shared" si="92"/>
        <v>40203.25</v>
      </c>
      <c r="T967" s="8">
        <f t="shared" si="93"/>
        <v>40243.25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4"/>
        <v>54.971428571428568</v>
      </c>
      <c r="G968" s="4">
        <f t="shared" si="95"/>
        <v>7.9223529411764702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0"/>
        <v>theater</v>
      </c>
      <c r="R968" t="str">
        <f t="shared" si="91"/>
        <v>plays</v>
      </c>
      <c r="S968" s="8">
        <f t="shared" si="92"/>
        <v>42901.208333333328</v>
      </c>
      <c r="T968" s="8">
        <f t="shared" si="93"/>
        <v>42903.208333333328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4"/>
        <v>77.010807374443743</v>
      </c>
      <c r="G969" s="4">
        <f t="shared" si="95"/>
        <v>1.3703393665158372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0"/>
        <v>music</v>
      </c>
      <c r="R969" t="str">
        <f t="shared" si="91"/>
        <v>world music</v>
      </c>
      <c r="S969" s="8">
        <f t="shared" si="92"/>
        <v>41005.208333333336</v>
      </c>
      <c r="T969" s="8">
        <f t="shared" si="93"/>
        <v>41042.208333333336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4"/>
        <v>71.201754385964918</v>
      </c>
      <c r="G970" s="4">
        <f t="shared" si="95"/>
        <v>3.3820833333333336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0"/>
        <v>food</v>
      </c>
      <c r="R970" t="str">
        <f t="shared" si="91"/>
        <v>food trucks</v>
      </c>
      <c r="S970" s="8">
        <f t="shared" si="92"/>
        <v>40544.25</v>
      </c>
      <c r="T970" s="8">
        <f t="shared" si="93"/>
        <v>40559.25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4"/>
        <v>91.935483870967744</v>
      </c>
      <c r="G971" s="4">
        <f t="shared" si="95"/>
        <v>1.0822784810126582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0"/>
        <v>theater</v>
      </c>
      <c r="R971" t="str">
        <f t="shared" si="91"/>
        <v>plays</v>
      </c>
      <c r="S971" s="8">
        <f t="shared" si="92"/>
        <v>43821.25</v>
      </c>
      <c r="T971" s="8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4"/>
        <v>97.069023569023571</v>
      </c>
      <c r="G972" s="4">
        <f t="shared" si="95"/>
        <v>0.60757639620653314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0"/>
        <v>theater</v>
      </c>
      <c r="R972" t="str">
        <f t="shared" si="91"/>
        <v>plays</v>
      </c>
      <c r="S972" s="8">
        <f t="shared" si="92"/>
        <v>40672.208333333336</v>
      </c>
      <c r="T972" s="8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4"/>
        <v>58.916666666666664</v>
      </c>
      <c r="G973" s="4">
        <f t="shared" si="95"/>
        <v>0.27725490196078434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0"/>
        <v>film &amp; video</v>
      </c>
      <c r="R973" t="str">
        <f t="shared" si="91"/>
        <v>television</v>
      </c>
      <c r="S973" s="8">
        <f t="shared" si="92"/>
        <v>41555.208333333336</v>
      </c>
      <c r="T973" s="8">
        <f t="shared" si="93"/>
        <v>41561.208333333336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4"/>
        <v>58.015466983938133</v>
      </c>
      <c r="G974" s="4">
        <f t="shared" si="95"/>
        <v>2.283934426229508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0"/>
        <v>technology</v>
      </c>
      <c r="R974" t="str">
        <f t="shared" si="91"/>
        <v>web</v>
      </c>
      <c r="S974" s="8">
        <f t="shared" si="92"/>
        <v>41792.208333333336</v>
      </c>
      <c r="T974" s="8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4"/>
        <v>103.87301587301587</v>
      </c>
      <c r="G975" s="4">
        <f t="shared" si="95"/>
        <v>0.21615194054500414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0"/>
        <v>theater</v>
      </c>
      <c r="R975" t="str">
        <f t="shared" si="91"/>
        <v>plays</v>
      </c>
      <c r="S975" s="8">
        <f t="shared" si="92"/>
        <v>40522.25</v>
      </c>
      <c r="T975" s="8">
        <f t="shared" si="93"/>
        <v>40524.25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4"/>
        <v>93.46875</v>
      </c>
      <c r="G976" s="4">
        <f t="shared" si="95"/>
        <v>3.73875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0"/>
        <v>music</v>
      </c>
      <c r="R976" t="str">
        <f t="shared" si="91"/>
        <v>indie rock</v>
      </c>
      <c r="S976" s="8">
        <f t="shared" si="92"/>
        <v>41412.208333333336</v>
      </c>
      <c r="T976" s="8">
        <f t="shared" si="93"/>
        <v>41413.208333333336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4"/>
        <v>61.970370370370368</v>
      </c>
      <c r="G977" s="4">
        <f t="shared" si="95"/>
        <v>1.5492592592592593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0"/>
        <v>theater</v>
      </c>
      <c r="R977" t="str">
        <f t="shared" si="91"/>
        <v>plays</v>
      </c>
      <c r="S977" s="8">
        <f t="shared" si="92"/>
        <v>42337.25</v>
      </c>
      <c r="T977" s="8">
        <f t="shared" si="93"/>
        <v>42376.25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4"/>
        <v>92.042857142857144</v>
      </c>
      <c r="G978" s="4">
        <f t="shared" si="95"/>
        <v>3.2214999999999998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0"/>
        <v>theater</v>
      </c>
      <c r="R978" t="str">
        <f t="shared" si="91"/>
        <v>plays</v>
      </c>
      <c r="S978" s="8">
        <f t="shared" si="92"/>
        <v>40571.25</v>
      </c>
      <c r="T978" s="8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4"/>
        <v>77.268656716417908</v>
      </c>
      <c r="G979" s="4">
        <f t="shared" si="95"/>
        <v>0.73957142857142855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0"/>
        <v>food</v>
      </c>
      <c r="R979" t="str">
        <f t="shared" si="91"/>
        <v>food trucks</v>
      </c>
      <c r="S979" s="8">
        <f t="shared" si="92"/>
        <v>43138.25</v>
      </c>
      <c r="T979" s="8">
        <f t="shared" si="93"/>
        <v>43170.25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4"/>
        <v>93.923913043478265</v>
      </c>
      <c r="G980" s="4">
        <f t="shared" si="95"/>
        <v>8.641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0"/>
        <v>games</v>
      </c>
      <c r="R980" t="str">
        <f t="shared" si="91"/>
        <v>video games</v>
      </c>
      <c r="S980" s="8">
        <f t="shared" si="92"/>
        <v>42686.25</v>
      </c>
      <c r="T980" s="8">
        <f t="shared" si="93"/>
        <v>42708.25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4"/>
        <v>84.969458128078813</v>
      </c>
      <c r="G981" s="4">
        <f t="shared" si="95"/>
        <v>1.432624584717608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0"/>
        <v>theater</v>
      </c>
      <c r="R981" t="str">
        <f t="shared" si="91"/>
        <v>plays</v>
      </c>
      <c r="S981" s="8">
        <f t="shared" si="92"/>
        <v>42078.208333333328</v>
      </c>
      <c r="T981" s="8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4"/>
        <v>105.97035040431267</v>
      </c>
      <c r="G982" s="4">
        <f t="shared" si="95"/>
        <v>0.40281762295081969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0"/>
        <v>publishing</v>
      </c>
      <c r="R982" t="str">
        <f t="shared" si="91"/>
        <v>nonfiction</v>
      </c>
      <c r="S982" s="8">
        <f t="shared" si="92"/>
        <v>42307.208333333328</v>
      </c>
      <c r="T982" s="8">
        <f t="shared" si="93"/>
        <v>42312.25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4"/>
        <v>36.969040247678016</v>
      </c>
      <c r="G983" s="4">
        <f t="shared" si="95"/>
        <v>1.7822388059701493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0"/>
        <v>technology</v>
      </c>
      <c r="R983" t="str">
        <f t="shared" si="91"/>
        <v>web</v>
      </c>
      <c r="S983" s="8">
        <f t="shared" si="92"/>
        <v>43094.25</v>
      </c>
      <c r="T983" s="8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4"/>
        <v>81.533333333333331</v>
      </c>
      <c r="G984" s="4">
        <f t="shared" si="95"/>
        <v>0.84930555555555554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0"/>
        <v>film &amp; video</v>
      </c>
      <c r="R984" t="str">
        <f t="shared" si="91"/>
        <v>documentary</v>
      </c>
      <c r="S984" s="8">
        <f t="shared" si="92"/>
        <v>40743.208333333336</v>
      </c>
      <c r="T984" s="8">
        <f t="shared" si="93"/>
        <v>40745.208333333336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4"/>
        <v>80.999140154772135</v>
      </c>
      <c r="G985" s="4">
        <f t="shared" si="95"/>
        <v>1.4593648334624323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0"/>
        <v>film &amp; video</v>
      </c>
      <c r="R985" t="str">
        <f t="shared" si="91"/>
        <v>documentary</v>
      </c>
      <c r="S985" s="8">
        <f t="shared" si="92"/>
        <v>43681.208333333328</v>
      </c>
      <c r="T985" s="8">
        <f t="shared" si="93"/>
        <v>43696.208333333328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4"/>
        <v>26.010498687664043</v>
      </c>
      <c r="G986" s="4">
        <f t="shared" si="95"/>
        <v>1.5246153846153847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0"/>
        <v>theater</v>
      </c>
      <c r="R986" t="str">
        <f t="shared" si="91"/>
        <v>plays</v>
      </c>
      <c r="S986" s="8">
        <f t="shared" si="92"/>
        <v>43716.208333333328</v>
      </c>
      <c r="T986" s="8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4"/>
        <v>25.998410896708286</v>
      </c>
      <c r="G987" s="4">
        <f t="shared" si="95"/>
        <v>0.67129542790152408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0"/>
        <v>music</v>
      </c>
      <c r="R987" t="str">
        <f t="shared" si="91"/>
        <v>rock</v>
      </c>
      <c r="S987" s="8">
        <f t="shared" si="92"/>
        <v>41614.25</v>
      </c>
      <c r="T987" s="8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4"/>
        <v>34.173913043478258</v>
      </c>
      <c r="G988" s="4">
        <f t="shared" si="95"/>
        <v>0.40307692307692305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0"/>
        <v>music</v>
      </c>
      <c r="R988" t="str">
        <f t="shared" si="91"/>
        <v>rock</v>
      </c>
      <c r="S988" s="8">
        <f t="shared" si="92"/>
        <v>40638.208333333336</v>
      </c>
      <c r="T988" s="8">
        <f t="shared" si="93"/>
        <v>40652.208333333336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4"/>
        <v>28.002083333333335</v>
      </c>
      <c r="G989" s="4">
        <f t="shared" si="95"/>
        <v>2.1679032258064517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0"/>
        <v>film &amp; video</v>
      </c>
      <c r="R989" t="str">
        <f t="shared" si="91"/>
        <v>documentary</v>
      </c>
      <c r="S989" s="8">
        <f t="shared" si="92"/>
        <v>42852.208333333328</v>
      </c>
      <c r="T989" s="8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4"/>
        <v>76.546875</v>
      </c>
      <c r="G990" s="4">
        <f t="shared" si="95"/>
        <v>0.52117021276595743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0"/>
        <v>publishing</v>
      </c>
      <c r="R990" t="str">
        <f t="shared" si="91"/>
        <v>radio &amp; podcasts</v>
      </c>
      <c r="S990" s="8">
        <f t="shared" si="92"/>
        <v>42686.25</v>
      </c>
      <c r="T990" s="8">
        <f t="shared" si="93"/>
        <v>42707.25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4"/>
        <v>53.053097345132741</v>
      </c>
      <c r="G991" s="4">
        <f t="shared" si="95"/>
        <v>4.9958333333333336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0"/>
        <v>publishing</v>
      </c>
      <c r="R991" t="str">
        <f t="shared" si="91"/>
        <v>translations</v>
      </c>
      <c r="S991" s="8">
        <f t="shared" si="92"/>
        <v>43571.208333333328</v>
      </c>
      <c r="T991" s="8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4"/>
        <v>106.859375</v>
      </c>
      <c r="G992" s="4">
        <f t="shared" si="95"/>
        <v>0.87679487179487181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0"/>
        <v>film &amp; video</v>
      </c>
      <c r="R992" t="str">
        <f t="shared" si="91"/>
        <v>drama</v>
      </c>
      <c r="S992" s="8">
        <f t="shared" si="92"/>
        <v>42432.25</v>
      </c>
      <c r="T992" s="8">
        <f t="shared" si="93"/>
        <v>42454.208333333328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4"/>
        <v>46.020746887966808</v>
      </c>
      <c r="G993" s="4">
        <f t="shared" si="95"/>
        <v>1.131734693877551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0"/>
        <v>music</v>
      </c>
      <c r="R993" t="str">
        <f t="shared" si="91"/>
        <v>rock</v>
      </c>
      <c r="S993" s="8">
        <f t="shared" si="92"/>
        <v>41907.208333333336</v>
      </c>
      <c r="T993" s="8">
        <f t="shared" si="93"/>
        <v>41911.208333333336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4"/>
        <v>100.17424242424242</v>
      </c>
      <c r="G994" s="4">
        <f t="shared" si="95"/>
        <v>4.2654838709677421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0"/>
        <v>film &amp; video</v>
      </c>
      <c r="R994" t="str">
        <f t="shared" si="91"/>
        <v>drama</v>
      </c>
      <c r="S994" s="8">
        <f t="shared" si="92"/>
        <v>43227.208333333328</v>
      </c>
      <c r="T994" s="8">
        <f t="shared" si="93"/>
        <v>43241.208333333328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4"/>
        <v>101.44</v>
      </c>
      <c r="G995" s="4">
        <f t="shared" si="95"/>
        <v>0.77632653061224488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0"/>
        <v>photography</v>
      </c>
      <c r="R995" t="str">
        <f t="shared" si="91"/>
        <v>photography books</v>
      </c>
      <c r="S995" s="8">
        <f t="shared" si="92"/>
        <v>42362.25</v>
      </c>
      <c r="T995" s="8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4"/>
        <v>87.972684085510693</v>
      </c>
      <c r="G996" s="4">
        <f t="shared" si="95"/>
        <v>0.52496810772501767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0"/>
        <v>publishing</v>
      </c>
      <c r="R996" t="str">
        <f t="shared" si="91"/>
        <v>translations</v>
      </c>
      <c r="S996" s="8">
        <f t="shared" si="92"/>
        <v>41929.208333333336</v>
      </c>
      <c r="T996" s="8">
        <f t="shared" si="93"/>
        <v>41935.208333333336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4"/>
        <v>74.995594713656388</v>
      </c>
      <c r="G997" s="4">
        <f t="shared" si="95"/>
        <v>1.5746762589928058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0"/>
        <v>food</v>
      </c>
      <c r="R997" t="str">
        <f t="shared" si="91"/>
        <v>food trucks</v>
      </c>
      <c r="S997" s="8">
        <f t="shared" si="92"/>
        <v>43408.208333333328</v>
      </c>
      <c r="T997" s="8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4"/>
        <v>42.982142857142854</v>
      </c>
      <c r="G998" s="4">
        <f t="shared" si="95"/>
        <v>0.72939393939393937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0"/>
        <v>theater</v>
      </c>
      <c r="R998" t="str">
        <f t="shared" si="91"/>
        <v>plays</v>
      </c>
      <c r="S998" s="8">
        <f t="shared" si="92"/>
        <v>41276.25</v>
      </c>
      <c r="T998" s="8">
        <f t="shared" si="93"/>
        <v>41306.25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4"/>
        <v>33.115107913669064</v>
      </c>
      <c r="G999" s="4">
        <f t="shared" si="95"/>
        <v>0.60565789473684206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0"/>
        <v>theater</v>
      </c>
      <c r="R999" t="str">
        <f t="shared" si="91"/>
        <v>plays</v>
      </c>
      <c r="S999" s="8">
        <f t="shared" si="92"/>
        <v>41659.25</v>
      </c>
      <c r="T999" s="8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4"/>
        <v>101.13101604278074</v>
      </c>
      <c r="G1000" s="4">
        <f t="shared" si="95"/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0"/>
        <v>music</v>
      </c>
      <c r="R1000" t="str">
        <f t="shared" si="91"/>
        <v>indie rock</v>
      </c>
      <c r="S1000" s="8">
        <f t="shared" si="92"/>
        <v>40220.25</v>
      </c>
      <c r="T1000" s="8">
        <f t="shared" si="93"/>
        <v>40234.25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4"/>
        <v>55.98841354723708</v>
      </c>
      <c r="G1001" s="4">
        <f t="shared" si="95"/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0"/>
        <v>food</v>
      </c>
      <c r="R1001" t="str">
        <f t="shared" si="91"/>
        <v>food trucks</v>
      </c>
      <c r="S1001" s="8">
        <f t="shared" si="92"/>
        <v>42550.208333333328</v>
      </c>
      <c r="T1001" s="8">
        <f t="shared" si="93"/>
        <v>42557.208333333328</v>
      </c>
    </row>
  </sheetData>
  <autoFilter ref="H1:H1001" xr:uid="{00000000-0001-0000-0000-000000000000}">
    <filterColumn colId="0">
      <filters>
        <filter val="failed"/>
      </filters>
    </filterColumn>
  </autoFilter>
  <conditionalFormatting sqref="H2">
    <cfRule type="containsText" dxfId="13" priority="6" operator="containsText" text="successful">
      <formula>NOT(ISERROR(SEARCH("successful",H2)))</formula>
    </cfRule>
  </conditionalFormatting>
  <conditionalFormatting sqref="H1:H1048576">
    <cfRule type="containsText" dxfId="12" priority="2" operator="containsText" text="canceled">
      <formula>NOT(ISERROR(SEARCH("canceled",H1)))</formula>
    </cfRule>
    <cfRule type="containsText" dxfId="11" priority="3" operator="containsText" text="live">
      <formula>NOT(ISERROR(SEARCH("live",H1)))</formula>
    </cfRule>
    <cfRule type="containsText" dxfId="10" priority="4" operator="containsText" text="successful">
      <formula>NOT(ISERROR(SEARCH("successful",H1)))</formula>
    </cfRule>
    <cfRule type="containsText" dxfId="9" priority="5" operator="containsText" text="failed">
      <formula>NOT(ISERROR(SEARCH("failed",H1)))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A68-D57B-E542-BA27-242CA93F287F}">
  <sheetPr codeName="Sheet2"/>
  <dimension ref="A1:G31"/>
  <sheetViews>
    <sheetView topLeftCell="A3" zoomScale="117" workbookViewId="0">
      <selection activeCell="A4" sqref="A4:G31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2062</v>
      </c>
    </row>
    <row r="2" spans="1:7" x14ac:dyDescent="0.2">
      <c r="A2" s="6" t="s">
        <v>2031</v>
      </c>
      <c r="B2" t="s">
        <v>2062</v>
      </c>
    </row>
    <row r="4" spans="1:7" x14ac:dyDescent="0.2">
      <c r="A4" s="6" t="s">
        <v>2061</v>
      </c>
      <c r="B4" s="6" t="s">
        <v>2033</v>
      </c>
    </row>
    <row r="5" spans="1:7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2">
      <c r="A6" s="7" t="s">
        <v>2037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7" t="s">
        <v>2038</v>
      </c>
      <c r="E7">
        <v>4</v>
      </c>
      <c r="G7">
        <v>4</v>
      </c>
    </row>
    <row r="8" spans="1:7" x14ac:dyDescent="0.2">
      <c r="A8" s="7" t="s">
        <v>2039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7" t="s">
        <v>2040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7" t="s">
        <v>2041</v>
      </c>
      <c r="C10">
        <v>8</v>
      </c>
      <c r="E10">
        <v>10</v>
      </c>
      <c r="G10">
        <v>18</v>
      </c>
    </row>
    <row r="11" spans="1:7" x14ac:dyDescent="0.2">
      <c r="A11" s="7" t="s">
        <v>2042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7" t="s">
        <v>2043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7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7" t="s">
        <v>2045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7" t="s">
        <v>2046</v>
      </c>
      <c r="C15">
        <v>3</v>
      </c>
      <c r="E15">
        <v>4</v>
      </c>
      <c r="G15">
        <v>7</v>
      </c>
    </row>
    <row r="16" spans="1:7" x14ac:dyDescent="0.2">
      <c r="A16" s="7" t="s">
        <v>2047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7" t="s">
        <v>2049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7" t="s">
        <v>2050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7" t="s">
        <v>2051</v>
      </c>
      <c r="C20">
        <v>4</v>
      </c>
      <c r="E20">
        <v>4</v>
      </c>
      <c r="G20">
        <v>8</v>
      </c>
    </row>
    <row r="21" spans="1:7" x14ac:dyDescent="0.2">
      <c r="A21" s="7" t="s">
        <v>2052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7" t="s">
        <v>2053</v>
      </c>
      <c r="C22">
        <v>9</v>
      </c>
      <c r="E22">
        <v>5</v>
      </c>
      <c r="G22">
        <v>14</v>
      </c>
    </row>
    <row r="23" spans="1:7" x14ac:dyDescent="0.2">
      <c r="A23" s="7" t="s">
        <v>2054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7" t="s">
        <v>2055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7" t="s">
        <v>2056</v>
      </c>
      <c r="C25">
        <v>7</v>
      </c>
      <c r="E25">
        <v>14</v>
      </c>
      <c r="G25">
        <v>21</v>
      </c>
    </row>
    <row r="26" spans="1:7" x14ac:dyDescent="0.2">
      <c r="A26" s="7" t="s">
        <v>2057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7" t="s">
        <v>2058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7" t="s">
        <v>2059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7" t="s">
        <v>2060</v>
      </c>
      <c r="E29">
        <v>3</v>
      </c>
      <c r="G29">
        <v>3</v>
      </c>
    </row>
    <row r="30" spans="1:7" x14ac:dyDescent="0.2">
      <c r="A30" s="7" t="s">
        <v>2034</v>
      </c>
    </row>
    <row r="31" spans="1:7" x14ac:dyDescent="0.2">
      <c r="A31" s="7" t="s">
        <v>2035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583F-3673-144D-8B2B-6298C27544E6}">
  <sheetPr codeName="Sheet3"/>
  <dimension ref="A1:F18"/>
  <sheetViews>
    <sheetView zoomScale="109" workbookViewId="0">
      <selection activeCell="C23" sqref="C23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2062</v>
      </c>
    </row>
    <row r="2" spans="1:6" x14ac:dyDescent="0.2">
      <c r="A2" s="6" t="s">
        <v>2077</v>
      </c>
      <c r="B2" t="s">
        <v>2062</v>
      </c>
    </row>
    <row r="4" spans="1:6" x14ac:dyDescent="0.2">
      <c r="A4" s="6" t="s">
        <v>2061</v>
      </c>
      <c r="B4" s="6" t="s">
        <v>2033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2065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2066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2067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2068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2069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2072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2073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2074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2075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2076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44D9-CCC0-C64D-9093-603568FFD565}">
  <sheetPr codeName="Sheet4"/>
  <dimension ref="A1:H13"/>
  <sheetViews>
    <sheetView zoomScale="116" workbookViewId="0">
      <selection activeCell="B8" sqref="B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5.5" bestFit="1" customWidth="1"/>
    <col min="7" max="7" width="13.33203125" bestFit="1" customWidth="1"/>
    <col min="8" max="8" width="15.1640625" bestFit="1" customWidth="1"/>
  </cols>
  <sheetData>
    <row r="1" spans="1:8" x14ac:dyDescent="0.2">
      <c r="A1" s="11" t="s">
        <v>2078</v>
      </c>
      <c r="B1" s="11" t="s">
        <v>2079</v>
      </c>
      <c r="C1" s="11" t="s">
        <v>2080</v>
      </c>
      <c r="D1" s="11" t="s">
        <v>2084</v>
      </c>
      <c r="E1" s="11" t="s">
        <v>2081</v>
      </c>
      <c r="F1" s="11" t="s">
        <v>2082</v>
      </c>
      <c r="G1" s="11" t="s">
        <v>2083</v>
      </c>
      <c r="H1" s="11" t="s">
        <v>2085</v>
      </c>
    </row>
    <row r="2" spans="1:8" x14ac:dyDescent="0.2">
      <c r="A2" t="s">
        <v>2086</v>
      </c>
      <c r="B2">
        <f>COUNTIFS(Crowdfunding!$H:$H,"successful",Crowdfunding!D:D,"&lt;1000")</f>
        <v>30</v>
      </c>
      <c r="C2">
        <f>COUNTIFS(Crowdfunding!$H:$H,"failed",Crowdfunding!$D:$D,"&lt;1000")</f>
        <v>20</v>
      </c>
      <c r="D2">
        <f>COUNTIFS(Crowdfunding!$H:$H,"canceled",Crowdfunding!$D:$D,"&lt;1000")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2087</v>
      </c>
      <c r="B3">
        <f>COUNTIFS(Crowdfunding!$H:$H,"successful",Crowdfunding!$D:$D,"&gt;=1000",Crowdfunding!$D:$D,"&lt;5000")</f>
        <v>191</v>
      </c>
      <c r="C3">
        <f>COUNTIFS(Crowdfunding!$H:$H,"failed",Crowdfunding!$D:$D,"&gt;=1000",Crowdfunding!$D:$D,"&lt;5000")</f>
        <v>38</v>
      </c>
      <c r="D3">
        <f>COUNTIFS(Crowdfunding!$H:$H,"canceled",Crowdfunding!$D:$D,"&gt;=1000",Crowdfunding!$D:$D,"&lt;5000")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2088</v>
      </c>
      <c r="B4">
        <f>COUNTIFS(Crowdfunding!$H:$H,"successful",Crowdfunding!$D:$D,"&gt;=5000",Crowdfunding!$D:$D,"&lt;10000")</f>
        <v>164</v>
      </c>
      <c r="C4">
        <f>COUNTIFS(Crowdfunding!$H:$H,"failed",Crowdfunding!$D:$D,"&gt;=5000",Crowdfunding!$D:$D,"&lt;10000")</f>
        <v>126</v>
      </c>
      <c r="D4">
        <f>COUNTIFS(Crowdfunding!$H:$H,"canceled",Crowdfunding!$D:$D,"&gt;=5000",Crowdfunding!$D:$D,"&lt;10000")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2089</v>
      </c>
      <c r="B5">
        <f>COUNTIFS(Crowdfunding!$H:$H,"successful",Crowdfunding!$D:$D,"&gt;=10000",Crowdfunding!$D:$D,"&lt;15000")</f>
        <v>4</v>
      </c>
      <c r="C5">
        <f>COUNTIFS(Crowdfunding!$H:$H,"failed",Crowdfunding!$D:$D,"&gt;=10000",Crowdfunding!$D:$D,"&lt;15000")</f>
        <v>5</v>
      </c>
      <c r="D5">
        <f>COUNTIFS(Crowdfunding!$H:$H,"canceled",Crowdfunding!$D:$D,"&gt;=10000",Crowdfunding!$D:$D,"&lt;15000")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2090</v>
      </c>
      <c r="B6">
        <f>COUNTIFS(Crowdfunding!$H:$H,"successful",Crowdfunding!$D:$D,"&gt;=15000",Crowdfunding!$D:$D,"&lt;20000")</f>
        <v>10</v>
      </c>
      <c r="C6">
        <f>COUNTIFS(Crowdfunding!$H:$H,"failed",Crowdfunding!$D:$D,"&gt;=15000",Crowdfunding!$D:$D,"&lt;20000")</f>
        <v>0</v>
      </c>
      <c r="D6">
        <f>COUNTIFS(Crowdfunding!$H:$H,"canceled",Crowdfunding!$D:$D,"&gt;=15000",Crowdfunding!$D:$D,"&lt;20000")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2091</v>
      </c>
      <c r="B7">
        <f>COUNTIFS(Crowdfunding!$H:$H,"successful",Crowdfunding!$D:$D,"&gt;=20000",Crowdfunding!$D:$D,"&lt;25000")</f>
        <v>7</v>
      </c>
      <c r="C7">
        <f>COUNTIFS(Crowdfunding!$H:$H,"failed",Crowdfunding!$D:$D,"&gt;=20000",Crowdfunding!$D:$D,"&lt;25000")</f>
        <v>0</v>
      </c>
      <c r="D7">
        <f>COUNTIFS(Crowdfunding!$H:$H,"canceled",Crowdfunding!$D:$D,"&gt;=20000",Crowdfunding!$D:$D,"&lt;25000")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2092</v>
      </c>
      <c r="B8">
        <f>COUNTIFS(Crowdfunding!$H:$H,"successful",Crowdfunding!$D:$D,"&gt;=25000",Crowdfunding!$D:$D,"&lt;30000")</f>
        <v>11</v>
      </c>
      <c r="C8">
        <f>COUNTIFS(Crowdfunding!$H:$H,"failed",Crowdfunding!$D:$D,"&gt;=25000",Crowdfunding!$D:$D,"&lt;30000")</f>
        <v>3</v>
      </c>
      <c r="D8">
        <f>COUNTIFS(Crowdfunding!$H:$H,"canceled",Crowdfunding!$D:$D,"&gt;=25000",Crowdfunding!$D:$D,"&lt;30000")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2093</v>
      </c>
      <c r="B9">
        <f>COUNTIFS(Crowdfunding!$H:$H,"successful",Crowdfunding!$D:$D,"&gt;=30000",Crowdfunding!$D:$D,"&lt;35000")</f>
        <v>7</v>
      </c>
      <c r="C9">
        <f>COUNTIFS(Crowdfunding!$H:$H,"failed",Crowdfunding!$D:$D,"&gt;=30000",Crowdfunding!$D:$D,"&lt;35000")</f>
        <v>0</v>
      </c>
      <c r="D9">
        <f>COUNTIFS(Crowdfunding!$H:$H,"canceled",Crowdfunding!$D:$D,"&gt;=30000",Crowdfunding!$D:$D,"&lt;35000")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2094</v>
      </c>
      <c r="B10">
        <f>COUNTIFS(Crowdfunding!$H:$H,"successful",Crowdfunding!$D:$D,"&gt;=35000",Crowdfunding!$D:$D,"&lt;40000")</f>
        <v>8</v>
      </c>
      <c r="C10">
        <f>COUNTIFS(Crowdfunding!$H:$H,"failed",Crowdfunding!$D:$D,"&gt;=35000",Crowdfunding!$D:$D,"&lt;40000")</f>
        <v>3</v>
      </c>
      <c r="D10">
        <f>COUNTIFS(Crowdfunding!$H:$H,"canceled",Crowdfunding!$D:$D,"&gt;=35000",Crowdfunding!$D:$D,"&lt;40000")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2095</v>
      </c>
      <c r="B11">
        <f>COUNTIFS(Crowdfunding!$H:$H,"successful",Crowdfunding!$D:$D,"&gt;=40000",Crowdfunding!$D:$D,"&lt;45000")</f>
        <v>11</v>
      </c>
      <c r="C11">
        <f>COUNTIFS(Crowdfunding!$H:$H,"failed",Crowdfunding!$D:$D,"&gt;=40000",Crowdfunding!$D:$D,"&lt;45000")</f>
        <v>3</v>
      </c>
      <c r="D11">
        <f>COUNTIFS(Crowdfunding!$H:$H,"canceled",Crowdfunding!$D:$D,"&gt;=40000",Crowdfunding!$D:$D,"&lt;45000")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2096</v>
      </c>
      <c r="B12">
        <f>COUNTIFS(Crowdfunding!H:H,"successful",Crowdfunding!D:D,"&gt;=45000",Crowdfunding!D:D,"&lt;50000")</f>
        <v>8</v>
      </c>
      <c r="C12">
        <f>COUNTIFS(Crowdfunding!$H:$H,"failed",Crowdfunding!$D:$D,"&gt;=45000",Crowdfunding!$D:$D,"&lt;50000")</f>
        <v>3</v>
      </c>
      <c r="D12">
        <f>COUNTIFS(Crowdfunding!$H:$H,"canceled",Crowdfunding!$D:$D,"&gt;=45000",Crowdfunding!$D:$D,"&lt;50000")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2097</v>
      </c>
      <c r="B13">
        <f>COUNTIFS(Crowdfunding!H:H,"successful",Crowdfunding!D:D,"&gt;=50000")</f>
        <v>114</v>
      </c>
      <c r="C13">
        <f>COUNTIFS(Crowdfunding!$H:$H,"failed",Crowdfunding!$D:$D,"&gt;=50000")</f>
        <v>163</v>
      </c>
      <c r="D13">
        <f>COUNTIFS(Crowdfunding!$H:$H,"canceled",Crowdfunding!$D:$D,"&gt;=50000")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9574-CCE2-A541-9747-ECC566FBB7D4}">
  <sheetPr codeName="Sheet5"/>
  <dimension ref="A1:J566"/>
  <sheetViews>
    <sheetView tabSelected="1" zoomScale="116" workbookViewId="0">
      <selection activeCell="H8" sqref="H8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G1" t="s">
        <v>2098</v>
      </c>
      <c r="I1" t="s">
        <v>2105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G2" t="s">
        <v>2099</v>
      </c>
      <c r="H2">
        <f>AVERAGE(B:B)</f>
        <v>851.14690265486729</v>
      </c>
      <c r="I2" t="s">
        <v>2099</v>
      </c>
      <c r="J2">
        <f>AVERAGE(E:E)</f>
        <v>585.61538461538464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G3" t="s">
        <v>2100</v>
      </c>
      <c r="H3">
        <f>MEDIAN(B:B)</f>
        <v>201</v>
      </c>
      <c r="I3" t="s">
        <v>2100</v>
      </c>
      <c r="J3">
        <f>MEDIAN(E:E)</f>
        <v>114.5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G4" t="s">
        <v>2101</v>
      </c>
      <c r="H4">
        <f>MIN(B:B)</f>
        <v>16</v>
      </c>
      <c r="I4" t="s">
        <v>2101</v>
      </c>
      <c r="J4">
        <f>MIN(E:E)</f>
        <v>0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G5" t="s">
        <v>2102</v>
      </c>
      <c r="H5">
        <f>MAX(B:B)</f>
        <v>7295</v>
      </c>
      <c r="I5" t="s">
        <v>2102</v>
      </c>
      <c r="J5">
        <f>MAX(E:E)</f>
        <v>6080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G6" t="s">
        <v>2103</v>
      </c>
      <c r="H6">
        <f>_xlfn.VAR.S(B:B)</f>
        <v>1606216.5936295739</v>
      </c>
      <c r="I6" t="s">
        <v>2103</v>
      </c>
      <c r="J6">
        <f>_xlfn.VAR.S(E:E)</f>
        <v>924113.45496927318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G7" t="s">
        <v>2104</v>
      </c>
      <c r="H7">
        <f>_xlfn.STDEV.S(B:B)</f>
        <v>1267.366006183523</v>
      </c>
      <c r="I7" t="s">
        <v>2104</v>
      </c>
      <c r="J7">
        <f>STDEV(E:E)</f>
        <v>961.30819978260524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8" priority="6" operator="containsText" text="canceled">
      <formula>NOT(ISERROR(SEARCH("canceled",A1)))</formula>
    </cfRule>
    <cfRule type="containsText" dxfId="7" priority="7" operator="containsText" text="live">
      <formula>NOT(ISERROR(SEARCH("live",A1)))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D2">
    <cfRule type="containsText" dxfId="4" priority="5" operator="containsText" text="successful">
      <formula>NOT(ISERROR(SEARCH("successful",D2)))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Outcomes on Subcategory</vt:lpstr>
      <vt:lpstr>Outcomes on Months</vt:lpstr>
      <vt:lpstr>Outcomes Based on Goal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Giulio Chiappolini</cp:lastModifiedBy>
  <dcterms:created xsi:type="dcterms:W3CDTF">2021-09-29T18:52:28Z</dcterms:created>
  <dcterms:modified xsi:type="dcterms:W3CDTF">2023-03-10T07:41:56Z</dcterms:modified>
</cp:coreProperties>
</file>