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biter2016 Beta\Doc\Project Apollo - NASSP\"/>
    </mc:Choice>
  </mc:AlternateContent>
  <xr:revisionPtr revIDLastSave="0" documentId="13_ncr:1_{1CAF7EB7-E1D1-4991-AA7A-CF3FB6AB6002}" xr6:coauthVersionLast="47" xr6:coauthVersionMax="47" xr10:uidLastSave="{00000000-0000-0000-0000-000000000000}"/>
  <bookViews>
    <workbookView xWindow="-120" yWindow="-120" windowWidth="29040" windowHeight="15840" firstSheet="9" activeTab="13" xr2:uid="{00000000-000D-0000-FFFF-FFFF00000000}"/>
  </bookViews>
  <sheets>
    <sheet name="Apollo 17" sheetId="18" r:id="rId1"/>
    <sheet name="Apollo 16" sheetId="17" r:id="rId2"/>
    <sheet name="Apollo 15" sheetId="16" r:id="rId3"/>
    <sheet name="Apollo 14" sheetId="15" r:id="rId4"/>
    <sheet name="Apollo 13" sheetId="12" r:id="rId5"/>
    <sheet name="Apollo 12" sheetId="11" r:id="rId6"/>
    <sheet name="Apollo 11" sheetId="7" r:id="rId7"/>
    <sheet name="Apollo 10" sheetId="6" r:id="rId8"/>
    <sheet name="Apollo 9" sheetId="3" r:id="rId9"/>
    <sheet name="Apollo 8" sheetId="10" r:id="rId10"/>
    <sheet name="Apollo 7" sheetId="14" r:id="rId11"/>
    <sheet name="Apollo 5" sheetId="20" r:id="rId12"/>
    <sheet name="Skylab 2" sheetId="22" r:id="rId13"/>
    <sheet name="Totals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9" l="1"/>
  <c r="B4" i="19"/>
  <c r="B5" i="19"/>
  <c r="B2" i="19"/>
  <c r="A14" i="19"/>
  <c r="A13" i="19"/>
  <c r="A12" i="19"/>
  <c r="A11" i="19"/>
  <c r="F38" i="20"/>
  <c r="B11" i="15"/>
  <c r="G19" i="15"/>
  <c r="B23" i="15"/>
  <c r="C43" i="22"/>
  <c r="C42" i="22"/>
  <c r="C40" i="22"/>
  <c r="B40" i="22"/>
  <c r="C39" i="22"/>
  <c r="B39" i="22"/>
  <c r="C38" i="22"/>
  <c r="C37" i="22"/>
  <c r="C36" i="22"/>
  <c r="C35" i="22"/>
  <c r="C34" i="22"/>
  <c r="C33" i="22"/>
  <c r="C32" i="22"/>
  <c r="G30" i="22"/>
  <c r="C30" i="22"/>
  <c r="B30" i="22"/>
  <c r="C29" i="22"/>
  <c r="C28" i="22"/>
  <c r="C27" i="22"/>
  <c r="G25" i="22"/>
  <c r="B23" i="22"/>
  <c r="C23" i="22" s="1"/>
  <c r="F9" i="22" s="1"/>
  <c r="B22" i="22"/>
  <c r="C22" i="22" s="1"/>
  <c r="F11" i="22" s="1"/>
  <c r="C21" i="22"/>
  <c r="C20" i="22"/>
  <c r="C19" i="22"/>
  <c r="C18" i="22"/>
  <c r="C17" i="22"/>
  <c r="C16" i="22"/>
  <c r="C15" i="22"/>
  <c r="C14" i="22"/>
  <c r="C13" i="22"/>
  <c r="C12" i="22"/>
  <c r="B11" i="22"/>
  <c r="C11" i="22" s="1"/>
  <c r="F7" i="22" s="1"/>
  <c r="C10" i="22"/>
  <c r="B8" i="22"/>
  <c r="B3" i="22" s="1"/>
  <c r="C7" i="22"/>
  <c r="F6" i="22"/>
  <c r="C6" i="22"/>
  <c r="F5" i="22"/>
  <c r="C5" i="22"/>
  <c r="F4" i="22"/>
  <c r="C4" i="22"/>
  <c r="F3" i="22"/>
  <c r="I2" i="22" s="1"/>
  <c r="J2" i="22" s="1"/>
  <c r="F2" i="22"/>
  <c r="C2" i="22"/>
  <c r="C43" i="20"/>
  <c r="C42" i="20"/>
  <c r="B40" i="20"/>
  <c r="C40" i="20" s="1"/>
  <c r="F3" i="20" s="1"/>
  <c r="B39" i="20"/>
  <c r="C38" i="20"/>
  <c r="C37" i="20"/>
  <c r="C36" i="20"/>
  <c r="C35" i="20"/>
  <c r="C34" i="20"/>
  <c r="C33" i="20"/>
  <c r="C32" i="20"/>
  <c r="F5" i="20" s="1"/>
  <c r="C30" i="20"/>
  <c r="F2" i="20" s="1"/>
  <c r="B30" i="20"/>
  <c r="G25" i="20" s="1"/>
  <c r="C29" i="20"/>
  <c r="C28" i="20"/>
  <c r="C27" i="20"/>
  <c r="F4" i="20" s="1"/>
  <c r="B23" i="20"/>
  <c r="C23" i="20" s="1"/>
  <c r="F9" i="20" s="1"/>
  <c r="B22" i="20"/>
  <c r="C22" i="20" s="1"/>
  <c r="F11" i="20" s="1"/>
  <c r="C21" i="20"/>
  <c r="C20" i="20"/>
  <c r="C19" i="20"/>
  <c r="C18" i="20"/>
  <c r="C17" i="20"/>
  <c r="C16" i="20"/>
  <c r="C15" i="20"/>
  <c r="C14" i="20"/>
  <c r="C13" i="20"/>
  <c r="C12" i="20"/>
  <c r="C10" i="20"/>
  <c r="B8" i="20"/>
  <c r="B3" i="20" s="1"/>
  <c r="C7" i="20"/>
  <c r="C6" i="20"/>
  <c r="C5" i="20"/>
  <c r="C4" i="20"/>
  <c r="C2" i="20"/>
  <c r="G30" i="20" l="1"/>
  <c r="C39" i="20"/>
  <c r="F6" i="20" s="1"/>
  <c r="I2" i="20" s="1"/>
  <c r="J2" i="20" s="1"/>
  <c r="B25" i="22"/>
  <c r="C25" i="22" s="1"/>
  <c r="C3" i="22"/>
  <c r="F8" i="22" s="1"/>
  <c r="I7" i="22" s="1"/>
  <c r="J7" i="22" s="1"/>
  <c r="C8" i="22"/>
  <c r="F10" i="22" s="1"/>
  <c r="G19" i="22"/>
  <c r="G17" i="22"/>
  <c r="F21" i="22" s="1"/>
  <c r="B25" i="20"/>
  <c r="C25" i="20" s="1"/>
  <c r="C3" i="20"/>
  <c r="F8" i="20" s="1"/>
  <c r="G17" i="20"/>
  <c r="C11" i="20"/>
  <c r="F7" i="20" s="1"/>
  <c r="G19" i="20"/>
  <c r="C8" i="20"/>
  <c r="F10" i="20" s="1"/>
  <c r="G21" i="7"/>
  <c r="G22" i="7"/>
  <c r="F22" i="7"/>
  <c r="F21" i="7"/>
  <c r="E18" i="7"/>
  <c r="E19" i="7" s="1"/>
  <c r="F7" i="12"/>
  <c r="F8" i="3"/>
  <c r="B3" i="18"/>
  <c r="C3" i="18" s="1"/>
  <c r="C2" i="18"/>
  <c r="C3" i="17"/>
  <c r="B3" i="17"/>
  <c r="C2" i="17"/>
  <c r="C3" i="16"/>
  <c r="B3" i="16"/>
  <c r="C2" i="16"/>
  <c r="C3" i="15"/>
  <c r="B3" i="15"/>
  <c r="C2" i="15"/>
  <c r="C3" i="12"/>
  <c r="B3" i="12"/>
  <c r="C2" i="12"/>
  <c r="C3" i="11"/>
  <c r="B3" i="11"/>
  <c r="C2" i="11"/>
  <c r="B3" i="7"/>
  <c r="C3" i="7" s="1"/>
  <c r="C2" i="7"/>
  <c r="B3" i="3"/>
  <c r="C3" i="3" s="1"/>
  <c r="C2" i="3"/>
  <c r="B3" i="10"/>
  <c r="C3" i="10" s="1"/>
  <c r="C2" i="10"/>
  <c r="B3" i="14"/>
  <c r="C3" i="14" s="1"/>
  <c r="C2" i="14"/>
  <c r="B3" i="6"/>
  <c r="C2" i="6"/>
  <c r="C3" i="6"/>
  <c r="C4" i="6"/>
  <c r="C10" i="18"/>
  <c r="C10" i="17"/>
  <c r="C10" i="16"/>
  <c r="C10" i="15"/>
  <c r="C10" i="12"/>
  <c r="C10" i="11"/>
  <c r="C10" i="7"/>
  <c r="C10" i="6"/>
  <c r="C10" i="3"/>
  <c r="C43" i="18"/>
  <c r="C43" i="17"/>
  <c r="C43" i="16"/>
  <c r="C43" i="15"/>
  <c r="C43" i="12"/>
  <c r="C43" i="11"/>
  <c r="C43" i="7"/>
  <c r="C43" i="10"/>
  <c r="C43" i="3"/>
  <c r="C10" i="10"/>
  <c r="B22" i="14"/>
  <c r="B11" i="14" s="1"/>
  <c r="C11" i="14" s="1"/>
  <c r="F7" i="14" s="1"/>
  <c r="I7" i="20" l="1"/>
  <c r="J7" i="20" s="1"/>
  <c r="F21" i="20"/>
  <c r="F16" i="3"/>
  <c r="C42" i="18"/>
  <c r="B40" i="18"/>
  <c r="C40" i="18" s="1"/>
  <c r="F3" i="18" s="1"/>
  <c r="B39" i="18"/>
  <c r="C39" i="18" s="1"/>
  <c r="F6" i="18" s="1"/>
  <c r="C38" i="18"/>
  <c r="C37" i="18"/>
  <c r="C36" i="18"/>
  <c r="C35" i="18"/>
  <c r="C34" i="18"/>
  <c r="C33" i="18"/>
  <c r="B30" i="18"/>
  <c r="C30" i="18" s="1"/>
  <c r="F2" i="18" s="1"/>
  <c r="C29" i="18"/>
  <c r="C28" i="18"/>
  <c r="C27" i="18"/>
  <c r="F4" i="18" s="1"/>
  <c r="B25" i="18"/>
  <c r="C25" i="18" s="1"/>
  <c r="B23" i="18"/>
  <c r="C23" i="18" s="1"/>
  <c r="F9" i="18" s="1"/>
  <c r="AI4" i="19" s="1"/>
  <c r="AH13" i="19" s="1"/>
  <c r="B22" i="18"/>
  <c r="C21" i="18"/>
  <c r="C20" i="18"/>
  <c r="C19" i="18"/>
  <c r="C18" i="18"/>
  <c r="C17" i="18"/>
  <c r="C16" i="18"/>
  <c r="C15" i="18"/>
  <c r="C14" i="18"/>
  <c r="C13" i="18"/>
  <c r="C12" i="18"/>
  <c r="B8" i="18"/>
  <c r="C8" i="18" s="1"/>
  <c r="F10" i="18" s="1"/>
  <c r="AI5" i="19" s="1"/>
  <c r="AH14" i="19" s="1"/>
  <c r="C7" i="18"/>
  <c r="C6" i="18"/>
  <c r="C5" i="18"/>
  <c r="C4" i="18"/>
  <c r="F8" i="18"/>
  <c r="AI3" i="19" s="1"/>
  <c r="AH12" i="19" s="1"/>
  <c r="C42" i="17"/>
  <c r="B40" i="17"/>
  <c r="C40" i="17" s="1"/>
  <c r="F3" i="17" s="1"/>
  <c r="B39" i="17"/>
  <c r="C38" i="17"/>
  <c r="C37" i="17"/>
  <c r="C36" i="17"/>
  <c r="C35" i="17"/>
  <c r="C34" i="17"/>
  <c r="C33" i="17"/>
  <c r="B30" i="17"/>
  <c r="C30" i="17" s="1"/>
  <c r="F2" i="17" s="1"/>
  <c r="C29" i="17"/>
  <c r="C28" i="17"/>
  <c r="C27" i="17"/>
  <c r="F4" i="17" s="1"/>
  <c r="B25" i="17"/>
  <c r="C25" i="17" s="1"/>
  <c r="B23" i="17"/>
  <c r="C23" i="17" s="1"/>
  <c r="F9" i="17" s="1"/>
  <c r="AF4" i="19" s="1"/>
  <c r="AE13" i="19" s="1"/>
  <c r="B22" i="17"/>
  <c r="C21" i="17"/>
  <c r="C20" i="17"/>
  <c r="C19" i="17"/>
  <c r="C18" i="17"/>
  <c r="C17" i="17"/>
  <c r="C16" i="17"/>
  <c r="C15" i="17"/>
  <c r="C14" i="17"/>
  <c r="C13" i="17"/>
  <c r="C12" i="17"/>
  <c r="B8" i="17"/>
  <c r="C8" i="17" s="1"/>
  <c r="F10" i="17" s="1"/>
  <c r="AF5" i="19" s="1"/>
  <c r="AE14" i="19" s="1"/>
  <c r="C7" i="17"/>
  <c r="C6" i="17"/>
  <c r="C5" i="17"/>
  <c r="C4" i="17"/>
  <c r="F8" i="17"/>
  <c r="AF3" i="19" s="1"/>
  <c r="AE12" i="19" s="1"/>
  <c r="C42" i="16"/>
  <c r="B40" i="16"/>
  <c r="C40" i="16" s="1"/>
  <c r="F3" i="16" s="1"/>
  <c r="B39" i="16"/>
  <c r="B32" i="16" s="1"/>
  <c r="C32" i="16" s="1"/>
  <c r="F5" i="16" s="1"/>
  <c r="C38" i="16"/>
  <c r="C37" i="16"/>
  <c r="C36" i="16"/>
  <c r="C35" i="16"/>
  <c r="C34" i="16"/>
  <c r="C33" i="16"/>
  <c r="B30" i="16"/>
  <c r="C30" i="16" s="1"/>
  <c r="F2" i="16" s="1"/>
  <c r="AC6" i="19" s="1"/>
  <c r="AB15" i="19" s="1"/>
  <c r="C29" i="16"/>
  <c r="C28" i="16"/>
  <c r="C27" i="16"/>
  <c r="F4" i="16" s="1"/>
  <c r="B25" i="16"/>
  <c r="C25" i="16" s="1"/>
  <c r="B23" i="16"/>
  <c r="C23" i="16" s="1"/>
  <c r="B22" i="16"/>
  <c r="C21" i="16"/>
  <c r="C20" i="16"/>
  <c r="C19" i="16"/>
  <c r="C18" i="16"/>
  <c r="C17" i="16"/>
  <c r="C16" i="16"/>
  <c r="C15" i="16"/>
  <c r="C14" i="16"/>
  <c r="C13" i="16"/>
  <c r="C12" i="16"/>
  <c r="B8" i="16"/>
  <c r="C8" i="16" s="1"/>
  <c r="F10" i="16" s="1"/>
  <c r="AC5" i="19" s="1"/>
  <c r="AB14" i="19" s="1"/>
  <c r="C7" i="16"/>
  <c r="C6" i="16"/>
  <c r="C5" i="16"/>
  <c r="C4" i="16"/>
  <c r="F8" i="16"/>
  <c r="AC3" i="19" s="1"/>
  <c r="AB12" i="19" s="1"/>
  <c r="B25" i="15"/>
  <c r="B25" i="12"/>
  <c r="B40" i="15"/>
  <c r="B40" i="12"/>
  <c r="C42" i="15"/>
  <c r="C40" i="15"/>
  <c r="F3" i="15" s="1"/>
  <c r="B39" i="15"/>
  <c r="B32" i="15" s="1"/>
  <c r="C32" i="15" s="1"/>
  <c r="F5" i="15" s="1"/>
  <c r="C38" i="15"/>
  <c r="C37" i="15"/>
  <c r="C36" i="15"/>
  <c r="C35" i="15"/>
  <c r="C34" i="15"/>
  <c r="C33" i="15"/>
  <c r="B30" i="15"/>
  <c r="C30" i="15" s="1"/>
  <c r="F2" i="15" s="1"/>
  <c r="Z6" i="19" s="1"/>
  <c r="Y15" i="19" s="1"/>
  <c r="C29" i="15"/>
  <c r="C28" i="15"/>
  <c r="C27" i="15"/>
  <c r="F4" i="15" s="1"/>
  <c r="C25" i="15"/>
  <c r="C23" i="15"/>
  <c r="B22" i="15"/>
  <c r="C21" i="15"/>
  <c r="C20" i="15"/>
  <c r="C19" i="15"/>
  <c r="C18" i="15"/>
  <c r="C17" i="15"/>
  <c r="C16" i="15"/>
  <c r="C15" i="15"/>
  <c r="C14" i="15"/>
  <c r="C13" i="15"/>
  <c r="C12" i="15"/>
  <c r="B8" i="15"/>
  <c r="C8" i="15" s="1"/>
  <c r="F10" i="15" s="1"/>
  <c r="Z5" i="19" s="1"/>
  <c r="Y14" i="19" s="1"/>
  <c r="C7" i="15"/>
  <c r="C6" i="15"/>
  <c r="C5" i="15"/>
  <c r="C4" i="15"/>
  <c r="F8" i="15"/>
  <c r="Z3" i="19" s="1"/>
  <c r="Y12" i="19" s="1"/>
  <c r="C42" i="14"/>
  <c r="F9" i="15" l="1"/>
  <c r="Z4" i="19" s="1"/>
  <c r="Y13" i="19" s="1"/>
  <c r="C22" i="18"/>
  <c r="F11" i="18" s="1"/>
  <c r="B11" i="18"/>
  <c r="C11" i="18" s="1"/>
  <c r="F7" i="18" s="1"/>
  <c r="AI2" i="19" s="1"/>
  <c r="AH11" i="19" s="1"/>
  <c r="C22" i="17"/>
  <c r="F11" i="17" s="1"/>
  <c r="B11" i="17"/>
  <c r="C11" i="17" s="1"/>
  <c r="F7" i="17" s="1"/>
  <c r="AF2" i="19" s="1"/>
  <c r="AE11" i="19" s="1"/>
  <c r="C22" i="16"/>
  <c r="F11" i="16" s="1"/>
  <c r="B11" i="16"/>
  <c r="C11" i="16" s="1"/>
  <c r="F7" i="16" s="1"/>
  <c r="AC2" i="19" s="1"/>
  <c r="AB11" i="19" s="1"/>
  <c r="F9" i="16"/>
  <c r="AC4" i="19" s="1"/>
  <c r="AB13" i="19" s="1"/>
  <c r="F12" i="16"/>
  <c r="C39" i="15"/>
  <c r="F6" i="15" s="1"/>
  <c r="C22" i="15"/>
  <c r="F11" i="15" s="1"/>
  <c r="C11" i="15"/>
  <c r="F7" i="15" s="1"/>
  <c r="Z2" i="19" s="1"/>
  <c r="Y11" i="19" s="1"/>
  <c r="I2" i="18"/>
  <c r="AI6" i="19"/>
  <c r="AH15" i="19" s="1"/>
  <c r="I4" i="18"/>
  <c r="AI8" i="19"/>
  <c r="AH17" i="19" s="1"/>
  <c r="I3" i="18"/>
  <c r="AI7" i="19"/>
  <c r="AH16" i="19" s="1"/>
  <c r="B32" i="18"/>
  <c r="C32" i="18" s="1"/>
  <c r="F5" i="18" s="1"/>
  <c r="I6" i="18" s="1"/>
  <c r="I3" i="17"/>
  <c r="AF7" i="19"/>
  <c r="AE16" i="19" s="1"/>
  <c r="I4" i="17"/>
  <c r="AF8" i="19"/>
  <c r="AE17" i="19" s="1"/>
  <c r="B32" i="17"/>
  <c r="C32" i="17" s="1"/>
  <c r="F5" i="17" s="1"/>
  <c r="I2" i="17"/>
  <c r="AF6" i="19"/>
  <c r="AE15" i="19" s="1"/>
  <c r="I5" i="16"/>
  <c r="AC9" i="19"/>
  <c r="AB18" i="19" s="1"/>
  <c r="I3" i="16"/>
  <c r="AC7" i="19"/>
  <c r="AB16" i="19" s="1"/>
  <c r="I4" i="16"/>
  <c r="AC8" i="19"/>
  <c r="AB17" i="19" s="1"/>
  <c r="C39" i="16"/>
  <c r="F6" i="16" s="1"/>
  <c r="I5" i="15"/>
  <c r="Z9" i="19"/>
  <c r="Y18" i="19" s="1"/>
  <c r="I3" i="15"/>
  <c r="Z7" i="19"/>
  <c r="Y16" i="19" s="1"/>
  <c r="I4" i="15"/>
  <c r="Z8" i="19"/>
  <c r="Y17" i="19" s="1"/>
  <c r="C39" i="17"/>
  <c r="F6" i="17" s="1"/>
  <c r="I6" i="16"/>
  <c r="I2" i="16"/>
  <c r="I6" i="15"/>
  <c r="I2" i="15"/>
  <c r="B30" i="14"/>
  <c r="G25" i="14" s="1"/>
  <c r="B39" i="14"/>
  <c r="C39" i="14" s="1"/>
  <c r="F6" i="14" s="1"/>
  <c r="B40" i="14"/>
  <c r="C40" i="14" s="1"/>
  <c r="F3" i="14" s="1"/>
  <c r="C43" i="14"/>
  <c r="C38" i="14"/>
  <c r="C37" i="14"/>
  <c r="C36" i="14"/>
  <c r="C35" i="14"/>
  <c r="C34" i="14"/>
  <c r="C33" i="14"/>
  <c r="C32" i="14"/>
  <c r="F5" i="14" s="1"/>
  <c r="C29" i="14"/>
  <c r="C28" i="14"/>
  <c r="C27" i="14"/>
  <c r="F4" i="14" s="1"/>
  <c r="B23" i="14"/>
  <c r="C23" i="14" s="1"/>
  <c r="F9" i="14" s="1"/>
  <c r="E4" i="19" s="1"/>
  <c r="D13" i="19" s="1"/>
  <c r="C21" i="14"/>
  <c r="C20" i="14"/>
  <c r="C19" i="14"/>
  <c r="C18" i="14"/>
  <c r="C17" i="14"/>
  <c r="C16" i="14"/>
  <c r="C15" i="14"/>
  <c r="C14" i="14"/>
  <c r="C13" i="14"/>
  <c r="C12" i="14"/>
  <c r="B8" i="14"/>
  <c r="G19" i="14" s="1"/>
  <c r="C7" i="14"/>
  <c r="C6" i="14"/>
  <c r="C5" i="14"/>
  <c r="C4" i="14"/>
  <c r="I5" i="18" l="1"/>
  <c r="AI9" i="19"/>
  <c r="AH18" i="19" s="1"/>
  <c r="I5" i="17"/>
  <c r="AF9" i="19"/>
  <c r="AE18" i="19" s="1"/>
  <c r="I6" i="17"/>
  <c r="C22" i="14"/>
  <c r="F11" i="14" s="1"/>
  <c r="C30" i="14"/>
  <c r="F2" i="14" s="1"/>
  <c r="C8" i="14"/>
  <c r="F10" i="14" s="1"/>
  <c r="E5" i="19" s="1"/>
  <c r="D14" i="19" s="1"/>
  <c r="C10" i="14"/>
  <c r="E2" i="19" s="1"/>
  <c r="D11" i="19" s="1"/>
  <c r="F8" i="14"/>
  <c r="E3" i="19" s="1"/>
  <c r="D12" i="19" s="1"/>
  <c r="G30" i="14"/>
  <c r="I2" i="14"/>
  <c r="J2" i="14" s="1"/>
  <c r="G17" i="14"/>
  <c r="F21" i="14" s="1"/>
  <c r="C43" i="6"/>
  <c r="C42" i="3"/>
  <c r="B40" i="3"/>
  <c r="C40" i="3" s="1"/>
  <c r="F3" i="3" s="1"/>
  <c r="K7" i="19" s="1"/>
  <c r="J16" i="19" s="1"/>
  <c r="B39" i="3"/>
  <c r="C39" i="3" s="1"/>
  <c r="F6" i="3" s="1"/>
  <c r="C38" i="3"/>
  <c r="C37" i="3"/>
  <c r="C36" i="3"/>
  <c r="C35" i="3"/>
  <c r="C34" i="3"/>
  <c r="C33" i="3"/>
  <c r="C32" i="3"/>
  <c r="F5" i="3" s="1"/>
  <c r="K9" i="19" s="1"/>
  <c r="J18" i="19" s="1"/>
  <c r="B30" i="3"/>
  <c r="C30" i="3" s="1"/>
  <c r="F2" i="3" s="1"/>
  <c r="C29" i="3"/>
  <c r="C28" i="3"/>
  <c r="C27" i="3"/>
  <c r="F4" i="3" s="1"/>
  <c r="K8" i="19" s="1"/>
  <c r="J17" i="19" s="1"/>
  <c r="B25" i="3"/>
  <c r="C25" i="3" s="1"/>
  <c r="B23" i="3"/>
  <c r="C23" i="3" s="1"/>
  <c r="F9" i="3" s="1"/>
  <c r="K4" i="19" s="1"/>
  <c r="J13" i="19" s="1"/>
  <c r="B22" i="3"/>
  <c r="C21" i="3"/>
  <c r="C20" i="3"/>
  <c r="C19" i="3"/>
  <c r="C18" i="3"/>
  <c r="C17" i="3"/>
  <c r="C16" i="3"/>
  <c r="C15" i="3"/>
  <c r="C14" i="3"/>
  <c r="C13" i="3"/>
  <c r="C12" i="3"/>
  <c r="B8" i="3"/>
  <c r="C7" i="3"/>
  <c r="C6" i="3"/>
  <c r="C5" i="3"/>
  <c r="C4" i="3"/>
  <c r="K3" i="19"/>
  <c r="J12" i="19" s="1"/>
  <c r="C8" i="3" l="1"/>
  <c r="F10" i="3" s="1"/>
  <c r="K5" i="19" s="1"/>
  <c r="J14" i="19" s="1"/>
  <c r="F17" i="3"/>
  <c r="F18" i="3" s="1"/>
  <c r="C22" i="3"/>
  <c r="F11" i="3" s="1"/>
  <c r="B11" i="3"/>
  <c r="C11" i="3" s="1"/>
  <c r="F7" i="3" s="1"/>
  <c r="K2" i="19" s="1"/>
  <c r="J11" i="19" s="1"/>
  <c r="K6" i="19"/>
  <c r="J15" i="19" s="1"/>
  <c r="I2" i="3"/>
  <c r="J2" i="3" s="1"/>
  <c r="I7" i="14"/>
  <c r="J7" i="14" s="1"/>
  <c r="B25" i="14"/>
  <c r="C25" i="14" s="1"/>
  <c r="C42" i="7"/>
  <c r="B40" i="7"/>
  <c r="F31" i="7" s="1"/>
  <c r="C39" i="7"/>
  <c r="F6" i="7" s="1"/>
  <c r="B39" i="7"/>
  <c r="C38" i="7"/>
  <c r="C37" i="7"/>
  <c r="C36" i="7"/>
  <c r="C35" i="7"/>
  <c r="G32" i="7"/>
  <c r="C34" i="7"/>
  <c r="C33" i="7"/>
  <c r="G30" i="7"/>
  <c r="B30" i="7"/>
  <c r="C30" i="7" s="1"/>
  <c r="F2" i="7" s="1"/>
  <c r="Q6" i="19" s="1"/>
  <c r="P15" i="19" s="1"/>
  <c r="C29" i="7"/>
  <c r="C28" i="7"/>
  <c r="G25" i="7"/>
  <c r="B23" i="7"/>
  <c r="C23" i="7" s="1"/>
  <c r="F9" i="7" s="1"/>
  <c r="Q4" i="19" s="1"/>
  <c r="P13" i="19" s="1"/>
  <c r="B22" i="7"/>
  <c r="B11" i="7" s="1"/>
  <c r="C11" i="7" s="1"/>
  <c r="F7" i="7" s="1"/>
  <c r="C21" i="7"/>
  <c r="C20" i="7"/>
  <c r="C19" i="7"/>
  <c r="C18" i="7"/>
  <c r="C17" i="7"/>
  <c r="C16" i="7"/>
  <c r="C15" i="7"/>
  <c r="C14" i="7"/>
  <c r="C13" i="7"/>
  <c r="C12" i="7"/>
  <c r="B8" i="7"/>
  <c r="F8" i="7" s="1"/>
  <c r="Q3" i="19" s="1"/>
  <c r="P12" i="19" s="1"/>
  <c r="C7" i="7"/>
  <c r="C6" i="7"/>
  <c r="C5" i="7"/>
  <c r="C4" i="7"/>
  <c r="I7" i="3" l="1"/>
  <c r="J7" i="3" s="1"/>
  <c r="C8" i="7"/>
  <c r="F10" i="7" s="1"/>
  <c r="Q5" i="19" s="1"/>
  <c r="P14" i="19" s="1"/>
  <c r="B25" i="7"/>
  <c r="C25" i="7" s="1"/>
  <c r="Q2" i="19"/>
  <c r="P11" i="19" s="1"/>
  <c r="B32" i="7"/>
  <c r="C32" i="7" s="1"/>
  <c r="F5" i="7" s="1"/>
  <c r="G31" i="7"/>
  <c r="I2" i="7"/>
  <c r="C22" i="7"/>
  <c r="F11" i="7" s="1"/>
  <c r="F26" i="7"/>
  <c r="C40" i="7"/>
  <c r="F3" i="7" s="1"/>
  <c r="B22" i="12"/>
  <c r="C42" i="12"/>
  <c r="C40" i="12"/>
  <c r="F3" i="12" s="1"/>
  <c r="B39" i="12"/>
  <c r="C38" i="12"/>
  <c r="C37" i="12"/>
  <c r="C36" i="12"/>
  <c r="C35" i="12"/>
  <c r="C34" i="12"/>
  <c r="C33" i="12"/>
  <c r="B30" i="12"/>
  <c r="C30" i="12" s="1"/>
  <c r="F2" i="12" s="1"/>
  <c r="W6" i="19" s="1"/>
  <c r="V15" i="19" s="1"/>
  <c r="C29" i="12"/>
  <c r="C28" i="12"/>
  <c r="C27" i="12"/>
  <c r="F4" i="12" s="1"/>
  <c r="C25" i="12"/>
  <c r="B23" i="12"/>
  <c r="C23" i="12" s="1"/>
  <c r="F9" i="12" s="1"/>
  <c r="W4" i="19" s="1"/>
  <c r="V13" i="19" s="1"/>
  <c r="C21" i="12"/>
  <c r="C20" i="12"/>
  <c r="C19" i="12"/>
  <c r="C18" i="12"/>
  <c r="C17" i="12"/>
  <c r="C16" i="12"/>
  <c r="C15" i="12"/>
  <c r="C14" i="12"/>
  <c r="C13" i="12"/>
  <c r="C12" i="12"/>
  <c r="B8" i="12"/>
  <c r="C7" i="12"/>
  <c r="C6" i="12"/>
  <c r="C5" i="12"/>
  <c r="C4" i="12"/>
  <c r="F8" i="12"/>
  <c r="W3" i="19" s="1"/>
  <c r="V12" i="19" s="1"/>
  <c r="C22" i="12" l="1"/>
  <c r="F11" i="12" s="1"/>
  <c r="B11" i="12"/>
  <c r="C11" i="12" s="1"/>
  <c r="W2" i="19" s="1"/>
  <c r="V11" i="19" s="1"/>
  <c r="C39" i="12"/>
  <c r="F6" i="12" s="1"/>
  <c r="B32" i="12"/>
  <c r="I3" i="12"/>
  <c r="W7" i="19"/>
  <c r="V16" i="19" s="1"/>
  <c r="I4" i="12"/>
  <c r="W8" i="19"/>
  <c r="V17" i="19" s="1"/>
  <c r="I5" i="7"/>
  <c r="Q9" i="19"/>
  <c r="P18" i="19" s="1"/>
  <c r="I3" i="7"/>
  <c r="Q7" i="19"/>
  <c r="P16" i="19" s="1"/>
  <c r="G26" i="7"/>
  <c r="B27" i="7"/>
  <c r="C27" i="7" s="1"/>
  <c r="F4" i="7" s="1"/>
  <c r="F13" i="7"/>
  <c r="I13" i="7" s="1"/>
  <c r="C32" i="12"/>
  <c r="F5" i="12" s="1"/>
  <c r="C8" i="12"/>
  <c r="F10" i="12" s="1"/>
  <c r="W5" i="19" s="1"/>
  <c r="V14" i="19" s="1"/>
  <c r="I2" i="12"/>
  <c r="C12" i="11"/>
  <c r="C13" i="11"/>
  <c r="C14" i="11"/>
  <c r="C15" i="11"/>
  <c r="C16" i="11"/>
  <c r="C17" i="11"/>
  <c r="C18" i="11"/>
  <c r="C19" i="11"/>
  <c r="C20" i="11"/>
  <c r="C21" i="11"/>
  <c r="B8" i="11"/>
  <c r="C8" i="11" s="1"/>
  <c r="F10" i="11" s="1"/>
  <c r="T5" i="19" s="1"/>
  <c r="S14" i="19" s="1"/>
  <c r="B22" i="11"/>
  <c r="B23" i="11"/>
  <c r="C23" i="11" s="1"/>
  <c r="F9" i="11" s="1"/>
  <c r="T4" i="19" s="1"/>
  <c r="S13" i="19" s="1"/>
  <c r="B30" i="11"/>
  <c r="C30" i="11" s="1"/>
  <c r="F2" i="11" s="1"/>
  <c r="T6" i="19" s="1"/>
  <c r="S15" i="19" s="1"/>
  <c r="B39" i="11"/>
  <c r="B40" i="11"/>
  <c r="C42" i="11"/>
  <c r="C38" i="11"/>
  <c r="C37" i="11"/>
  <c r="C36" i="11"/>
  <c r="C35" i="11"/>
  <c r="C34" i="11"/>
  <c r="C33" i="11"/>
  <c r="C29" i="11"/>
  <c r="C28" i="11"/>
  <c r="C7" i="11"/>
  <c r="C6" i="11"/>
  <c r="C5" i="11"/>
  <c r="C4" i="11"/>
  <c r="F8" i="11"/>
  <c r="T3" i="19" s="1"/>
  <c r="S12" i="19" s="1"/>
  <c r="C22" i="11" l="1"/>
  <c r="F11" i="11" s="1"/>
  <c r="B11" i="11"/>
  <c r="C11" i="11" s="1"/>
  <c r="F7" i="11" s="1"/>
  <c r="T2" i="19" s="1"/>
  <c r="S11" i="19" s="1"/>
  <c r="I5" i="12"/>
  <c r="W9" i="19"/>
  <c r="V18" i="19" s="1"/>
  <c r="C39" i="11"/>
  <c r="F6" i="11" s="1"/>
  <c r="B32" i="11"/>
  <c r="I4" i="7"/>
  <c r="Q8" i="19"/>
  <c r="P17" i="19" s="1"/>
  <c r="I6" i="7"/>
  <c r="I6" i="12"/>
  <c r="B25" i="11"/>
  <c r="C25" i="11" s="1"/>
  <c r="I2" i="11"/>
  <c r="C40" i="11"/>
  <c r="F3" i="11" s="1"/>
  <c r="I3" i="11" l="1"/>
  <c r="T7" i="19"/>
  <c r="S16" i="19" s="1"/>
  <c r="C27" i="11"/>
  <c r="F4" i="11" s="1"/>
  <c r="F15" i="10"/>
  <c r="B25" i="10"/>
  <c r="C25" i="10" s="1"/>
  <c r="B23" i="10"/>
  <c r="C23" i="10" s="1"/>
  <c r="F9" i="10" s="1"/>
  <c r="H4" i="19" s="1"/>
  <c r="G13" i="19" s="1"/>
  <c r="C13" i="10"/>
  <c r="C44" i="10"/>
  <c r="C42" i="10"/>
  <c r="B40" i="10"/>
  <c r="C40" i="10" s="1"/>
  <c r="F3" i="10" s="1"/>
  <c r="B39" i="10"/>
  <c r="C39" i="10" s="1"/>
  <c r="F6" i="10" s="1"/>
  <c r="C38" i="10"/>
  <c r="C37" i="10"/>
  <c r="C36" i="10"/>
  <c r="C35" i="10"/>
  <c r="C34" i="10"/>
  <c r="C33" i="10"/>
  <c r="C32" i="10"/>
  <c r="F5" i="10" s="1"/>
  <c r="B30" i="10"/>
  <c r="C30" i="10" s="1"/>
  <c r="F2" i="10" s="1"/>
  <c r="C29" i="10"/>
  <c r="C28" i="10"/>
  <c r="C27" i="10"/>
  <c r="F4" i="10" s="1"/>
  <c r="B22" i="10"/>
  <c r="B11" i="10" s="1"/>
  <c r="C21" i="10"/>
  <c r="C20" i="10"/>
  <c r="C19" i="10"/>
  <c r="C18" i="10"/>
  <c r="C17" i="10"/>
  <c r="C16" i="10"/>
  <c r="C15" i="10"/>
  <c r="C14" i="10"/>
  <c r="C12" i="10"/>
  <c r="B8" i="10"/>
  <c r="C8" i="10" s="1"/>
  <c r="F10" i="10" s="1"/>
  <c r="H5" i="19" s="1"/>
  <c r="G14" i="19" s="1"/>
  <c r="C7" i="10"/>
  <c r="C6" i="10"/>
  <c r="C5" i="10"/>
  <c r="C4" i="10"/>
  <c r="F8" i="10"/>
  <c r="H3" i="19" s="1"/>
  <c r="G12" i="19" s="1"/>
  <c r="C22" i="10" l="1"/>
  <c r="F11" i="10" s="1"/>
  <c r="C11" i="10"/>
  <c r="F7" i="10" s="1"/>
  <c r="H2" i="19" s="1"/>
  <c r="G11" i="19" s="1"/>
  <c r="I4" i="11"/>
  <c r="T8" i="19"/>
  <c r="S17" i="19" s="1"/>
  <c r="B25" i="6"/>
  <c r="B8" i="6" l="1"/>
  <c r="B23" i="6"/>
  <c r="B22" i="6"/>
  <c r="B11" i="6" s="1"/>
  <c r="C11" i="6" s="1"/>
  <c r="F7" i="6" s="1"/>
  <c r="B39" i="6"/>
  <c r="B30" i="6"/>
  <c r="B40" i="6"/>
  <c r="C27" i="6"/>
  <c r="F4" i="6" s="1"/>
  <c r="N8" i="19" s="1"/>
  <c r="M17" i="19" s="1"/>
  <c r="C42" i="6" l="1"/>
  <c r="C28" i="6"/>
  <c r="C29" i="6"/>
  <c r="C30" i="6"/>
  <c r="F2" i="6" s="1"/>
  <c r="N6" i="19" s="1"/>
  <c r="M15" i="19" s="1"/>
  <c r="C32" i="6"/>
  <c r="F5" i="6" s="1"/>
  <c r="N9" i="19" s="1"/>
  <c r="M18" i="19" s="1"/>
  <c r="C33" i="6"/>
  <c r="C34" i="6"/>
  <c r="C35" i="6"/>
  <c r="C36" i="6"/>
  <c r="C37" i="6"/>
  <c r="C38" i="6"/>
  <c r="C39" i="6"/>
  <c r="F6" i="6" s="1"/>
  <c r="C40" i="6"/>
  <c r="F3" i="6" s="1"/>
  <c r="N7" i="19" s="1"/>
  <c r="M16" i="19" s="1"/>
  <c r="C5" i="6"/>
  <c r="C6" i="6"/>
  <c r="C7" i="6"/>
  <c r="C8" i="6"/>
  <c r="F10" i="6" s="1"/>
  <c r="N5" i="19" s="1"/>
  <c r="M14" i="19" s="1"/>
  <c r="N2" i="19"/>
  <c r="M11" i="19" s="1"/>
  <c r="C12" i="6"/>
  <c r="C13" i="6"/>
  <c r="C14" i="6"/>
  <c r="C15" i="6"/>
  <c r="C16" i="6"/>
  <c r="C17" i="6"/>
  <c r="C18" i="6"/>
  <c r="C19" i="6"/>
  <c r="C20" i="6"/>
  <c r="C21" i="6"/>
  <c r="C22" i="6"/>
  <c r="F11" i="6" s="1"/>
  <c r="C23" i="6"/>
  <c r="F9" i="6" s="1"/>
  <c r="N4" i="19" s="1"/>
  <c r="M13" i="19" s="1"/>
  <c r="F8" i="6"/>
  <c r="N3" i="19" s="1"/>
  <c r="M12" i="19" s="1"/>
  <c r="C25" i="6"/>
  <c r="C32" i="11" l="1"/>
  <c r="F5" i="11" s="1"/>
  <c r="T9" i="19" s="1"/>
  <c r="S18" i="19" s="1"/>
  <c r="I6" i="11" l="1"/>
  <c r="I5" i="11"/>
</calcChain>
</file>

<file path=xl/sharedStrings.xml><?xml version="1.0" encoding="utf-8"?>
<sst xmlns="http://schemas.openxmlformats.org/spreadsheetml/2006/main" count="937" uniqueCount="88">
  <si>
    <t>CM Empty Mass</t>
  </si>
  <si>
    <t>SM Fuel</t>
  </si>
  <si>
    <t>SM Oxidizer</t>
  </si>
  <si>
    <t>LM Descent Empty Mass</t>
  </si>
  <si>
    <t>LM DES Fuel</t>
  </si>
  <si>
    <t>LM DES Oxidizer</t>
  </si>
  <si>
    <t>LM ASC Fuel</t>
  </si>
  <si>
    <t>LM ASC Oxidizer</t>
  </si>
  <si>
    <t>LM ASC Fuel Total</t>
  </si>
  <si>
    <t>LM DES Fuel Total</t>
  </si>
  <si>
    <t>SM Fuel Total</t>
  </si>
  <si>
    <t>SM Empty Mass</t>
  </si>
  <si>
    <t>LM Ascent Empty Mass</t>
  </si>
  <si>
    <t>Mass (lbs)</t>
  </si>
  <si>
    <t>Mass (kgs)</t>
  </si>
  <si>
    <t>LM RCS Fuel A</t>
  </si>
  <si>
    <t>SM RCS Total</t>
  </si>
  <si>
    <t>CM RCS Total</t>
  </si>
  <si>
    <t>LM RCS Fuel B</t>
  </si>
  <si>
    <t>LM RCS Oxidizer A</t>
  </si>
  <si>
    <t>LM RCS Oxidizer B</t>
  </si>
  <si>
    <t>LM RCS Total</t>
  </si>
  <si>
    <t>CM RCS Fuel 1</t>
  </si>
  <si>
    <t>CM RCS Fuel 2</t>
  </si>
  <si>
    <t>CM RCS Oxidizer 1</t>
  </si>
  <si>
    <t>CM RCS Oxidizer 2</t>
  </si>
  <si>
    <t>SM RCS Fuel A</t>
  </si>
  <si>
    <t>SM RCS Fuel B</t>
  </si>
  <si>
    <t>SM RCS Fuel C</t>
  </si>
  <si>
    <t>SM RCS Fuel D</t>
  </si>
  <si>
    <t>SM RCS Oxidizer A</t>
  </si>
  <si>
    <t>SM RCS Oxidizer B</t>
  </si>
  <si>
    <t>SM RCS Oxidizer C</t>
  </si>
  <si>
    <t>SM RCS Oxidizer D</t>
  </si>
  <si>
    <t>CSM Empty Mass</t>
  </si>
  <si>
    <t>SLA</t>
  </si>
  <si>
    <t>kg</t>
  </si>
  <si>
    <t>LTAB</t>
  </si>
  <si>
    <t>SMMASS</t>
  </si>
  <si>
    <t>CMMASS</t>
  </si>
  <si>
    <t>SMFUELLOAD</t>
  </si>
  <si>
    <t>CMFUELLOAD</t>
  </si>
  <si>
    <t>Default RCS A</t>
  </si>
  <si>
    <t>Default RCS B</t>
  </si>
  <si>
    <t>Default CM RCS</t>
  </si>
  <si>
    <t>LM Launch Mass</t>
  </si>
  <si>
    <t>LM Lunar LO Mass</t>
  </si>
  <si>
    <t>LM Lunar LO RCS</t>
  </si>
  <si>
    <t>LM Descent Empty Calculation</t>
  </si>
  <si>
    <t>LM Ascent Empty Calculation</t>
  </si>
  <si>
    <t>lb</t>
  </si>
  <si>
    <t>Data From Apollo 11 SCOT &amp; Apollo 11 Mission Report</t>
  </si>
  <si>
    <t>Data From Apollo 10 SCOT &amp; Apollo 10 Mission Report</t>
  </si>
  <si>
    <t>Data From Apollo 9 SCOT &amp; Apollo 9 Mission Report</t>
  </si>
  <si>
    <t>Data From Apollo 8 SCOT &amp; Apollo 8 Mission Report</t>
  </si>
  <si>
    <t>LMDSCFUEL</t>
  </si>
  <si>
    <t>LMASCFUEL</t>
  </si>
  <si>
    <t>LMDSCEMPTY</t>
  </si>
  <si>
    <t>LMASCEMPTY</t>
  </si>
  <si>
    <t>*Assumed same as Apollo 10</t>
  </si>
  <si>
    <t>Data From Apollo 13 Mission Report &amp; SCOT</t>
  </si>
  <si>
    <t>SMRCSFUELLOAD</t>
  </si>
  <si>
    <t>SM SLA Ring</t>
  </si>
  <si>
    <t>LMRCS</t>
  </si>
  <si>
    <t>Data From Apollo 7 SCOT &amp; Apollo 7 Mission Report</t>
  </si>
  <si>
    <t>Data From Apollo 12 SCOT &amp; Apollo 12 Mission Report</t>
  </si>
  <si>
    <t>Data From Apollo 14 Mission Report &amp; SCOT</t>
  </si>
  <si>
    <t>Data From Apollo 15 Mission Report &amp; SCOT</t>
  </si>
  <si>
    <t>Data From Apollo 16 Mission Report &amp; SCOT</t>
  </si>
  <si>
    <t>Data From Apollo 17 Mission Report &amp; SCOT</t>
  </si>
  <si>
    <t>Apollo 7</t>
  </si>
  <si>
    <t>Apollo 8</t>
  </si>
  <si>
    <t>Apollo 9</t>
  </si>
  <si>
    <t>Apollo 10</t>
  </si>
  <si>
    <t>Apollo 11</t>
  </si>
  <si>
    <t>Apollo 12</t>
  </si>
  <si>
    <t>Apollo 13</t>
  </si>
  <si>
    <t>Apollo 14</t>
  </si>
  <si>
    <t>Apollo 15</t>
  </si>
  <si>
    <t>Apollo 16</t>
  </si>
  <si>
    <t>Apollo 17</t>
  </si>
  <si>
    <t>SM Inert Mass</t>
  </si>
  <si>
    <t>CM Inert Mass</t>
  </si>
  <si>
    <t>Data From Apollo XX</t>
  </si>
  <si>
    <t>Post 13 Added Mass</t>
  </si>
  <si>
    <t>Nose Cap</t>
  </si>
  <si>
    <t>Apollo 5</t>
  </si>
  <si>
    <t>Data From Apollo 5 SCOT &amp; Apollo 5 Mission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</si>
</sst>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4" borderId="9" xfId="0" applyFill="1" applyBorder="1" applyAlignment="1">
      <alignment horizontal="center"/>
    </xf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164" fontId="0" fillId="3" borderId="9" xfId="0" applyNumberFormat="1" applyFill="1" applyBorder="1"/>
    <xf numFmtId="164" fontId="0" fillId="0" borderId="0" xfId="0" applyNumberFormat="1"/>
    <xf numFmtId="164" fontId="0" fillId="5" borderId="9" xfId="0" applyNumberFormat="1" applyFill="1" applyBorder="1"/>
    <xf numFmtId="164" fontId="0" fillId="6" borderId="9" xfId="0" applyNumberFormat="1" applyFill="1" applyBorder="1"/>
    <xf numFmtId="0" fontId="2" fillId="0" borderId="0" xfId="0" applyFont="1"/>
    <xf numFmtId="0" fontId="1" fillId="3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4EC82-C5CC-4467-8820-04711D853797}">
  <dimension ref="A1:J43"/>
  <sheetViews>
    <sheetView workbookViewId="0">
      <selection activeCell="B11" sqref="B11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12876</v>
      </c>
      <c r="C2">
        <f t="shared" ref="C2:C3" si="0">(CONVERT(B2,"lbm","g"))/1000</f>
        <v>5840.4553561200009</v>
      </c>
      <c r="E2" s="1" t="s">
        <v>55</v>
      </c>
      <c r="F2" s="2">
        <f>C30</f>
        <v>8874.171845154</v>
      </c>
      <c r="G2" s="3" t="s">
        <v>36</v>
      </c>
      <c r="I2">
        <f>CONVERT((F2*1000),"g","lbm")</f>
        <v>19564.2</v>
      </c>
      <c r="J2" t="s">
        <v>50</v>
      </c>
    </row>
    <row r="3" spans="1:10" x14ac:dyDescent="0.25">
      <c r="A3" t="s">
        <v>0</v>
      </c>
      <c r="B3">
        <f>B2-B8</f>
        <v>12643</v>
      </c>
      <c r="C3">
        <f t="shared" si="0"/>
        <v>5734.7683339100004</v>
      </c>
      <c r="E3" s="4" t="s">
        <v>56</v>
      </c>
      <c r="F3">
        <f>C40</f>
        <v>2386.6669732290002</v>
      </c>
      <c r="G3" s="5" t="s">
        <v>36</v>
      </c>
      <c r="I3">
        <f t="shared" ref="I3:I6" si="1">CONVERT((F3*1000),"g","lbm")</f>
        <v>5261.7000000000007</v>
      </c>
      <c r="J3" t="s">
        <v>50</v>
      </c>
    </row>
    <row r="4" spans="1:10" x14ac:dyDescent="0.25">
      <c r="A4" t="s">
        <v>22</v>
      </c>
      <c r="B4">
        <v>39</v>
      </c>
      <c r="C4">
        <f t="shared" ref="C4:C23" si="2">(CONVERT(B4,"lbm","g"))/1000</f>
        <v>17.69010243</v>
      </c>
      <c r="E4" s="4" t="s">
        <v>57</v>
      </c>
      <c r="F4">
        <f>C27</f>
        <v>2791.7249596390002</v>
      </c>
      <c r="G4" s="5" t="s">
        <v>36</v>
      </c>
      <c r="I4">
        <f t="shared" si="1"/>
        <v>6154.7000000000007</v>
      </c>
      <c r="J4" t="s">
        <v>50</v>
      </c>
    </row>
    <row r="5" spans="1:10" x14ac:dyDescent="0.25">
      <c r="A5" t="s">
        <v>23</v>
      </c>
      <c r="B5">
        <v>38</v>
      </c>
      <c r="C5">
        <f t="shared" si="2"/>
        <v>17.236510060000001</v>
      </c>
      <c r="E5" s="6" t="s">
        <v>58</v>
      </c>
      <c r="F5" s="7">
        <f>C32</f>
        <v>2144.6754438339999</v>
      </c>
      <c r="G5" s="8" t="s">
        <v>36</v>
      </c>
      <c r="I5">
        <f t="shared" si="1"/>
        <v>4728.2</v>
      </c>
      <c r="J5" t="s">
        <v>50</v>
      </c>
    </row>
    <row r="6" spans="1:10" x14ac:dyDescent="0.25">
      <c r="A6" t="s">
        <v>24</v>
      </c>
      <c r="B6">
        <v>78</v>
      </c>
      <c r="C6">
        <f t="shared" si="2"/>
        <v>35.380204859999999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</v>
      </c>
      <c r="C7">
        <f t="shared" si="2"/>
        <v>35.380204859999999</v>
      </c>
      <c r="E7" s="1" t="s">
        <v>38</v>
      </c>
      <c r="F7" s="2">
        <f>C11</f>
        <v>5536.0948758500008</v>
      </c>
      <c r="G7" s="3" t="s">
        <v>36</v>
      </c>
    </row>
    <row r="8" spans="1:10" x14ac:dyDescent="0.25">
      <c r="A8" t="s">
        <v>17</v>
      </c>
      <c r="B8">
        <f>B4+B5+B6+B7</f>
        <v>233</v>
      </c>
      <c r="C8">
        <f t="shared" si="2"/>
        <v>105.68702221000001</v>
      </c>
      <c r="E8" s="4" t="s">
        <v>39</v>
      </c>
      <c r="F8">
        <f>C3</f>
        <v>5734.7683339100004</v>
      </c>
      <c r="G8" s="5" t="s">
        <v>36</v>
      </c>
    </row>
    <row r="9" spans="1:10" x14ac:dyDescent="0.25">
      <c r="E9" s="4" t="s">
        <v>40</v>
      </c>
      <c r="F9">
        <f>C23</f>
        <v>18480.26033854</v>
      </c>
      <c r="G9" s="5" t="s">
        <v>36</v>
      </c>
    </row>
    <row r="10" spans="1:10" x14ac:dyDescent="0.25">
      <c r="A10" t="s">
        <v>81</v>
      </c>
      <c r="B10">
        <v>13450</v>
      </c>
      <c r="C10">
        <f t="shared" ref="C10:C11" si="3">(CONVERT(B10,"lbm","g"))/1000</f>
        <v>6100.8173765000001</v>
      </c>
      <c r="E10" s="6" t="s">
        <v>41</v>
      </c>
      <c r="F10" s="7">
        <f>C8</f>
        <v>105.68702221000001</v>
      </c>
      <c r="G10" s="8" t="s">
        <v>36</v>
      </c>
    </row>
    <row r="11" spans="1:10" x14ac:dyDescent="0.25">
      <c r="A11" t="s">
        <v>11</v>
      </c>
      <c r="B11">
        <f>B10-B22+B43</f>
        <v>12205</v>
      </c>
      <c r="C11">
        <f t="shared" si="3"/>
        <v>5536.0948758500008</v>
      </c>
      <c r="E11" t="s">
        <v>61</v>
      </c>
      <c r="F11">
        <f>C22</f>
        <v>609.17455290999999</v>
      </c>
      <c r="G11" t="s">
        <v>36</v>
      </c>
    </row>
    <row r="12" spans="1:10" x14ac:dyDescent="0.25">
      <c r="A12" t="s">
        <v>1</v>
      </c>
      <c r="B12">
        <v>15669</v>
      </c>
      <c r="C12">
        <f t="shared" si="2"/>
        <v>7107.3388455300001</v>
      </c>
    </row>
    <row r="13" spans="1:10" x14ac:dyDescent="0.25">
      <c r="A13" t="s">
        <v>2</v>
      </c>
      <c r="B13">
        <v>25073</v>
      </c>
      <c r="C13">
        <f t="shared" si="2"/>
        <v>11372.921493010001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69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227</v>
      </c>
      <c r="C18">
        <f t="shared" si="2"/>
        <v>102.96546799000001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226</v>
      </c>
      <c r="C20">
        <f t="shared" si="2"/>
        <v>102.51187562000001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1343</v>
      </c>
      <c r="C22">
        <f t="shared" si="2"/>
        <v>609.17455290999999</v>
      </c>
    </row>
    <row r="23" spans="1:3" x14ac:dyDescent="0.25">
      <c r="A23" t="s">
        <v>10</v>
      </c>
      <c r="B23">
        <f>B12+B13</f>
        <v>40742</v>
      </c>
      <c r="C23">
        <f t="shared" si="2"/>
        <v>18480.26033854</v>
      </c>
    </row>
    <row r="25" spans="1:3" x14ac:dyDescent="0.25">
      <c r="A25" t="s">
        <v>34</v>
      </c>
      <c r="B25">
        <f>B3+B10</f>
        <v>26093</v>
      </c>
      <c r="C25">
        <f>(CONVERT(B25,"lbm","g"))/1000</f>
        <v>11835.585710410001</v>
      </c>
    </row>
    <row r="27" spans="1:3" x14ac:dyDescent="0.25">
      <c r="A27" t="s">
        <v>3</v>
      </c>
      <c r="B27">
        <v>6154.7</v>
      </c>
      <c r="C27">
        <f t="shared" ref="C27:C40" si="4">(CONVERT(B27,"lbm","g"))/1000</f>
        <v>2791.7249596390002</v>
      </c>
    </row>
    <row r="28" spans="1:3" x14ac:dyDescent="0.25">
      <c r="A28" t="s">
        <v>4</v>
      </c>
      <c r="B28">
        <v>7521.7</v>
      </c>
      <c r="C28">
        <f t="shared" si="4"/>
        <v>3411.7857294290002</v>
      </c>
    </row>
    <row r="29" spans="1:3" x14ac:dyDescent="0.25">
      <c r="A29" t="s">
        <v>5</v>
      </c>
      <c r="B29">
        <v>12042.5</v>
      </c>
      <c r="C29">
        <f t="shared" si="4"/>
        <v>5462.3861157250003</v>
      </c>
    </row>
    <row r="30" spans="1:3" x14ac:dyDescent="0.25">
      <c r="A30" t="s">
        <v>9</v>
      </c>
      <c r="B30">
        <f>B28+B29</f>
        <v>19564.2</v>
      </c>
      <c r="C30">
        <f t="shared" si="4"/>
        <v>8874.171845154</v>
      </c>
    </row>
    <row r="32" spans="1:3" x14ac:dyDescent="0.25">
      <c r="A32" t="s">
        <v>12</v>
      </c>
      <c r="B32">
        <f>5359.4-B39</f>
        <v>4728.2</v>
      </c>
      <c r="C32">
        <f t="shared" si="4"/>
        <v>2144.6754438339999</v>
      </c>
    </row>
    <row r="33" spans="1:4" x14ac:dyDescent="0.25">
      <c r="A33" t="s">
        <v>6</v>
      </c>
      <c r="B33">
        <v>2026.9</v>
      </c>
      <c r="C33">
        <f t="shared" si="4"/>
        <v>919.38637475300015</v>
      </c>
    </row>
    <row r="34" spans="1:4" x14ac:dyDescent="0.25">
      <c r="A34" t="s">
        <v>7</v>
      </c>
      <c r="B34">
        <v>3234.8</v>
      </c>
      <c r="C34">
        <f t="shared" si="4"/>
        <v>1467.280598476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5261.7000000000007</v>
      </c>
      <c r="C40">
        <f t="shared" si="4"/>
        <v>2386.6669732290002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4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82</v>
      </c>
      <c r="B2">
        <v>12392</v>
      </c>
      <c r="C2">
        <f t="shared" ref="C2:C3" si="0">(CONVERT(B2,"lbm","g"))/1000</f>
        <v>5620.9166490400003</v>
      </c>
      <c r="E2" s="1" t="s">
        <v>55</v>
      </c>
      <c r="F2" s="2">
        <f>C30</f>
        <v>0</v>
      </c>
      <c r="G2" s="3" t="s">
        <v>36</v>
      </c>
    </row>
    <row r="3" spans="1:7" x14ac:dyDescent="0.25">
      <c r="A3" t="s">
        <v>0</v>
      </c>
      <c r="B3">
        <f>B2-B8</f>
        <v>12146.7</v>
      </c>
      <c r="C3">
        <f t="shared" si="0"/>
        <v>5509.6504406790009</v>
      </c>
      <c r="E3" s="4" t="s">
        <v>56</v>
      </c>
      <c r="F3">
        <f>C40</f>
        <v>0</v>
      </c>
      <c r="G3" s="5" t="s">
        <v>36</v>
      </c>
    </row>
    <row r="4" spans="1:7" x14ac:dyDescent="0.25">
      <c r="A4" t="s">
        <v>22</v>
      </c>
      <c r="B4">
        <v>44.2</v>
      </c>
      <c r="C4">
        <f t="shared" ref="C4:C23" si="1">(CONVERT(B4,"lbm","g"))/1000</f>
        <v>20.048782754000005</v>
      </c>
      <c r="E4" s="4" t="s">
        <v>57</v>
      </c>
      <c r="F4">
        <f>C27</f>
        <v>0</v>
      </c>
      <c r="G4" s="5" t="s">
        <v>36</v>
      </c>
    </row>
    <row r="5" spans="1:7" x14ac:dyDescent="0.25">
      <c r="A5" t="s">
        <v>23</v>
      </c>
      <c r="B5">
        <v>44.2</v>
      </c>
      <c r="C5">
        <f t="shared" si="1"/>
        <v>20.048782754000005</v>
      </c>
      <c r="E5" s="6" t="s">
        <v>58</v>
      </c>
      <c r="F5" s="7">
        <f>C32</f>
        <v>0</v>
      </c>
      <c r="G5" s="8" t="s">
        <v>36</v>
      </c>
    </row>
    <row r="6" spans="1:7" x14ac:dyDescent="0.25">
      <c r="A6" t="s">
        <v>24</v>
      </c>
      <c r="B6">
        <v>78.7</v>
      </c>
      <c r="C6">
        <f t="shared" si="1"/>
        <v>35.697719519000003</v>
      </c>
      <c r="E6" t="s">
        <v>63</v>
      </c>
      <c r="F6">
        <f>C39</f>
        <v>0</v>
      </c>
      <c r="G6" t="s">
        <v>36</v>
      </c>
    </row>
    <row r="7" spans="1:7" x14ac:dyDescent="0.25">
      <c r="A7" t="s">
        <v>25</v>
      </c>
      <c r="B7">
        <v>78.2</v>
      </c>
      <c r="C7">
        <f t="shared" si="1"/>
        <v>35.470923333999998</v>
      </c>
      <c r="E7" s="1" t="s">
        <v>38</v>
      </c>
      <c r="F7" s="2">
        <f>C11</f>
        <v>4277.6482045220009</v>
      </c>
      <c r="G7" s="3" t="s">
        <v>36</v>
      </c>
    </row>
    <row r="8" spans="1:7" x14ac:dyDescent="0.25">
      <c r="A8" t="s">
        <v>17</v>
      </c>
      <c r="B8">
        <f>B4+B5+B6+B7</f>
        <v>245.3</v>
      </c>
      <c r="C8">
        <f t="shared" si="1"/>
        <v>111.26620836100001</v>
      </c>
      <c r="E8" s="4" t="s">
        <v>39</v>
      </c>
      <c r="F8">
        <f>C3</f>
        <v>5509.6504406790009</v>
      </c>
      <c r="G8" s="5" t="s">
        <v>36</v>
      </c>
    </row>
    <row r="9" spans="1:7" x14ac:dyDescent="0.25">
      <c r="E9" s="4" t="s">
        <v>40</v>
      </c>
      <c r="F9">
        <f>C23</f>
        <v>18522.898021320001</v>
      </c>
      <c r="G9" s="5" t="s">
        <v>36</v>
      </c>
    </row>
    <row r="10" spans="1:7" x14ac:dyDescent="0.25">
      <c r="A10" t="s">
        <v>81</v>
      </c>
      <c r="B10">
        <v>10675</v>
      </c>
      <c r="C10">
        <f t="shared" ref="C10:C11" si="2">(CONVERT(B10,"lbm","g"))/1000</f>
        <v>4842.0985497500005</v>
      </c>
      <c r="E10" s="6" t="s">
        <v>41</v>
      </c>
      <c r="F10" s="7">
        <f>C8</f>
        <v>111.26620836100001</v>
      </c>
      <c r="G10" s="8" t="s">
        <v>36</v>
      </c>
    </row>
    <row r="11" spans="1:7" x14ac:dyDescent="0.25">
      <c r="A11" t="s">
        <v>11</v>
      </c>
      <c r="B11">
        <f>B10-B22+B43</f>
        <v>9430.6</v>
      </c>
      <c r="C11">
        <f t="shared" si="2"/>
        <v>4277.6482045220009</v>
      </c>
      <c r="E11" t="s">
        <v>61</v>
      </c>
      <c r="F11">
        <f>C22</f>
        <v>608.90239748800002</v>
      </c>
      <c r="G11" t="s">
        <v>36</v>
      </c>
    </row>
    <row r="12" spans="1:7" x14ac:dyDescent="0.25">
      <c r="A12" t="s">
        <v>1</v>
      </c>
      <c r="B12">
        <v>15730.9</v>
      </c>
      <c r="C12">
        <f t="shared" si="1"/>
        <v>7135.4162132329993</v>
      </c>
    </row>
    <row r="13" spans="1:7" x14ac:dyDescent="0.25">
      <c r="A13" t="s">
        <v>2</v>
      </c>
      <c r="B13">
        <v>25105.1</v>
      </c>
      <c r="C13">
        <f t="shared" ref="C13" si="3">(CONVERT(B13,"lbm","g"))/1000</f>
        <v>11387.481808087001</v>
      </c>
      <c r="E13" t="s">
        <v>42</v>
      </c>
      <c r="F13">
        <v>55.5</v>
      </c>
      <c r="G13" t="s">
        <v>36</v>
      </c>
    </row>
    <row r="14" spans="1:7" x14ac:dyDescent="0.25">
      <c r="A14" t="s">
        <v>26</v>
      </c>
      <c r="B14">
        <v>110.6</v>
      </c>
      <c r="C14">
        <f t="shared" si="1"/>
        <v>50.167316121999995</v>
      </c>
      <c r="E14" t="s">
        <v>43</v>
      </c>
      <c r="F14">
        <v>55.5</v>
      </c>
      <c r="G14" t="s">
        <v>36</v>
      </c>
    </row>
    <row r="15" spans="1:7" x14ac:dyDescent="0.25">
      <c r="A15" t="s">
        <v>27</v>
      </c>
      <c r="B15">
        <v>110.2</v>
      </c>
      <c r="C15">
        <f t="shared" si="1"/>
        <v>49.985879174000004</v>
      </c>
      <c r="E15" t="s">
        <v>44</v>
      </c>
      <c r="F15">
        <f>F13+F14</f>
        <v>111</v>
      </c>
      <c r="G15" t="s">
        <v>36</v>
      </c>
    </row>
    <row r="16" spans="1:7" x14ac:dyDescent="0.25">
      <c r="A16" t="s">
        <v>28</v>
      </c>
      <c r="B16">
        <v>110.5</v>
      </c>
      <c r="C16">
        <f t="shared" si="1"/>
        <v>50.121956885000003</v>
      </c>
    </row>
    <row r="17" spans="1:5" x14ac:dyDescent="0.25">
      <c r="A17" t="s">
        <v>29</v>
      </c>
      <c r="B17">
        <v>109.3</v>
      </c>
      <c r="C17">
        <f t="shared" si="1"/>
        <v>49.577646041000001</v>
      </c>
      <c r="E17" s="9" t="s">
        <v>54</v>
      </c>
    </row>
    <row r="18" spans="1:5" x14ac:dyDescent="0.25">
      <c r="A18" t="s">
        <v>30</v>
      </c>
      <c r="B18">
        <v>226.2</v>
      </c>
      <c r="C18">
        <f t="shared" si="1"/>
        <v>102.602594094</v>
      </c>
    </row>
    <row r="19" spans="1:5" x14ac:dyDescent="0.25">
      <c r="A19" t="s">
        <v>31</v>
      </c>
      <c r="B19">
        <v>226.9</v>
      </c>
      <c r="C19">
        <f t="shared" si="1"/>
        <v>102.92010875300001</v>
      </c>
    </row>
    <row r="20" spans="1:5" x14ac:dyDescent="0.25">
      <c r="A20" t="s">
        <v>32</v>
      </c>
      <c r="B20">
        <v>224.5</v>
      </c>
      <c r="C20">
        <f t="shared" si="1"/>
        <v>101.831487065</v>
      </c>
    </row>
    <row r="21" spans="1:5" x14ac:dyDescent="0.25">
      <c r="A21" t="s">
        <v>33</v>
      </c>
      <c r="B21">
        <v>224.2</v>
      </c>
      <c r="C21">
        <f t="shared" si="1"/>
        <v>101.69540935400001</v>
      </c>
    </row>
    <row r="22" spans="1:5" x14ac:dyDescent="0.25">
      <c r="A22" t="s">
        <v>16</v>
      </c>
      <c r="B22">
        <f>B14+B15+B16+B17+B18+B19+B20+B21</f>
        <v>1342.3999999999999</v>
      </c>
      <c r="C22">
        <f t="shared" si="1"/>
        <v>608.90239748800002</v>
      </c>
    </row>
    <row r="23" spans="1:5" x14ac:dyDescent="0.25">
      <c r="A23" t="s">
        <v>10</v>
      </c>
      <c r="B23">
        <f>B12+B13</f>
        <v>40836</v>
      </c>
      <c r="C23">
        <f t="shared" si="1"/>
        <v>18522.898021320001</v>
      </c>
    </row>
    <row r="25" spans="1:5" x14ac:dyDescent="0.25">
      <c r="A25" t="s">
        <v>34</v>
      </c>
      <c r="B25">
        <f>B10+B3</f>
        <v>22821.7</v>
      </c>
      <c r="C25">
        <f>(CONVERT(B25,"lbm","g"))/1000</f>
        <v>10351.748990429001</v>
      </c>
    </row>
    <row r="27" spans="1:5" x14ac:dyDescent="0.25">
      <c r="A27" t="s">
        <v>3</v>
      </c>
      <c r="B27">
        <v>0</v>
      </c>
      <c r="C27">
        <f t="shared" ref="C27:C43" si="4">(CONVERT(B27,"lbm","g"))/1000</f>
        <v>0</v>
      </c>
    </row>
    <row r="28" spans="1:5" x14ac:dyDescent="0.25">
      <c r="A28" t="s">
        <v>4</v>
      </c>
      <c r="B28">
        <v>0</v>
      </c>
      <c r="C28">
        <f t="shared" si="4"/>
        <v>0</v>
      </c>
    </row>
    <row r="29" spans="1:5" x14ac:dyDescent="0.25">
      <c r="A29" t="s">
        <v>5</v>
      </c>
      <c r="B29">
        <v>0</v>
      </c>
      <c r="C29">
        <f t="shared" si="4"/>
        <v>0</v>
      </c>
    </row>
    <row r="30" spans="1:5" x14ac:dyDescent="0.25">
      <c r="A30" t="s">
        <v>9</v>
      </c>
      <c r="B30">
        <f>B28+B29</f>
        <v>0</v>
      </c>
      <c r="C30">
        <f t="shared" si="4"/>
        <v>0</v>
      </c>
    </row>
    <row r="32" spans="1:5" x14ac:dyDescent="0.25">
      <c r="A32" t="s">
        <v>12</v>
      </c>
      <c r="B32">
        <v>0</v>
      </c>
      <c r="C32">
        <f t="shared" si="4"/>
        <v>0</v>
      </c>
    </row>
    <row r="33" spans="1:3" x14ac:dyDescent="0.25">
      <c r="A33" t="s">
        <v>6</v>
      </c>
      <c r="B33">
        <v>0</v>
      </c>
      <c r="C33">
        <f t="shared" si="4"/>
        <v>0</v>
      </c>
    </row>
    <row r="34" spans="1:3" x14ac:dyDescent="0.25">
      <c r="A34" t="s">
        <v>7</v>
      </c>
      <c r="B34">
        <v>0</v>
      </c>
      <c r="C34">
        <f t="shared" si="4"/>
        <v>0</v>
      </c>
    </row>
    <row r="35" spans="1:3" x14ac:dyDescent="0.25">
      <c r="A35" t="s">
        <v>15</v>
      </c>
      <c r="B35">
        <v>0</v>
      </c>
      <c r="C35">
        <f t="shared" si="4"/>
        <v>0</v>
      </c>
    </row>
    <row r="36" spans="1:3" x14ac:dyDescent="0.25">
      <c r="A36" t="s">
        <v>18</v>
      </c>
      <c r="B36">
        <v>0</v>
      </c>
      <c r="C36">
        <f t="shared" si="4"/>
        <v>0</v>
      </c>
    </row>
    <row r="37" spans="1:3" x14ac:dyDescent="0.25">
      <c r="A37" t="s">
        <v>19</v>
      </c>
      <c r="B37">
        <v>0</v>
      </c>
      <c r="C37">
        <f t="shared" si="4"/>
        <v>0</v>
      </c>
    </row>
    <row r="38" spans="1:3" x14ac:dyDescent="0.25">
      <c r="A38" t="s">
        <v>20</v>
      </c>
      <c r="B38">
        <v>0</v>
      </c>
      <c r="C38">
        <f t="shared" si="4"/>
        <v>0</v>
      </c>
    </row>
    <row r="39" spans="1:3" x14ac:dyDescent="0.25">
      <c r="A39" t="s">
        <v>21</v>
      </c>
      <c r="B39">
        <f>B35+B36+B37+B38</f>
        <v>0</v>
      </c>
      <c r="C39">
        <f t="shared" si="4"/>
        <v>0</v>
      </c>
    </row>
    <row r="40" spans="1:3" x14ac:dyDescent="0.25">
      <c r="A40" t="s">
        <v>8</v>
      </c>
      <c r="B40">
        <f>B33+B34</f>
        <v>0</v>
      </c>
      <c r="C40">
        <f t="shared" si="4"/>
        <v>0</v>
      </c>
    </row>
    <row r="42" spans="1:3" x14ac:dyDescent="0.25">
      <c r="A42" t="s">
        <v>35</v>
      </c>
      <c r="B42">
        <v>4150</v>
      </c>
      <c r="C42">
        <f t="shared" si="4"/>
        <v>1882.4083355</v>
      </c>
    </row>
    <row r="43" spans="1:3" x14ac:dyDescent="0.25">
      <c r="A43" t="s">
        <v>62</v>
      </c>
      <c r="B43">
        <v>98</v>
      </c>
      <c r="C43">
        <f t="shared" si="4"/>
        <v>44.452052260000002</v>
      </c>
    </row>
    <row r="44" spans="1:3" x14ac:dyDescent="0.25">
      <c r="A44" t="s">
        <v>37</v>
      </c>
      <c r="B44">
        <v>19900</v>
      </c>
      <c r="C44">
        <f t="shared" ref="C44" si="5">(CONVERT(B44,"lbm","g"))/1000</f>
        <v>9026.488163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44F3-3DED-4F12-B13B-2AE7444A35D5}">
  <dimension ref="A1:J43"/>
  <sheetViews>
    <sheetView workbookViewId="0">
      <selection activeCell="E13" sqref="E13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12384</v>
      </c>
      <c r="C2">
        <f t="shared" ref="C2:C3" si="0">(CONVERT(B2,"lbm","g"))/1000</f>
        <v>5617.2879100800001</v>
      </c>
      <c r="E2" s="1" t="s">
        <v>55</v>
      </c>
      <c r="F2" s="2">
        <f>C30</f>
        <v>0</v>
      </c>
      <c r="G2" s="3" t="s">
        <v>36</v>
      </c>
      <c r="I2">
        <f>SUM(F2:F6)</f>
        <v>0</v>
      </c>
      <c r="J2">
        <f>CONVERT(I2*1000,"g","lbm")</f>
        <v>0</v>
      </c>
    </row>
    <row r="3" spans="1:10" x14ac:dyDescent="0.25">
      <c r="A3" t="s">
        <v>0</v>
      </c>
      <c r="B3">
        <f>B2-B8</f>
        <v>12120.1</v>
      </c>
      <c r="C3">
        <f t="shared" si="0"/>
        <v>5497.5848836370005</v>
      </c>
      <c r="E3" s="4" t="s">
        <v>56</v>
      </c>
      <c r="F3">
        <f>C40</f>
        <v>0</v>
      </c>
      <c r="G3" s="5" t="s">
        <v>36</v>
      </c>
    </row>
    <row r="4" spans="1:10" x14ac:dyDescent="0.25">
      <c r="A4" t="s">
        <v>22</v>
      </c>
      <c r="B4">
        <v>44.4</v>
      </c>
      <c r="C4">
        <f t="shared" ref="C4:C23" si="1">(CONVERT(B4,"lbm","g"))/1000</f>
        <v>20.139501228</v>
      </c>
      <c r="E4" s="4" t="s">
        <v>57</v>
      </c>
      <c r="F4">
        <f>C27</f>
        <v>0</v>
      </c>
      <c r="G4" s="5" t="s">
        <v>36</v>
      </c>
    </row>
    <row r="5" spans="1:10" x14ac:dyDescent="0.25">
      <c r="A5" t="s">
        <v>23</v>
      </c>
      <c r="B5">
        <v>44.4</v>
      </c>
      <c r="C5">
        <f t="shared" si="1"/>
        <v>20.139501228</v>
      </c>
      <c r="E5" s="6" t="s">
        <v>58</v>
      </c>
      <c r="F5" s="7">
        <f>C32</f>
        <v>0</v>
      </c>
      <c r="G5" s="8" t="s">
        <v>36</v>
      </c>
    </row>
    <row r="6" spans="1:10" x14ac:dyDescent="0.25">
      <c r="A6" t="s">
        <v>24</v>
      </c>
      <c r="B6">
        <v>87.6</v>
      </c>
      <c r="C6">
        <f t="shared" si="1"/>
        <v>39.734691611999999</v>
      </c>
      <c r="E6" t="s">
        <v>63</v>
      </c>
      <c r="F6">
        <f>C39</f>
        <v>0</v>
      </c>
      <c r="G6" t="s">
        <v>36</v>
      </c>
    </row>
    <row r="7" spans="1:10" x14ac:dyDescent="0.25">
      <c r="A7" t="s">
        <v>25</v>
      </c>
      <c r="B7">
        <v>87.5</v>
      </c>
      <c r="C7">
        <f t="shared" si="1"/>
        <v>39.689332374999999</v>
      </c>
      <c r="E7" s="1" t="s">
        <v>38</v>
      </c>
      <c r="F7" s="2">
        <f>C11</f>
        <v>4242.5855143209992</v>
      </c>
      <c r="G7" s="3" t="s">
        <v>36</v>
      </c>
      <c r="I7">
        <f>SUM(F7:F11)</f>
        <v>14885.223291630999</v>
      </c>
      <c r="J7">
        <f>CONVERT(I7*1000,"g","lbm")</f>
        <v>32816.299999999996</v>
      </c>
    </row>
    <row r="8" spans="1:10" x14ac:dyDescent="0.25">
      <c r="A8" t="s">
        <v>17</v>
      </c>
      <c r="B8">
        <f>B4+B5+B6+B7</f>
        <v>263.89999999999998</v>
      </c>
      <c r="C8">
        <f t="shared" si="1"/>
        <v>119.703026443</v>
      </c>
      <c r="E8" s="4" t="s">
        <v>39</v>
      </c>
      <c r="F8">
        <f>C3</f>
        <v>5497.5848836370005</v>
      </c>
      <c r="G8" s="5" t="s">
        <v>36</v>
      </c>
    </row>
    <row r="9" spans="1:10" x14ac:dyDescent="0.25">
      <c r="E9" s="4" t="s">
        <v>40</v>
      </c>
      <c r="F9">
        <f>C23</f>
        <v>4416.7649844009993</v>
      </c>
      <c r="G9" s="5" t="s">
        <v>36</v>
      </c>
    </row>
    <row r="10" spans="1:10" x14ac:dyDescent="0.25">
      <c r="A10" t="s">
        <v>81</v>
      </c>
      <c r="B10">
        <v>10604</v>
      </c>
      <c r="C10">
        <f t="shared" si="1"/>
        <v>4809.8934914800002</v>
      </c>
      <c r="E10" s="6" t="s">
        <v>41</v>
      </c>
      <c r="F10" s="7">
        <f>C8</f>
        <v>119.703026443</v>
      </c>
      <c r="G10" s="8" t="s">
        <v>36</v>
      </c>
    </row>
    <row r="11" spans="1:10" x14ac:dyDescent="0.25">
      <c r="A11" t="s">
        <v>11</v>
      </c>
      <c r="B11">
        <f>B10-B22+B43</f>
        <v>9353.2999999999993</v>
      </c>
      <c r="C11">
        <f t="shared" si="1"/>
        <v>4242.5855143209992</v>
      </c>
      <c r="E11" t="s">
        <v>61</v>
      </c>
      <c r="F11">
        <f>C22</f>
        <v>608.58488282899998</v>
      </c>
      <c r="G11" t="s">
        <v>36</v>
      </c>
    </row>
    <row r="12" spans="1:10" x14ac:dyDescent="0.25">
      <c r="A12" t="s">
        <v>1</v>
      </c>
      <c r="B12">
        <v>3710.6</v>
      </c>
      <c r="C12">
        <f t="shared" si="1"/>
        <v>1683.0998481219999</v>
      </c>
    </row>
    <row r="13" spans="1:10" x14ac:dyDescent="0.25">
      <c r="A13" t="s">
        <v>2</v>
      </c>
      <c r="B13">
        <v>6026.7</v>
      </c>
      <c r="C13">
        <f t="shared" si="1"/>
        <v>2733.6651362789999</v>
      </c>
      <c r="E13" s="9" t="s">
        <v>64</v>
      </c>
    </row>
    <row r="14" spans="1:10" x14ac:dyDescent="0.25">
      <c r="A14" t="s">
        <v>26</v>
      </c>
      <c r="B14">
        <v>111.3</v>
      </c>
      <c r="C14">
        <f t="shared" si="1"/>
        <v>50.484830780999999</v>
      </c>
    </row>
    <row r="15" spans="1:10" x14ac:dyDescent="0.25">
      <c r="A15" t="s">
        <v>27</v>
      </c>
      <c r="B15">
        <v>110.6</v>
      </c>
      <c r="C15">
        <f t="shared" si="1"/>
        <v>50.167316121999995</v>
      </c>
    </row>
    <row r="16" spans="1:10" x14ac:dyDescent="0.25">
      <c r="A16" t="s">
        <v>28</v>
      </c>
      <c r="B16">
        <v>110.8</v>
      </c>
      <c r="C16">
        <f t="shared" si="1"/>
        <v>50.258034595999995</v>
      </c>
    </row>
    <row r="17" spans="1:7" x14ac:dyDescent="0.25">
      <c r="A17" t="s">
        <v>29</v>
      </c>
      <c r="B17">
        <v>110.6</v>
      </c>
      <c r="C17">
        <f t="shared" si="1"/>
        <v>50.167316121999995</v>
      </c>
      <c r="F17">
        <v>58962</v>
      </c>
      <c r="G17">
        <f>F17-(B8+B22+B23)</f>
        <v>47619.1</v>
      </c>
    </row>
    <row r="18" spans="1:7" x14ac:dyDescent="0.25">
      <c r="A18" t="s">
        <v>30</v>
      </c>
      <c r="B18">
        <v>223.7</v>
      </c>
      <c r="C18">
        <f t="shared" si="1"/>
        <v>101.46861316900001</v>
      </c>
    </row>
    <row r="19" spans="1:7" x14ac:dyDescent="0.25">
      <c r="A19" t="s">
        <v>31</v>
      </c>
      <c r="B19">
        <v>223.7</v>
      </c>
      <c r="C19">
        <f t="shared" si="1"/>
        <v>101.46861316900001</v>
      </c>
      <c r="F19">
        <v>12319</v>
      </c>
      <c r="G19">
        <f>F19-B8</f>
        <v>12055.1</v>
      </c>
    </row>
    <row r="20" spans="1:7" x14ac:dyDescent="0.25">
      <c r="A20" t="s">
        <v>32</v>
      </c>
      <c r="B20">
        <v>225.9</v>
      </c>
      <c r="C20">
        <f t="shared" si="1"/>
        <v>102.46651638300001</v>
      </c>
    </row>
    <row r="21" spans="1:7" x14ac:dyDescent="0.25">
      <c r="A21" t="s">
        <v>33</v>
      </c>
      <c r="B21">
        <v>225.1</v>
      </c>
      <c r="C21">
        <f t="shared" si="1"/>
        <v>102.103642487</v>
      </c>
      <c r="F21">
        <f>G17-G19</f>
        <v>35564</v>
      </c>
    </row>
    <row r="22" spans="1:7" x14ac:dyDescent="0.25">
      <c r="A22" t="s">
        <v>16</v>
      </c>
      <c r="B22">
        <f>B14+B15+B16+B17+B18+B19+B20+B21</f>
        <v>1341.7</v>
      </c>
      <c r="C22">
        <f t="shared" si="1"/>
        <v>608.58488282899998</v>
      </c>
    </row>
    <row r="23" spans="1:7" x14ac:dyDescent="0.25">
      <c r="A23" t="s">
        <v>10</v>
      </c>
      <c r="B23">
        <f>B12+B13</f>
        <v>9737.2999999999993</v>
      </c>
      <c r="C23">
        <f t="shared" si="1"/>
        <v>4416.7649844009993</v>
      </c>
    </row>
    <row r="25" spans="1:7" x14ac:dyDescent="0.25">
      <c r="A25" t="s">
        <v>34</v>
      </c>
      <c r="B25">
        <f>B3+B10</f>
        <v>22724.1</v>
      </c>
      <c r="C25">
        <f>(CONVERT(B25,"lbm","g"))/1000</f>
        <v>10307.478375117</v>
      </c>
      <c r="F25">
        <v>22193</v>
      </c>
      <c r="G25">
        <f>F25-B30</f>
        <v>22193</v>
      </c>
    </row>
    <row r="27" spans="1:7" x14ac:dyDescent="0.25">
      <c r="A27" t="s">
        <v>3</v>
      </c>
      <c r="B27">
        <v>0</v>
      </c>
      <c r="C27">
        <f t="shared" ref="C27:C43" si="2">(CONVERT(B27,"lbm","g"))/1000</f>
        <v>0</v>
      </c>
    </row>
    <row r="28" spans="1:7" x14ac:dyDescent="0.25">
      <c r="A28" t="s">
        <v>4</v>
      </c>
      <c r="B28">
        <v>0</v>
      </c>
      <c r="C28">
        <f t="shared" si="2"/>
        <v>0</v>
      </c>
    </row>
    <row r="29" spans="1:7" x14ac:dyDescent="0.25">
      <c r="A29" t="s">
        <v>5</v>
      </c>
      <c r="B29">
        <v>0</v>
      </c>
      <c r="C29">
        <f t="shared" si="2"/>
        <v>0</v>
      </c>
    </row>
    <row r="30" spans="1:7" x14ac:dyDescent="0.25">
      <c r="A30" t="s">
        <v>9</v>
      </c>
      <c r="B30">
        <f>B28+B29</f>
        <v>0</v>
      </c>
      <c r="C30">
        <f t="shared" si="2"/>
        <v>0</v>
      </c>
      <c r="F30">
        <v>9807</v>
      </c>
      <c r="G30">
        <f>F30-(B40+B39)</f>
        <v>9807</v>
      </c>
    </row>
    <row r="32" spans="1:7" x14ac:dyDescent="0.25">
      <c r="A32" t="s">
        <v>12</v>
      </c>
      <c r="B32">
        <v>0</v>
      </c>
      <c r="C32">
        <f t="shared" si="2"/>
        <v>0</v>
      </c>
    </row>
    <row r="33" spans="1:3" x14ac:dyDescent="0.25">
      <c r="A33" t="s">
        <v>6</v>
      </c>
      <c r="B33">
        <v>0</v>
      </c>
      <c r="C33">
        <f t="shared" si="2"/>
        <v>0</v>
      </c>
    </row>
    <row r="34" spans="1:3" x14ac:dyDescent="0.25">
      <c r="A34" t="s">
        <v>7</v>
      </c>
      <c r="B34">
        <v>0</v>
      </c>
      <c r="C34">
        <f t="shared" si="2"/>
        <v>0</v>
      </c>
    </row>
    <row r="35" spans="1:3" x14ac:dyDescent="0.25">
      <c r="A35" t="s">
        <v>15</v>
      </c>
      <c r="B35">
        <v>0</v>
      </c>
      <c r="C35">
        <f t="shared" si="2"/>
        <v>0</v>
      </c>
    </row>
    <row r="36" spans="1:3" x14ac:dyDescent="0.25">
      <c r="A36" t="s">
        <v>18</v>
      </c>
      <c r="B36">
        <v>0</v>
      </c>
      <c r="C36">
        <f t="shared" si="2"/>
        <v>0</v>
      </c>
    </row>
    <row r="37" spans="1:3" x14ac:dyDescent="0.25">
      <c r="A37" t="s">
        <v>19</v>
      </c>
      <c r="B37">
        <v>0</v>
      </c>
      <c r="C37">
        <f t="shared" si="2"/>
        <v>0</v>
      </c>
    </row>
    <row r="38" spans="1:3" x14ac:dyDescent="0.25">
      <c r="A38" t="s">
        <v>20</v>
      </c>
      <c r="B38">
        <v>0</v>
      </c>
      <c r="C38">
        <f t="shared" si="2"/>
        <v>0</v>
      </c>
    </row>
    <row r="39" spans="1:3" x14ac:dyDescent="0.25">
      <c r="A39" t="s">
        <v>21</v>
      </c>
      <c r="B39">
        <f>B35+B36+B37+B38</f>
        <v>0</v>
      </c>
      <c r="C39">
        <f t="shared" si="2"/>
        <v>0</v>
      </c>
    </row>
    <row r="40" spans="1:3" x14ac:dyDescent="0.25">
      <c r="A40" t="s">
        <v>8</v>
      </c>
      <c r="B40">
        <f>B33+B34</f>
        <v>0</v>
      </c>
      <c r="C40">
        <f t="shared" si="2"/>
        <v>0</v>
      </c>
    </row>
    <row r="42" spans="1:3" x14ac:dyDescent="0.25">
      <c r="A42" t="s">
        <v>35</v>
      </c>
      <c r="B42">
        <v>3852</v>
      </c>
      <c r="C42">
        <f t="shared" ref="C42" si="3">(CONVERT(B42,"lbm","g"))/1000</f>
        <v>1747.2378092400002</v>
      </c>
    </row>
    <row r="43" spans="1:3" x14ac:dyDescent="0.25">
      <c r="A43" t="s">
        <v>62</v>
      </c>
      <c r="B43">
        <v>91</v>
      </c>
      <c r="C43">
        <f t="shared" si="2"/>
        <v>41.276905669999998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9DAA-B9F6-4DDA-BFC1-E3E1D001C964}">
  <dimension ref="A1:J43"/>
  <sheetViews>
    <sheetView workbookViewId="0">
      <selection activeCell="E13" sqref="E13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C2">
        <f t="shared" ref="C2:C23" si="0">(CONVERT(B2,"lbm","g"))/1000</f>
        <v>0</v>
      </c>
      <c r="E2" s="1" t="s">
        <v>55</v>
      </c>
      <c r="F2" s="2">
        <f>C30</f>
        <v>8121.57138485</v>
      </c>
      <c r="G2" s="3" t="s">
        <v>36</v>
      </c>
      <c r="I2">
        <f>SUM(F2:F6)</f>
        <v>14305.668320482</v>
      </c>
      <c r="J2">
        <f>CONVERT(I2*1000,"g","lbm")</f>
        <v>31538.600000000002</v>
      </c>
    </row>
    <row r="3" spans="1:10" x14ac:dyDescent="0.25">
      <c r="A3" t="s">
        <v>0</v>
      </c>
      <c r="B3">
        <f>B2-B8</f>
        <v>0</v>
      </c>
      <c r="C3">
        <f t="shared" si="0"/>
        <v>0</v>
      </c>
      <c r="E3" s="4" t="s">
        <v>56</v>
      </c>
      <c r="F3">
        <f>C40</f>
        <v>2341.89740631</v>
      </c>
      <c r="G3" s="5" t="s">
        <v>36</v>
      </c>
    </row>
    <row r="4" spans="1:10" x14ac:dyDescent="0.25">
      <c r="A4" t="s">
        <v>22</v>
      </c>
      <c r="C4">
        <f t="shared" si="0"/>
        <v>0</v>
      </c>
      <c r="E4" s="4" t="s">
        <v>57</v>
      </c>
      <c r="F4">
        <f>C27</f>
        <v>1478.7111262000001</v>
      </c>
      <c r="G4" s="5" t="s">
        <v>36</v>
      </c>
    </row>
    <row r="5" spans="1:10" x14ac:dyDescent="0.25">
      <c r="A5" t="s">
        <v>23</v>
      </c>
      <c r="C5">
        <f t="shared" si="0"/>
        <v>0</v>
      </c>
      <c r="E5" s="6" t="s">
        <v>58</v>
      </c>
      <c r="F5" s="7">
        <f>C32</f>
        <v>2086.0713096300001</v>
      </c>
      <c r="G5" s="8" t="s">
        <v>36</v>
      </c>
    </row>
    <row r="6" spans="1:10" x14ac:dyDescent="0.25">
      <c r="A6" t="s">
        <v>24</v>
      </c>
      <c r="C6">
        <f t="shared" si="0"/>
        <v>0</v>
      </c>
      <c r="E6" t="s">
        <v>63</v>
      </c>
      <c r="F6">
        <f>C39</f>
        <v>277.41709349199999</v>
      </c>
      <c r="G6" t="s">
        <v>36</v>
      </c>
    </row>
    <row r="7" spans="1:10" x14ac:dyDescent="0.25">
      <c r="A7" t="s">
        <v>25</v>
      </c>
      <c r="C7">
        <f t="shared" si="0"/>
        <v>0</v>
      </c>
      <c r="E7" s="1" t="s">
        <v>38</v>
      </c>
      <c r="F7" s="2">
        <f>C11</f>
        <v>0</v>
      </c>
      <c r="G7" s="3" t="s">
        <v>36</v>
      </c>
      <c r="I7">
        <f>SUM(F7:F11)</f>
        <v>0</v>
      </c>
      <c r="J7">
        <f>CONVERT(I7*1000,"g","lbm")</f>
        <v>0</v>
      </c>
    </row>
    <row r="8" spans="1:10" x14ac:dyDescent="0.25">
      <c r="A8" t="s">
        <v>17</v>
      </c>
      <c r="B8">
        <f>B4+B5+B6+B7</f>
        <v>0</v>
      </c>
      <c r="C8">
        <f t="shared" si="0"/>
        <v>0</v>
      </c>
      <c r="E8" s="4" t="s">
        <v>39</v>
      </c>
      <c r="F8">
        <f>C3</f>
        <v>0</v>
      </c>
      <c r="G8" s="5" t="s">
        <v>36</v>
      </c>
    </row>
    <row r="9" spans="1:10" x14ac:dyDescent="0.25">
      <c r="E9" s="4" t="s">
        <v>40</v>
      </c>
      <c r="F9">
        <f>C23</f>
        <v>0</v>
      </c>
      <c r="G9" s="5" t="s">
        <v>36</v>
      </c>
    </row>
    <row r="10" spans="1:10" x14ac:dyDescent="0.25">
      <c r="A10" t="s">
        <v>81</v>
      </c>
      <c r="C10">
        <f t="shared" si="0"/>
        <v>0</v>
      </c>
      <c r="E10" s="6" t="s">
        <v>41</v>
      </c>
      <c r="F10" s="7">
        <f>C8</f>
        <v>0</v>
      </c>
      <c r="G10" s="8" t="s">
        <v>36</v>
      </c>
    </row>
    <row r="11" spans="1:10" x14ac:dyDescent="0.25">
      <c r="A11" t="s">
        <v>11</v>
      </c>
      <c r="C11">
        <f t="shared" si="0"/>
        <v>0</v>
      </c>
      <c r="E11" t="s">
        <v>61</v>
      </c>
      <c r="F11">
        <f>C22</f>
        <v>0</v>
      </c>
      <c r="G11" t="s">
        <v>36</v>
      </c>
    </row>
    <row r="12" spans="1:10" x14ac:dyDescent="0.25">
      <c r="A12" t="s">
        <v>1</v>
      </c>
      <c r="C12">
        <f t="shared" si="0"/>
        <v>0</v>
      </c>
    </row>
    <row r="13" spans="1:10" x14ac:dyDescent="0.25">
      <c r="A13" t="s">
        <v>2</v>
      </c>
      <c r="C13">
        <f t="shared" si="0"/>
        <v>0</v>
      </c>
      <c r="E13" s="9" t="s">
        <v>87</v>
      </c>
    </row>
    <row r="14" spans="1:10" x14ac:dyDescent="0.25">
      <c r="A14" t="s">
        <v>26</v>
      </c>
      <c r="C14">
        <f t="shared" si="0"/>
        <v>0</v>
      </c>
    </row>
    <row r="15" spans="1:10" x14ac:dyDescent="0.25">
      <c r="A15" t="s">
        <v>27</v>
      </c>
      <c r="C15">
        <f t="shared" si="0"/>
        <v>0</v>
      </c>
    </row>
    <row r="16" spans="1:10" x14ac:dyDescent="0.25">
      <c r="A16" t="s">
        <v>28</v>
      </c>
      <c r="C16">
        <f t="shared" si="0"/>
        <v>0</v>
      </c>
    </row>
    <row r="17" spans="1:7" x14ac:dyDescent="0.25">
      <c r="A17" t="s">
        <v>29</v>
      </c>
      <c r="C17">
        <f t="shared" si="0"/>
        <v>0</v>
      </c>
      <c r="F17">
        <v>58962</v>
      </c>
      <c r="G17">
        <f>F17-(B8+B22+B23)</f>
        <v>58962</v>
      </c>
    </row>
    <row r="18" spans="1:7" x14ac:dyDescent="0.25">
      <c r="A18" t="s">
        <v>30</v>
      </c>
      <c r="C18">
        <f t="shared" si="0"/>
        <v>0</v>
      </c>
    </row>
    <row r="19" spans="1:7" x14ac:dyDescent="0.25">
      <c r="A19" t="s">
        <v>31</v>
      </c>
      <c r="C19">
        <f t="shared" si="0"/>
        <v>0</v>
      </c>
      <c r="F19">
        <v>12319</v>
      </c>
      <c r="G19">
        <f>F19-B8</f>
        <v>12319</v>
      </c>
    </row>
    <row r="20" spans="1:7" x14ac:dyDescent="0.25">
      <c r="A20" t="s">
        <v>32</v>
      </c>
      <c r="C20">
        <f t="shared" si="0"/>
        <v>0</v>
      </c>
    </row>
    <row r="21" spans="1:7" x14ac:dyDescent="0.25">
      <c r="A21" t="s">
        <v>33</v>
      </c>
      <c r="C21">
        <f t="shared" si="0"/>
        <v>0</v>
      </c>
      <c r="F21">
        <f>G17-G19</f>
        <v>46643</v>
      </c>
    </row>
    <row r="22" spans="1:7" x14ac:dyDescent="0.25">
      <c r="A22" t="s">
        <v>16</v>
      </c>
      <c r="B22">
        <f>B14+B15+B16+B17+B18+B19+B20+B21</f>
        <v>0</v>
      </c>
      <c r="C22">
        <f t="shared" si="0"/>
        <v>0</v>
      </c>
    </row>
    <row r="23" spans="1:7" x14ac:dyDescent="0.25">
      <c r="A23" t="s">
        <v>10</v>
      </c>
      <c r="B23">
        <f>B12+B13</f>
        <v>0</v>
      </c>
      <c r="C23">
        <f t="shared" si="0"/>
        <v>0</v>
      </c>
    </row>
    <row r="25" spans="1:7" x14ac:dyDescent="0.25">
      <c r="A25" t="s">
        <v>34</v>
      </c>
      <c r="B25">
        <f>B3+B10</f>
        <v>0</v>
      </c>
      <c r="C25">
        <f>(CONVERT(B25,"lbm","g"))/1000</f>
        <v>0</v>
      </c>
      <c r="F25">
        <v>22193</v>
      </c>
      <c r="G25">
        <f>F25-B30</f>
        <v>4288</v>
      </c>
    </row>
    <row r="27" spans="1:7" x14ac:dyDescent="0.25">
      <c r="A27" t="s">
        <v>3</v>
      </c>
      <c r="B27">
        <v>3260</v>
      </c>
      <c r="C27">
        <f t="shared" ref="C27:C43" si="1">(CONVERT(B27,"lbm","g"))/1000</f>
        <v>1478.7111262000001</v>
      </c>
    </row>
    <row r="28" spans="1:7" x14ac:dyDescent="0.25">
      <c r="A28" t="s">
        <v>4</v>
      </c>
      <c r="B28">
        <v>6957</v>
      </c>
      <c r="C28">
        <f t="shared" si="1"/>
        <v>3155.6421180900002</v>
      </c>
    </row>
    <row r="29" spans="1:7" x14ac:dyDescent="0.25">
      <c r="A29" t="s">
        <v>5</v>
      </c>
      <c r="B29">
        <v>10948</v>
      </c>
      <c r="C29">
        <f t="shared" si="1"/>
        <v>4965.9292667600002</v>
      </c>
    </row>
    <row r="30" spans="1:7" x14ac:dyDescent="0.25">
      <c r="A30" t="s">
        <v>9</v>
      </c>
      <c r="B30">
        <f>B28+B29</f>
        <v>17905</v>
      </c>
      <c r="C30">
        <f t="shared" si="1"/>
        <v>8121.57138485</v>
      </c>
      <c r="F30">
        <v>9807</v>
      </c>
      <c r="G30">
        <f>F30-(B40+B39)</f>
        <v>4032.3999999999996</v>
      </c>
    </row>
    <row r="32" spans="1:7" x14ac:dyDescent="0.25">
      <c r="A32" t="s">
        <v>12</v>
      </c>
      <c r="B32">
        <v>4599</v>
      </c>
      <c r="C32">
        <f t="shared" si="1"/>
        <v>2086.0713096300001</v>
      </c>
    </row>
    <row r="33" spans="1:6" x14ac:dyDescent="0.25">
      <c r="A33" t="s">
        <v>6</v>
      </c>
      <c r="B33">
        <v>1993</v>
      </c>
      <c r="C33">
        <f t="shared" si="1"/>
        <v>904.00959341000009</v>
      </c>
    </row>
    <row r="34" spans="1:6" x14ac:dyDescent="0.25">
      <c r="A34" t="s">
        <v>7</v>
      </c>
      <c r="B34">
        <v>3170</v>
      </c>
      <c r="C34">
        <f t="shared" si="1"/>
        <v>1437.8878129</v>
      </c>
    </row>
    <row r="35" spans="1:6" x14ac:dyDescent="0.25">
      <c r="A35" t="s">
        <v>15</v>
      </c>
      <c r="B35">
        <v>102</v>
      </c>
      <c r="C35">
        <f t="shared" si="1"/>
        <v>46.266421740000006</v>
      </c>
    </row>
    <row r="36" spans="1:6" x14ac:dyDescent="0.25">
      <c r="A36" t="s">
        <v>18</v>
      </c>
      <c r="B36">
        <v>102.8</v>
      </c>
      <c r="C36">
        <f t="shared" si="1"/>
        <v>46.629295636000002</v>
      </c>
    </row>
    <row r="37" spans="1:6" x14ac:dyDescent="0.25">
      <c r="A37" t="s">
        <v>19</v>
      </c>
      <c r="B37">
        <v>203.4</v>
      </c>
      <c r="C37">
        <f t="shared" si="1"/>
        <v>92.260688058</v>
      </c>
    </row>
    <row r="38" spans="1:6" x14ac:dyDescent="0.25">
      <c r="A38" t="s">
        <v>20</v>
      </c>
      <c r="B38">
        <v>203.4</v>
      </c>
      <c r="C38">
        <f t="shared" si="1"/>
        <v>92.260688058</v>
      </c>
      <c r="F38">
        <f>B27+B30+B32+B39+B40</f>
        <v>31538.6</v>
      </c>
    </row>
    <row r="39" spans="1:6" x14ac:dyDescent="0.25">
      <c r="A39" t="s">
        <v>21</v>
      </c>
      <c r="B39">
        <f>B35+B36+B37+B38</f>
        <v>611.6</v>
      </c>
      <c r="C39">
        <f t="shared" si="1"/>
        <v>277.41709349199999</v>
      </c>
    </row>
    <row r="40" spans="1:6" x14ac:dyDescent="0.25">
      <c r="A40" t="s">
        <v>8</v>
      </c>
      <c r="B40">
        <f>B33+B34</f>
        <v>5163</v>
      </c>
      <c r="C40">
        <f t="shared" si="1"/>
        <v>2341.89740631</v>
      </c>
    </row>
    <row r="42" spans="1:6" x14ac:dyDescent="0.25">
      <c r="A42" t="s">
        <v>35</v>
      </c>
      <c r="B42">
        <v>3950</v>
      </c>
      <c r="C42">
        <f t="shared" ref="C42" si="2">(CONVERT(B42,"lbm","g"))/1000</f>
        <v>1791.6898615</v>
      </c>
    </row>
    <row r="43" spans="1:6" x14ac:dyDescent="0.25">
      <c r="A43" t="s">
        <v>85</v>
      </c>
      <c r="B43">
        <v>1067</v>
      </c>
      <c r="C43">
        <f t="shared" si="1"/>
        <v>483.98305879000003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2379C-30BA-4DAA-98E2-ADF7AF1CF4EB}">
  <dimension ref="A1:J43"/>
  <sheetViews>
    <sheetView workbookViewId="0">
      <selection activeCell="E17" sqref="E17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C2">
        <f t="shared" ref="C2:C23" si="0">(CONVERT(B2,"lbm","g"))/1000</f>
        <v>0</v>
      </c>
      <c r="E2" s="1" t="s">
        <v>55</v>
      </c>
      <c r="F2" s="2">
        <f>C30</f>
        <v>0</v>
      </c>
      <c r="G2" s="3" t="s">
        <v>36</v>
      </c>
      <c r="I2">
        <f>SUM(F2:F6)</f>
        <v>0</v>
      </c>
      <c r="J2">
        <f>CONVERT(I2*1000,"g","lbm")</f>
        <v>0</v>
      </c>
    </row>
    <row r="3" spans="1:10" x14ac:dyDescent="0.25">
      <c r="A3" t="s">
        <v>0</v>
      </c>
      <c r="B3">
        <f>B2-B8</f>
        <v>0</v>
      </c>
      <c r="C3">
        <f t="shared" si="0"/>
        <v>0</v>
      </c>
      <c r="E3" s="4" t="s">
        <v>56</v>
      </c>
      <c r="F3">
        <f>C40</f>
        <v>0</v>
      </c>
      <c r="G3" s="5" t="s">
        <v>36</v>
      </c>
    </row>
    <row r="4" spans="1:10" x14ac:dyDescent="0.25">
      <c r="A4" t="s">
        <v>22</v>
      </c>
      <c r="C4">
        <f t="shared" si="0"/>
        <v>0</v>
      </c>
      <c r="E4" s="4" t="s">
        <v>57</v>
      </c>
      <c r="F4">
        <f>C27</f>
        <v>0</v>
      </c>
      <c r="G4" s="5" t="s">
        <v>36</v>
      </c>
    </row>
    <row r="5" spans="1:10" x14ac:dyDescent="0.25">
      <c r="A5" t="s">
        <v>23</v>
      </c>
      <c r="C5">
        <f t="shared" si="0"/>
        <v>0</v>
      </c>
      <c r="E5" s="6" t="s">
        <v>58</v>
      </c>
      <c r="F5" s="7">
        <f>C32</f>
        <v>0</v>
      </c>
      <c r="G5" s="8" t="s">
        <v>36</v>
      </c>
    </row>
    <row r="6" spans="1:10" x14ac:dyDescent="0.25">
      <c r="A6" t="s">
        <v>24</v>
      </c>
      <c r="C6">
        <f t="shared" si="0"/>
        <v>0</v>
      </c>
      <c r="E6" t="s">
        <v>63</v>
      </c>
      <c r="F6">
        <f>C39</f>
        <v>0</v>
      </c>
      <c r="G6" t="s">
        <v>36</v>
      </c>
    </row>
    <row r="7" spans="1:10" x14ac:dyDescent="0.25">
      <c r="A7" t="s">
        <v>25</v>
      </c>
      <c r="C7">
        <f t="shared" si="0"/>
        <v>0</v>
      </c>
      <c r="E7" s="1" t="s">
        <v>38</v>
      </c>
      <c r="F7" s="2">
        <f>C11</f>
        <v>0</v>
      </c>
      <c r="G7" s="3" t="s">
        <v>36</v>
      </c>
      <c r="I7">
        <f>SUM(F7:F11)</f>
        <v>0</v>
      </c>
      <c r="J7">
        <f>CONVERT(I7*1000,"g","lbm")</f>
        <v>0</v>
      </c>
    </row>
    <row r="8" spans="1:10" x14ac:dyDescent="0.25">
      <c r="A8" t="s">
        <v>17</v>
      </c>
      <c r="B8">
        <f>B4+B5+B6+B7</f>
        <v>0</v>
      </c>
      <c r="C8">
        <f t="shared" si="0"/>
        <v>0</v>
      </c>
      <c r="E8" s="4" t="s">
        <v>39</v>
      </c>
      <c r="F8">
        <f>C3</f>
        <v>0</v>
      </c>
      <c r="G8" s="5" t="s">
        <v>36</v>
      </c>
    </row>
    <row r="9" spans="1:10" x14ac:dyDescent="0.25">
      <c r="E9" s="4" t="s">
        <v>40</v>
      </c>
      <c r="F9">
        <f>C23</f>
        <v>0</v>
      </c>
      <c r="G9" s="5" t="s">
        <v>36</v>
      </c>
    </row>
    <row r="10" spans="1:10" x14ac:dyDescent="0.25">
      <c r="A10" t="s">
        <v>81</v>
      </c>
      <c r="C10">
        <f t="shared" si="0"/>
        <v>0</v>
      </c>
      <c r="E10" s="6" t="s">
        <v>41</v>
      </c>
      <c r="F10" s="7">
        <f>C8</f>
        <v>0</v>
      </c>
      <c r="G10" s="8" t="s">
        <v>36</v>
      </c>
    </row>
    <row r="11" spans="1:10" x14ac:dyDescent="0.25">
      <c r="A11" t="s">
        <v>11</v>
      </c>
      <c r="B11">
        <f>B10-B22+B43</f>
        <v>0</v>
      </c>
      <c r="C11">
        <f t="shared" si="0"/>
        <v>0</v>
      </c>
      <c r="E11" t="s">
        <v>61</v>
      </c>
      <c r="F11">
        <f>C22</f>
        <v>0</v>
      </c>
      <c r="G11" t="s">
        <v>36</v>
      </c>
    </row>
    <row r="12" spans="1:10" x14ac:dyDescent="0.25">
      <c r="A12" t="s">
        <v>1</v>
      </c>
      <c r="C12">
        <f t="shared" si="0"/>
        <v>0</v>
      </c>
    </row>
    <row r="13" spans="1:10" x14ac:dyDescent="0.25">
      <c r="A13" t="s">
        <v>2</v>
      </c>
      <c r="C13">
        <f t="shared" si="0"/>
        <v>0</v>
      </c>
      <c r="E13" s="9" t="s">
        <v>83</v>
      </c>
    </row>
    <row r="14" spans="1:10" x14ac:dyDescent="0.25">
      <c r="A14" t="s">
        <v>26</v>
      </c>
      <c r="C14">
        <f t="shared" si="0"/>
        <v>0</v>
      </c>
    </row>
    <row r="15" spans="1:10" x14ac:dyDescent="0.25">
      <c r="A15" t="s">
        <v>27</v>
      </c>
      <c r="C15">
        <f t="shared" si="0"/>
        <v>0</v>
      </c>
    </row>
    <row r="16" spans="1:10" x14ac:dyDescent="0.25">
      <c r="A16" t="s">
        <v>28</v>
      </c>
      <c r="C16">
        <f t="shared" si="0"/>
        <v>0</v>
      </c>
    </row>
    <row r="17" spans="1:7" x14ac:dyDescent="0.25">
      <c r="A17" t="s">
        <v>29</v>
      </c>
      <c r="C17">
        <f t="shared" si="0"/>
        <v>0</v>
      </c>
      <c r="F17">
        <v>58962</v>
      </c>
      <c r="G17">
        <f>F17-(B8+B22+B23)</f>
        <v>58962</v>
      </c>
    </row>
    <row r="18" spans="1:7" x14ac:dyDescent="0.25">
      <c r="A18" t="s">
        <v>30</v>
      </c>
      <c r="C18">
        <f t="shared" si="0"/>
        <v>0</v>
      </c>
    </row>
    <row r="19" spans="1:7" x14ac:dyDescent="0.25">
      <c r="A19" t="s">
        <v>31</v>
      </c>
      <c r="C19">
        <f t="shared" si="0"/>
        <v>0</v>
      </c>
      <c r="F19">
        <v>12319</v>
      </c>
      <c r="G19">
        <f>F19-B8</f>
        <v>12319</v>
      </c>
    </row>
    <row r="20" spans="1:7" x14ac:dyDescent="0.25">
      <c r="A20" t="s">
        <v>32</v>
      </c>
      <c r="C20">
        <f t="shared" si="0"/>
        <v>0</v>
      </c>
    </row>
    <row r="21" spans="1:7" x14ac:dyDescent="0.25">
      <c r="A21" t="s">
        <v>33</v>
      </c>
      <c r="C21">
        <f t="shared" si="0"/>
        <v>0</v>
      </c>
      <c r="F21">
        <f>G17-G19</f>
        <v>46643</v>
      </c>
    </row>
    <row r="22" spans="1:7" x14ac:dyDescent="0.25">
      <c r="A22" t="s">
        <v>16</v>
      </c>
      <c r="B22">
        <f>B14+B15+B16+B17+B18+B19+B20+B21</f>
        <v>0</v>
      </c>
      <c r="C22">
        <f t="shared" si="0"/>
        <v>0</v>
      </c>
    </row>
    <row r="23" spans="1:7" x14ac:dyDescent="0.25">
      <c r="A23" t="s">
        <v>10</v>
      </c>
      <c r="B23">
        <f>B12+B13</f>
        <v>0</v>
      </c>
      <c r="C23">
        <f t="shared" si="0"/>
        <v>0</v>
      </c>
    </row>
    <row r="25" spans="1:7" x14ac:dyDescent="0.25">
      <c r="A25" t="s">
        <v>34</v>
      </c>
      <c r="B25">
        <f>B3+B10</f>
        <v>0</v>
      </c>
      <c r="C25">
        <f>(CONVERT(B25,"lbm","g"))/1000</f>
        <v>0</v>
      </c>
      <c r="F25">
        <v>22193</v>
      </c>
      <c r="G25">
        <f>F25-B30</f>
        <v>22193</v>
      </c>
    </row>
    <row r="27" spans="1:7" x14ac:dyDescent="0.25">
      <c r="A27" t="s">
        <v>3</v>
      </c>
      <c r="B27">
        <v>0</v>
      </c>
      <c r="C27">
        <f t="shared" ref="C27:C43" si="1">(CONVERT(B27,"lbm","g"))/1000</f>
        <v>0</v>
      </c>
    </row>
    <row r="28" spans="1:7" x14ac:dyDescent="0.25">
      <c r="A28" t="s">
        <v>4</v>
      </c>
      <c r="B28">
        <v>0</v>
      </c>
      <c r="C28">
        <f t="shared" si="1"/>
        <v>0</v>
      </c>
    </row>
    <row r="29" spans="1:7" x14ac:dyDescent="0.25">
      <c r="A29" t="s">
        <v>5</v>
      </c>
      <c r="B29">
        <v>0</v>
      </c>
      <c r="C29">
        <f t="shared" si="1"/>
        <v>0</v>
      </c>
    </row>
    <row r="30" spans="1:7" x14ac:dyDescent="0.25">
      <c r="A30" t="s">
        <v>9</v>
      </c>
      <c r="B30">
        <f>B28+B29</f>
        <v>0</v>
      </c>
      <c r="C30">
        <f t="shared" si="1"/>
        <v>0</v>
      </c>
      <c r="F30">
        <v>9807</v>
      </c>
      <c r="G30">
        <f>F30-(B40+B39)</f>
        <v>9807</v>
      </c>
    </row>
    <row r="32" spans="1:7" x14ac:dyDescent="0.25">
      <c r="A32" t="s">
        <v>12</v>
      </c>
      <c r="B32">
        <v>0</v>
      </c>
      <c r="C32">
        <f t="shared" si="1"/>
        <v>0</v>
      </c>
    </row>
    <row r="33" spans="1:3" x14ac:dyDescent="0.25">
      <c r="A33" t="s">
        <v>6</v>
      </c>
      <c r="B33">
        <v>0</v>
      </c>
      <c r="C33">
        <f t="shared" si="1"/>
        <v>0</v>
      </c>
    </row>
    <row r="34" spans="1:3" x14ac:dyDescent="0.25">
      <c r="A34" t="s">
        <v>7</v>
      </c>
      <c r="B34">
        <v>0</v>
      </c>
      <c r="C34">
        <f t="shared" si="1"/>
        <v>0</v>
      </c>
    </row>
    <row r="35" spans="1:3" x14ac:dyDescent="0.25">
      <c r="A35" t="s">
        <v>15</v>
      </c>
      <c r="B35">
        <v>0</v>
      </c>
      <c r="C35">
        <f t="shared" si="1"/>
        <v>0</v>
      </c>
    </row>
    <row r="36" spans="1:3" x14ac:dyDescent="0.25">
      <c r="A36" t="s">
        <v>18</v>
      </c>
      <c r="B36">
        <v>0</v>
      </c>
      <c r="C36">
        <f t="shared" si="1"/>
        <v>0</v>
      </c>
    </row>
    <row r="37" spans="1:3" x14ac:dyDescent="0.25">
      <c r="A37" t="s">
        <v>19</v>
      </c>
      <c r="B37">
        <v>0</v>
      </c>
      <c r="C37">
        <f t="shared" si="1"/>
        <v>0</v>
      </c>
    </row>
    <row r="38" spans="1:3" x14ac:dyDescent="0.25">
      <c r="A38" t="s">
        <v>20</v>
      </c>
      <c r="B38">
        <v>0</v>
      </c>
      <c r="C38">
        <f t="shared" si="1"/>
        <v>0</v>
      </c>
    </row>
    <row r="39" spans="1:3" x14ac:dyDescent="0.25">
      <c r="A39" t="s">
        <v>21</v>
      </c>
      <c r="B39">
        <f>B35+B36+B37+B38</f>
        <v>0</v>
      </c>
      <c r="C39">
        <f t="shared" si="1"/>
        <v>0</v>
      </c>
    </row>
    <row r="40" spans="1:3" x14ac:dyDescent="0.25">
      <c r="A40" t="s">
        <v>8</v>
      </c>
      <c r="B40">
        <f>B33+B34</f>
        <v>0</v>
      </c>
      <c r="C40">
        <f t="shared" si="1"/>
        <v>0</v>
      </c>
    </row>
    <row r="42" spans="1:3" x14ac:dyDescent="0.25">
      <c r="A42" t="s">
        <v>35</v>
      </c>
      <c r="C42">
        <f t="shared" ref="C42" si="2">(CONVERT(B42,"lbm","g"))/1000</f>
        <v>0</v>
      </c>
    </row>
    <row r="43" spans="1:3" x14ac:dyDescent="0.25">
      <c r="A43" t="s">
        <v>62</v>
      </c>
      <c r="C43">
        <f t="shared" si="1"/>
        <v>0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9CA6-04BF-488A-87FF-0D836758BC46}">
  <dimension ref="A1:AJ18"/>
  <sheetViews>
    <sheetView tabSelected="1" workbookViewId="0">
      <selection activeCell="C18" sqref="C18"/>
    </sheetView>
  </sheetViews>
  <sheetFormatPr defaultRowHeight="15" x14ac:dyDescent="0.25"/>
  <cols>
    <col min="1" max="1" width="14.140625" bestFit="1" customWidth="1"/>
    <col min="2" max="2" width="10.5703125" style="16" bestFit="1" customWidth="1"/>
    <col min="3" max="3" width="4.5703125" customWidth="1"/>
    <col min="4" max="4" width="14.140625" bestFit="1" customWidth="1"/>
    <col min="5" max="5" width="10.5703125" style="16" bestFit="1" customWidth="1"/>
    <col min="6" max="6" width="4.5703125" customWidth="1"/>
    <col min="7" max="7" width="14.140625" bestFit="1" customWidth="1"/>
    <col min="8" max="8" width="11.5703125" style="16" bestFit="1" customWidth="1"/>
    <col min="9" max="9" width="4.5703125" customWidth="1"/>
    <col min="10" max="10" width="14.140625" bestFit="1" customWidth="1"/>
    <col min="11" max="11" width="11.5703125" style="16" bestFit="1" customWidth="1"/>
    <col min="12" max="12" width="4.5703125" customWidth="1"/>
    <col min="13" max="13" width="14.140625" bestFit="1" customWidth="1"/>
    <col min="14" max="14" width="11.5703125" style="16" bestFit="1" customWidth="1"/>
    <col min="15" max="15" width="4.5703125" customWidth="1"/>
    <col min="16" max="16" width="14.140625" bestFit="1" customWidth="1"/>
    <col min="17" max="17" width="11.5703125" style="16" bestFit="1" customWidth="1"/>
    <col min="18" max="18" width="4.5703125" customWidth="1"/>
    <col min="19" max="19" width="14.140625" bestFit="1" customWidth="1"/>
    <col min="20" max="20" width="11.5703125" style="16" bestFit="1" customWidth="1"/>
    <col min="21" max="21" width="4.5703125" customWidth="1"/>
    <col min="22" max="22" width="14.140625" bestFit="1" customWidth="1"/>
    <col min="23" max="23" width="11.5703125" style="16" bestFit="1" customWidth="1"/>
    <col min="24" max="24" width="4.5703125" customWidth="1"/>
    <col min="25" max="25" width="14.140625" bestFit="1" customWidth="1"/>
    <col min="26" max="26" width="11.5703125" style="16" bestFit="1" customWidth="1"/>
    <col min="27" max="27" width="4.5703125" customWidth="1"/>
    <col min="28" max="28" width="14.140625" bestFit="1" customWidth="1"/>
    <col min="29" max="29" width="11.5703125" style="16" bestFit="1" customWidth="1"/>
    <col min="30" max="30" width="4.5703125" customWidth="1"/>
    <col min="31" max="31" width="14.140625" bestFit="1" customWidth="1"/>
    <col min="32" max="32" width="11.5703125" style="16" bestFit="1" customWidth="1"/>
    <col min="33" max="33" width="4.5703125" customWidth="1"/>
    <col min="34" max="34" width="14.140625" bestFit="1" customWidth="1"/>
    <col min="35" max="35" width="11.5703125" style="16" bestFit="1" customWidth="1"/>
    <col min="36" max="36" width="4.5703125" customWidth="1"/>
  </cols>
  <sheetData>
    <row r="1" spans="1:36" x14ac:dyDescent="0.25">
      <c r="A1" s="20" t="s">
        <v>86</v>
      </c>
      <c r="B1" s="20"/>
      <c r="C1" s="10"/>
      <c r="D1" s="20" t="s">
        <v>70</v>
      </c>
      <c r="E1" s="20"/>
      <c r="F1" s="10"/>
      <c r="G1" s="22" t="s">
        <v>71</v>
      </c>
      <c r="H1" s="22"/>
      <c r="I1" s="10"/>
      <c r="J1" s="21" t="s">
        <v>72</v>
      </c>
      <c r="K1" s="21"/>
      <c r="L1" s="10"/>
      <c r="M1" s="22" t="s">
        <v>73</v>
      </c>
      <c r="N1" s="22"/>
      <c r="O1" s="10"/>
      <c r="P1" s="21" t="s">
        <v>74</v>
      </c>
      <c r="Q1" s="21"/>
      <c r="R1" s="10"/>
      <c r="S1" s="22" t="s">
        <v>75</v>
      </c>
      <c r="T1" s="22"/>
      <c r="U1" s="10"/>
      <c r="V1" s="21" t="s">
        <v>76</v>
      </c>
      <c r="W1" s="21"/>
      <c r="X1" s="10"/>
      <c r="Y1" s="22" t="s">
        <v>77</v>
      </c>
      <c r="Z1" s="22"/>
      <c r="AA1" s="10"/>
      <c r="AB1" s="21" t="s">
        <v>78</v>
      </c>
      <c r="AC1" s="21"/>
      <c r="AD1" s="10"/>
      <c r="AE1" s="22" t="s">
        <v>79</v>
      </c>
      <c r="AF1" s="22"/>
      <c r="AG1" s="10"/>
      <c r="AH1" s="21" t="s">
        <v>80</v>
      </c>
      <c r="AI1" s="21"/>
      <c r="AJ1" s="10"/>
    </row>
    <row r="2" spans="1:36" x14ac:dyDescent="0.25">
      <c r="A2" s="11" t="s">
        <v>55</v>
      </c>
      <c r="B2" s="15">
        <f>'Apollo 5'!F2</f>
        <v>8121.57138485</v>
      </c>
      <c r="C2" s="12"/>
      <c r="D2" s="11" t="s">
        <v>38</v>
      </c>
      <c r="E2" s="15">
        <f>'Apollo 7'!F7</f>
        <v>4242.5855143209992</v>
      </c>
      <c r="F2" s="12"/>
      <c r="G2" s="13" t="s">
        <v>38</v>
      </c>
      <c r="H2" s="17">
        <f>'Apollo 8'!F7</f>
        <v>4277.6482045220009</v>
      </c>
      <c r="I2" s="12"/>
      <c r="J2" s="14" t="s">
        <v>38</v>
      </c>
      <c r="K2" s="18">
        <f>'Apollo 9'!F7</f>
        <v>4270.7536004980002</v>
      </c>
      <c r="L2" s="12"/>
      <c r="M2" s="13" t="s">
        <v>38</v>
      </c>
      <c r="N2" s="17">
        <f>'Apollo 10'!F7</f>
        <v>4289.668402327</v>
      </c>
      <c r="O2" s="12"/>
      <c r="P2" s="14" t="s">
        <v>38</v>
      </c>
      <c r="Q2" s="18">
        <f>'Apollo 11'!F7</f>
        <v>4266.9434245900002</v>
      </c>
      <c r="R2" s="12"/>
      <c r="S2" s="13" t="s">
        <v>38</v>
      </c>
      <c r="T2" s="17">
        <f>'Apollo 12'!F7</f>
        <v>4202.8961819460001</v>
      </c>
      <c r="U2" s="12"/>
      <c r="V2" s="14" t="s">
        <v>38</v>
      </c>
      <c r="W2" s="18">
        <f>'Apollo 13'!F7</f>
        <v>4213.6916803519998</v>
      </c>
      <c r="X2" s="12"/>
      <c r="Y2" s="13" t="s">
        <v>38</v>
      </c>
      <c r="Z2" s="17">
        <f>'Apollo 14'!F7</f>
        <v>4512.9265668409998</v>
      </c>
      <c r="AA2" s="12"/>
      <c r="AB2" s="14" t="s">
        <v>38</v>
      </c>
      <c r="AC2" s="18">
        <f>'Apollo 15'!F7</f>
        <v>5550.5191132159998</v>
      </c>
      <c r="AD2" s="12"/>
      <c r="AE2" s="13" t="s">
        <v>38</v>
      </c>
      <c r="AF2" s="17">
        <f>'Apollo 16'!F7</f>
        <v>5540.2679256540005</v>
      </c>
      <c r="AG2" s="12"/>
      <c r="AH2" s="14" t="s">
        <v>38</v>
      </c>
      <c r="AI2" s="18">
        <f>'Apollo 17'!F7</f>
        <v>5536.0948758500008</v>
      </c>
      <c r="AJ2" s="12"/>
    </row>
    <row r="3" spans="1:36" x14ac:dyDescent="0.25">
      <c r="A3" s="11" t="s">
        <v>56</v>
      </c>
      <c r="B3" s="15">
        <f>'Apollo 5'!F3</f>
        <v>2341.89740631</v>
      </c>
      <c r="C3" s="12"/>
      <c r="D3" s="11" t="s">
        <v>39</v>
      </c>
      <c r="E3" s="15">
        <f>'Apollo 7'!F8</f>
        <v>5497.5848836370005</v>
      </c>
      <c r="F3" s="12"/>
      <c r="G3" s="13" t="s">
        <v>39</v>
      </c>
      <c r="H3" s="17">
        <f>'Apollo 8'!F8</f>
        <v>5509.6504406790009</v>
      </c>
      <c r="I3" s="12"/>
      <c r="J3" s="14" t="s">
        <v>39</v>
      </c>
      <c r="K3" s="18">
        <f>'Apollo 9'!F8</f>
        <v>5476.6742753800008</v>
      </c>
      <c r="L3" s="12"/>
      <c r="M3" s="13" t="s">
        <v>39</v>
      </c>
      <c r="N3" s="17">
        <f>'Apollo 10'!F8</f>
        <v>5468.2828165350002</v>
      </c>
      <c r="O3" s="12"/>
      <c r="P3" s="14" t="s">
        <v>39</v>
      </c>
      <c r="Q3" s="18">
        <f>'Apollo 11'!F8</f>
        <v>5458.5759398170003</v>
      </c>
      <c r="R3" s="12"/>
      <c r="S3" s="13" t="s">
        <v>39</v>
      </c>
      <c r="T3" s="17">
        <f>'Apollo 12'!F8</f>
        <v>5513.2338204019998</v>
      </c>
      <c r="U3" s="12"/>
      <c r="V3" s="14" t="s">
        <v>39</v>
      </c>
      <c r="W3" s="18">
        <f>'Apollo 13'!F8</f>
        <v>5546.5728595970004</v>
      </c>
      <c r="X3" s="12"/>
      <c r="Y3" s="13" t="s">
        <v>39</v>
      </c>
      <c r="Z3" s="17">
        <f>'Apollo 14'!F8</f>
        <v>5604.3605275350001</v>
      </c>
      <c r="AA3" s="12"/>
      <c r="AB3" s="14" t="s">
        <v>39</v>
      </c>
      <c r="AC3" s="18">
        <f>'Apollo 15'!F8</f>
        <v>5723.6553208450005</v>
      </c>
      <c r="AD3" s="12"/>
      <c r="AE3" s="13" t="s">
        <v>39</v>
      </c>
      <c r="AF3" s="17">
        <f>'Apollo 16'!F8</f>
        <v>5678.7496762150004</v>
      </c>
      <c r="AG3" s="12"/>
      <c r="AH3" s="14" t="s">
        <v>39</v>
      </c>
      <c r="AI3" s="18">
        <f>'Apollo 17'!F8</f>
        <v>5734.7683339100004</v>
      </c>
      <c r="AJ3" s="12"/>
    </row>
    <row r="4" spans="1:36" x14ac:dyDescent="0.25">
      <c r="A4" s="11" t="s">
        <v>57</v>
      </c>
      <c r="B4" s="15">
        <f>'Apollo 5'!F4</f>
        <v>1478.7111262000001</v>
      </c>
      <c r="C4" s="12"/>
      <c r="D4" s="11" t="s">
        <v>40</v>
      </c>
      <c r="E4" s="15">
        <f>'Apollo 7'!F9</f>
        <v>4416.7649844009993</v>
      </c>
      <c r="F4" s="12"/>
      <c r="G4" s="13" t="s">
        <v>40</v>
      </c>
      <c r="H4" s="17">
        <f>'Apollo 8'!F9</f>
        <v>18522.898021320001</v>
      </c>
      <c r="I4" s="12"/>
      <c r="J4" s="14" t="s">
        <v>40</v>
      </c>
      <c r="K4" s="18">
        <f>'Apollo 9'!F9</f>
        <v>16378.313295960001</v>
      </c>
      <c r="L4" s="12"/>
      <c r="M4" s="13" t="s">
        <v>40</v>
      </c>
      <c r="N4" s="17">
        <f>'Apollo 10'!F9</f>
        <v>18509.290250220001</v>
      </c>
      <c r="O4" s="12"/>
      <c r="P4" s="14" t="s">
        <v>40</v>
      </c>
      <c r="Q4" s="18">
        <f>'Apollo 11'!F9</f>
        <v>18507.929473110002</v>
      </c>
      <c r="R4" s="12"/>
      <c r="S4" s="13" t="s">
        <v>40</v>
      </c>
      <c r="T4" s="17">
        <f>'Apollo 12'!F9</f>
        <v>18514.279766290001</v>
      </c>
      <c r="U4" s="12"/>
      <c r="V4" s="14" t="s">
        <v>40</v>
      </c>
      <c r="W4" s="18">
        <f>'Apollo 13'!F9</f>
        <v>18400.428081419999</v>
      </c>
      <c r="X4" s="12"/>
      <c r="Y4" s="13" t="s">
        <v>40</v>
      </c>
      <c r="Z4" s="17">
        <f>'Apollo 14'!F9</f>
        <v>18486.701350193998</v>
      </c>
      <c r="AA4" s="12"/>
      <c r="AB4" s="14" t="s">
        <v>40</v>
      </c>
      <c r="AC4" s="18">
        <f>'Apollo 15'!F9</f>
        <v>18461.028022052</v>
      </c>
      <c r="AD4" s="12"/>
      <c r="AE4" s="13" t="s">
        <v>40</v>
      </c>
      <c r="AF4" s="17">
        <f>'Apollo 16'!F9</f>
        <v>18482.301504204999</v>
      </c>
      <c r="AG4" s="12"/>
      <c r="AH4" s="14" t="s">
        <v>40</v>
      </c>
      <c r="AI4" s="18">
        <f>'Apollo 17'!F9</f>
        <v>18480.26033854</v>
      </c>
      <c r="AJ4" s="12"/>
    </row>
    <row r="5" spans="1:36" x14ac:dyDescent="0.25">
      <c r="A5" s="11" t="s">
        <v>58</v>
      </c>
      <c r="B5" s="15">
        <f>'Apollo 5'!F5</f>
        <v>2086.0713096300001</v>
      </c>
      <c r="C5" s="12"/>
      <c r="D5" s="11" t="s">
        <v>41</v>
      </c>
      <c r="E5" s="15">
        <f>'Apollo 7'!F10</f>
        <v>119.703026443</v>
      </c>
      <c r="F5" s="12"/>
      <c r="G5" s="13" t="s">
        <v>41</v>
      </c>
      <c r="H5" s="17">
        <f>'Apollo 8'!F10</f>
        <v>111.26620836100001</v>
      </c>
      <c r="I5" s="12"/>
      <c r="J5" s="14" t="s">
        <v>41</v>
      </c>
      <c r="K5" s="18">
        <f>'Apollo 9'!F10</f>
        <v>111.13013065000001</v>
      </c>
      <c r="L5" s="12"/>
      <c r="M5" s="13" t="s">
        <v>41</v>
      </c>
      <c r="N5" s="17">
        <f>'Apollo 10'!F10</f>
        <v>110.903334465</v>
      </c>
      <c r="O5" s="12"/>
      <c r="P5" s="14" t="s">
        <v>41</v>
      </c>
      <c r="Q5" s="18">
        <f>'Apollo 11'!F10</f>
        <v>111.53836378299999</v>
      </c>
      <c r="R5" s="12"/>
      <c r="S5" s="13" t="s">
        <v>41</v>
      </c>
      <c r="T5" s="17">
        <f>'Apollo 12'!F10</f>
        <v>94.528649908000006</v>
      </c>
      <c r="U5" s="12"/>
      <c r="V5" s="14" t="s">
        <v>41</v>
      </c>
      <c r="W5" s="18">
        <f>'Apollo 13'!F10</f>
        <v>111.17548988700001</v>
      </c>
      <c r="X5" s="12"/>
      <c r="Y5" s="13" t="s">
        <v>41</v>
      </c>
      <c r="Z5" s="17">
        <f>'Apollo 14'!F10</f>
        <v>111.356926835</v>
      </c>
      <c r="AA5" s="12"/>
      <c r="AB5" s="14" t="s">
        <v>41</v>
      </c>
      <c r="AC5" s="18">
        <f>'Apollo 15'!F10</f>
        <v>110.903334465</v>
      </c>
      <c r="AD5" s="12"/>
      <c r="AE5" s="13" t="s">
        <v>41</v>
      </c>
      <c r="AF5" s="17">
        <f>'Apollo 16'!F10</f>
        <v>105.86845915799999</v>
      </c>
      <c r="AG5" s="12"/>
      <c r="AH5" s="14" t="s">
        <v>41</v>
      </c>
      <c r="AI5" s="18">
        <f>'Apollo 17'!F10</f>
        <v>105.68702221000001</v>
      </c>
      <c r="AJ5" s="12"/>
    </row>
    <row r="6" spans="1:36" x14ac:dyDescent="0.25">
      <c r="A6" s="11"/>
      <c r="B6" s="15"/>
      <c r="C6" s="12"/>
      <c r="D6" s="11"/>
      <c r="E6" s="15"/>
      <c r="F6" s="12"/>
      <c r="G6" s="13"/>
      <c r="H6" s="17"/>
      <c r="I6" s="12"/>
      <c r="J6" s="14" t="s">
        <v>55</v>
      </c>
      <c r="K6" s="18">
        <f>'Apollo 9'!F2</f>
        <v>8182.8063548</v>
      </c>
      <c r="L6" s="12"/>
      <c r="M6" s="13" t="s">
        <v>55</v>
      </c>
      <c r="N6" s="17">
        <f>'Apollo 10'!F2</f>
        <v>8263.8633113190008</v>
      </c>
      <c r="O6" s="12"/>
      <c r="P6" s="14" t="s">
        <v>55</v>
      </c>
      <c r="Q6" s="18">
        <f>'Apollo 11'!F2</f>
        <v>8248.2143745540016</v>
      </c>
      <c r="R6" s="12"/>
      <c r="S6" s="13" t="s">
        <v>55</v>
      </c>
      <c r="T6" s="17">
        <f>'Apollo 12'!F2</f>
        <v>8359.2537867300016</v>
      </c>
      <c r="U6" s="12"/>
      <c r="V6" s="14" t="s">
        <v>55</v>
      </c>
      <c r="W6" s="18">
        <f>'Apollo 13'!F2</f>
        <v>8361.7485447649997</v>
      </c>
      <c r="X6" s="12"/>
      <c r="Y6" s="13" t="s">
        <v>55</v>
      </c>
      <c r="Z6" s="17">
        <f>'Apollo 14'!F2</f>
        <v>8353.9013967640003</v>
      </c>
      <c r="AA6" s="12"/>
      <c r="AB6" s="14" t="s">
        <v>55</v>
      </c>
      <c r="AC6" s="18">
        <f>'Apollo 15'!F2</f>
        <v>8872.9471457550007</v>
      </c>
      <c r="AD6" s="12"/>
      <c r="AE6" s="13" t="s">
        <v>55</v>
      </c>
      <c r="AF6" s="17">
        <f>'Apollo 16'!F2</f>
        <v>8871.9492425410008</v>
      </c>
      <c r="AG6" s="12"/>
      <c r="AH6" s="14" t="s">
        <v>55</v>
      </c>
      <c r="AI6" s="18">
        <f>'Apollo 17'!F2</f>
        <v>8874.171845154</v>
      </c>
      <c r="AJ6" s="12"/>
    </row>
    <row r="7" spans="1:36" x14ac:dyDescent="0.25">
      <c r="A7" s="11"/>
      <c r="B7" s="15"/>
      <c r="C7" s="12"/>
      <c r="D7" s="11"/>
      <c r="E7" s="15"/>
      <c r="F7" s="12"/>
      <c r="G7" s="13"/>
      <c r="H7" s="17"/>
      <c r="I7" s="12"/>
      <c r="J7" s="14" t="s">
        <v>56</v>
      </c>
      <c r="K7" s="18">
        <f>'Apollo 9'!F3</f>
        <v>1882.4083355</v>
      </c>
      <c r="L7" s="12"/>
      <c r="M7" s="13" t="s">
        <v>56</v>
      </c>
      <c r="N7" s="17">
        <f>'Apollo 10'!F3</f>
        <v>1193.40152547</v>
      </c>
      <c r="O7" s="12"/>
      <c r="P7" s="14" t="s">
        <v>56</v>
      </c>
      <c r="Q7" s="18">
        <f>'Apollo 11'!F3</f>
        <v>2376.0982710079998</v>
      </c>
      <c r="R7" s="12"/>
      <c r="S7" s="13" t="s">
        <v>56</v>
      </c>
      <c r="T7" s="17">
        <f>'Apollo 12'!F3</f>
        <v>2375.0096493200003</v>
      </c>
      <c r="U7" s="12"/>
      <c r="V7" s="14" t="s">
        <v>56</v>
      </c>
      <c r="W7" s="18">
        <f>'Apollo 13'!F3</f>
        <v>2371.9252212040001</v>
      </c>
      <c r="X7" s="12"/>
      <c r="Y7" s="13" t="s">
        <v>56</v>
      </c>
      <c r="Z7" s="17">
        <f>'Apollo 14'!F3</f>
        <v>2370.110851724</v>
      </c>
      <c r="AA7" s="12"/>
      <c r="AB7" s="14" t="s">
        <v>56</v>
      </c>
      <c r="AC7" s="18">
        <f>'Apollo 15'!F3</f>
        <v>2375.4632416899999</v>
      </c>
      <c r="AD7" s="12"/>
      <c r="AE7" s="13" t="s">
        <v>56</v>
      </c>
      <c r="AF7" s="17">
        <f>'Apollo 16'!F3</f>
        <v>2377.9579997249998</v>
      </c>
      <c r="AG7" s="12"/>
      <c r="AH7" s="14" t="s">
        <v>56</v>
      </c>
      <c r="AI7" s="18">
        <f>'Apollo 17'!F3</f>
        <v>2386.6669732290002</v>
      </c>
      <c r="AJ7" s="12"/>
    </row>
    <row r="8" spans="1:36" x14ac:dyDescent="0.25">
      <c r="A8" s="11"/>
      <c r="B8" s="15"/>
      <c r="C8" s="12"/>
      <c r="D8" s="11"/>
      <c r="E8" s="15"/>
      <c r="F8" s="12"/>
      <c r="G8" s="13"/>
      <c r="H8" s="17"/>
      <c r="I8" s="12"/>
      <c r="J8" s="14" t="s">
        <v>57</v>
      </c>
      <c r="K8" s="18">
        <f>'Apollo 9'!F4</f>
        <v>1883.7691126100001</v>
      </c>
      <c r="L8" s="12"/>
      <c r="M8" s="13" t="s">
        <v>57</v>
      </c>
      <c r="N8" s="17">
        <f>'Apollo 10'!F4</f>
        <v>2133.2449161100003</v>
      </c>
      <c r="O8" s="12"/>
      <c r="P8" s="14" t="s">
        <v>57</v>
      </c>
      <c r="Q8" s="18">
        <f>'Apollo 11'!F4</f>
        <v>2127.2574968259996</v>
      </c>
      <c r="R8" s="12"/>
      <c r="S8" s="13" t="s">
        <v>57</v>
      </c>
      <c r="T8" s="17">
        <f>'Apollo 12'!F4</f>
        <v>2107.6169472050001</v>
      </c>
      <c r="U8" s="12"/>
      <c r="V8" s="14" t="s">
        <v>57</v>
      </c>
      <c r="W8" s="18">
        <f>'Apollo 13'!F4</f>
        <v>2109.2045204999999</v>
      </c>
      <c r="X8" s="12"/>
      <c r="Y8" s="13" t="s">
        <v>57</v>
      </c>
      <c r="Z8" s="17">
        <f>'Apollo 14'!F4</f>
        <v>2166.3117998830003</v>
      </c>
      <c r="AA8" s="12"/>
      <c r="AB8" s="14" t="s">
        <v>57</v>
      </c>
      <c r="AC8" s="18">
        <f>'Apollo 15'!F4</f>
        <v>2802.7472542300002</v>
      </c>
      <c r="AD8" s="12"/>
      <c r="AE8" s="13" t="s">
        <v>57</v>
      </c>
      <c r="AF8" s="17">
        <f>'Apollo 16'!F4</f>
        <v>2793.9929214889999</v>
      </c>
      <c r="AG8" s="12"/>
      <c r="AH8" s="14" t="s">
        <v>57</v>
      </c>
      <c r="AI8" s="18">
        <f>'Apollo 17'!F4</f>
        <v>2791.7249596390002</v>
      </c>
      <c r="AJ8" s="12"/>
    </row>
    <row r="9" spans="1:36" x14ac:dyDescent="0.25">
      <c r="A9" s="11"/>
      <c r="B9" s="15"/>
      <c r="C9" s="12"/>
      <c r="D9" s="11"/>
      <c r="E9" s="15"/>
      <c r="F9" s="12"/>
      <c r="G9" s="13"/>
      <c r="H9" s="17"/>
      <c r="I9" s="12"/>
      <c r="J9" s="14" t="s">
        <v>58</v>
      </c>
      <c r="K9" s="18">
        <f>'Apollo 9'!F5</f>
        <v>2278.3944745100002</v>
      </c>
      <c r="L9" s="12"/>
      <c r="M9" s="13" t="s">
        <v>58</v>
      </c>
      <c r="N9" s="17">
        <f>'Apollo 10'!F5</f>
        <v>2446.22365141</v>
      </c>
      <c r="O9" s="12"/>
      <c r="P9" s="14" t="s">
        <v>58</v>
      </c>
      <c r="Q9" s="18">
        <f>'Apollo 11'!F5</f>
        <v>2301.5730446170001</v>
      </c>
      <c r="R9" s="12"/>
      <c r="S9" s="13" t="s">
        <v>58</v>
      </c>
      <c r="T9" s="17">
        <f>'Apollo 12'!F5</f>
        <v>2103.3078196900001</v>
      </c>
      <c r="U9" s="12"/>
      <c r="V9" s="14" t="s">
        <v>58</v>
      </c>
      <c r="W9" s="18">
        <f>'Apollo 13'!F5</f>
        <v>2090.425796382</v>
      </c>
      <c r="X9" s="12"/>
      <c r="Y9" s="13" t="s">
        <v>58</v>
      </c>
      <c r="Z9" s="17">
        <f>'Apollo 14'!F5</f>
        <v>2103.3078196900001</v>
      </c>
      <c r="AA9" s="12"/>
      <c r="AB9" s="14" t="s">
        <v>58</v>
      </c>
      <c r="AC9" s="18">
        <f>'Apollo 15'!F5</f>
        <v>2132.4738090810001</v>
      </c>
      <c r="AD9" s="12"/>
      <c r="AE9" s="13" t="s">
        <v>58</v>
      </c>
      <c r="AF9" s="17">
        <f>'Apollo 16'!F5</f>
        <v>2141.727093429</v>
      </c>
      <c r="AG9" s="12"/>
      <c r="AH9" s="14" t="s">
        <v>58</v>
      </c>
      <c r="AI9" s="18">
        <f>'Apollo 17'!F5</f>
        <v>2144.6754438339999</v>
      </c>
      <c r="AJ9" s="12"/>
    </row>
    <row r="11" spans="1:36" x14ac:dyDescent="0.25">
      <c r="A11" t="str">
        <f>A2&amp;" "&amp;B2</f>
        <v>LMDSCFUEL 8121.57138485</v>
      </c>
      <c r="D11" t="str">
        <f>D2&amp;" "&amp;E2</f>
        <v>SMMASS 4242.585514321</v>
      </c>
      <c r="G11" t="str">
        <f>G2&amp;" "&amp;H2</f>
        <v>SMMASS 4277.648204522</v>
      </c>
      <c r="J11" t="str">
        <f>J2&amp;" "&amp;K2</f>
        <v>SMMASS 4270.753600498</v>
      </c>
      <c r="M11" t="str">
        <f>M2&amp;" "&amp;N2</f>
        <v>SMMASS 4289.668402327</v>
      </c>
      <c r="P11" t="str">
        <f>P2&amp;" "&amp;Q2</f>
        <v>SMMASS 4266.94342459</v>
      </c>
      <c r="S11" t="str">
        <f>S2&amp;" "&amp;T2</f>
        <v>SMMASS 4202.896181946</v>
      </c>
      <c r="V11" t="str">
        <f>V2&amp;" "&amp;W2</f>
        <v>SMMASS 4213.691680352</v>
      </c>
      <c r="Y11" t="str">
        <f>Y2&amp;" "&amp;Z2</f>
        <v>SMMASS 4512.926566841</v>
      </c>
      <c r="AB11" t="str">
        <f>AB2&amp;" "&amp;AC2</f>
        <v>SMMASS 5550.519113216</v>
      </c>
      <c r="AE11" t="str">
        <f>AE2&amp;" "&amp;AF2</f>
        <v>SMMASS 5540.267925654</v>
      </c>
      <c r="AH11" t="str">
        <f>AH2&amp;" "&amp;AI2</f>
        <v>SMMASS 5536.09487585</v>
      </c>
    </row>
    <row r="12" spans="1:36" x14ac:dyDescent="0.25">
      <c r="A12" t="str">
        <f t="shared" ref="A12:A14" si="0">A3&amp;" "&amp;B3</f>
        <v>LMASCFUEL 2341.89740631</v>
      </c>
      <c r="D12" t="str">
        <f t="shared" ref="D12:D14" si="1">D3&amp;" "&amp;E3</f>
        <v>CMMASS 5497.584883637</v>
      </c>
      <c r="G12" t="str">
        <f t="shared" ref="G12:G14" si="2">G3&amp;" "&amp;H3</f>
        <v>CMMASS 5509.650440679</v>
      </c>
      <c r="J12" t="str">
        <f t="shared" ref="J12:J18" si="3">J3&amp;" "&amp;K3</f>
        <v>CMMASS 5476.67427538</v>
      </c>
      <c r="M12" t="str">
        <f t="shared" ref="M12:M18" si="4">M3&amp;" "&amp;N3</f>
        <v>CMMASS 5468.282816535</v>
      </c>
      <c r="P12" t="str">
        <f t="shared" ref="P12:P18" si="5">P3&amp;" "&amp;Q3</f>
        <v>CMMASS 5458.575939817</v>
      </c>
      <c r="S12" t="str">
        <f t="shared" ref="S12:S18" si="6">S3&amp;" "&amp;T3</f>
        <v>CMMASS 5513.233820402</v>
      </c>
      <c r="V12" t="str">
        <f t="shared" ref="V12:V18" si="7">V3&amp;" "&amp;W3</f>
        <v>CMMASS 5546.572859597</v>
      </c>
      <c r="Y12" t="str">
        <f t="shared" ref="Y12:Y18" si="8">Y3&amp;" "&amp;Z3</f>
        <v>CMMASS 5604.360527535</v>
      </c>
      <c r="AB12" t="str">
        <f t="shared" ref="AB12:AB18" si="9">AB3&amp;" "&amp;AC3</f>
        <v>CMMASS 5723.655320845</v>
      </c>
      <c r="AE12" t="str">
        <f t="shared" ref="AE12:AE18" si="10">AE3&amp;" "&amp;AF3</f>
        <v>CMMASS 5678.749676215</v>
      </c>
      <c r="AH12" t="str">
        <f t="shared" ref="AH12:AH17" si="11">AH3&amp;" "&amp;AI3</f>
        <v>CMMASS 5734.76833391</v>
      </c>
    </row>
    <row r="13" spans="1:36" x14ac:dyDescent="0.25">
      <c r="A13" t="str">
        <f t="shared" si="0"/>
        <v>LMDSCEMPTY 1478.7111262</v>
      </c>
      <c r="D13" t="str">
        <f t="shared" si="1"/>
        <v>SMFUELLOAD 4416.764984401</v>
      </c>
      <c r="G13" t="str">
        <f t="shared" si="2"/>
        <v>SMFUELLOAD 18522.89802132</v>
      </c>
      <c r="J13" t="str">
        <f t="shared" si="3"/>
        <v>SMFUELLOAD 16378.31329596</v>
      </c>
      <c r="M13" t="str">
        <f t="shared" si="4"/>
        <v>SMFUELLOAD 18509.29025022</v>
      </c>
      <c r="P13" t="str">
        <f t="shared" si="5"/>
        <v>SMFUELLOAD 18507.92947311</v>
      </c>
      <c r="S13" t="str">
        <f t="shared" si="6"/>
        <v>SMFUELLOAD 18514.27976629</v>
      </c>
      <c r="V13" t="str">
        <f t="shared" si="7"/>
        <v>SMFUELLOAD 18400.42808142</v>
      </c>
      <c r="Y13" t="str">
        <f t="shared" si="8"/>
        <v>SMFUELLOAD 18486.701350194</v>
      </c>
      <c r="AB13" t="str">
        <f t="shared" si="9"/>
        <v>SMFUELLOAD 18461.028022052</v>
      </c>
      <c r="AE13" t="str">
        <f t="shared" si="10"/>
        <v>SMFUELLOAD 18482.301504205</v>
      </c>
      <c r="AH13" t="str">
        <f t="shared" si="11"/>
        <v>SMFUELLOAD 18480.26033854</v>
      </c>
    </row>
    <row r="14" spans="1:36" x14ac:dyDescent="0.25">
      <c r="A14" t="str">
        <f t="shared" si="0"/>
        <v>LMASCEMPTY 2086.07130963</v>
      </c>
      <c r="D14" t="str">
        <f t="shared" si="1"/>
        <v>CMFUELLOAD 119.703026443</v>
      </c>
      <c r="G14" t="str">
        <f t="shared" si="2"/>
        <v>CMFUELLOAD 111.266208361</v>
      </c>
      <c r="J14" t="str">
        <f t="shared" si="3"/>
        <v>CMFUELLOAD 111.13013065</v>
      </c>
      <c r="M14" t="str">
        <f t="shared" si="4"/>
        <v>CMFUELLOAD 110.903334465</v>
      </c>
      <c r="P14" t="str">
        <f t="shared" si="5"/>
        <v>CMFUELLOAD 111.538363783</v>
      </c>
      <c r="S14" t="str">
        <f t="shared" si="6"/>
        <v>CMFUELLOAD 94.528649908</v>
      </c>
      <c r="V14" t="str">
        <f t="shared" si="7"/>
        <v>CMFUELLOAD 111.175489887</v>
      </c>
      <c r="Y14" t="str">
        <f t="shared" si="8"/>
        <v>CMFUELLOAD 111.356926835</v>
      </c>
      <c r="AB14" t="str">
        <f t="shared" si="9"/>
        <v>CMFUELLOAD 110.903334465</v>
      </c>
      <c r="AE14" t="str">
        <f t="shared" si="10"/>
        <v>CMFUELLOAD 105.868459158</v>
      </c>
      <c r="AH14" t="str">
        <f t="shared" si="11"/>
        <v>CMFUELLOAD 105.68702221</v>
      </c>
    </row>
    <row r="15" spans="1:36" x14ac:dyDescent="0.25">
      <c r="J15" t="str">
        <f t="shared" si="3"/>
        <v>LMDSCFUEL 8182.8063548</v>
      </c>
      <c r="M15" t="str">
        <f t="shared" si="4"/>
        <v>LMDSCFUEL 8263.863311319</v>
      </c>
      <c r="P15" t="str">
        <f t="shared" si="5"/>
        <v>LMDSCFUEL 8248.214374554</v>
      </c>
      <c r="S15" t="str">
        <f t="shared" si="6"/>
        <v>LMDSCFUEL 8359.25378673</v>
      </c>
      <c r="V15" t="str">
        <f t="shared" si="7"/>
        <v>LMDSCFUEL 8361.748544765</v>
      </c>
      <c r="Y15" t="str">
        <f t="shared" si="8"/>
        <v>LMDSCFUEL 8353.901396764</v>
      </c>
      <c r="AB15" t="str">
        <f t="shared" si="9"/>
        <v>LMDSCFUEL 8872.947145755</v>
      </c>
      <c r="AE15" t="str">
        <f t="shared" si="10"/>
        <v>LMDSCFUEL 8871.949242541</v>
      </c>
      <c r="AH15" t="str">
        <f t="shared" si="11"/>
        <v>LMDSCFUEL 8874.171845154</v>
      </c>
    </row>
    <row r="16" spans="1:36" x14ac:dyDescent="0.25">
      <c r="J16" t="str">
        <f t="shared" si="3"/>
        <v>LMASCFUEL 1882.4083355</v>
      </c>
      <c r="M16" t="str">
        <f t="shared" si="4"/>
        <v>LMASCFUEL 1193.40152547</v>
      </c>
      <c r="P16" t="str">
        <f t="shared" si="5"/>
        <v>LMASCFUEL 2376.098271008</v>
      </c>
      <c r="S16" t="str">
        <f t="shared" si="6"/>
        <v>LMASCFUEL 2375.00964932</v>
      </c>
      <c r="V16" t="str">
        <f t="shared" si="7"/>
        <v>LMASCFUEL 2371.925221204</v>
      </c>
      <c r="Y16" t="str">
        <f t="shared" si="8"/>
        <v>LMASCFUEL 2370.110851724</v>
      </c>
      <c r="AB16" t="str">
        <f t="shared" si="9"/>
        <v>LMASCFUEL 2375.46324169</v>
      </c>
      <c r="AE16" t="str">
        <f t="shared" si="10"/>
        <v>LMASCFUEL 2377.957999725</v>
      </c>
      <c r="AH16" t="str">
        <f t="shared" si="11"/>
        <v>LMASCFUEL 2386.666973229</v>
      </c>
    </row>
    <row r="17" spans="10:34" x14ac:dyDescent="0.25">
      <c r="J17" t="str">
        <f t="shared" si="3"/>
        <v>LMDSCEMPTY 1883.76911261</v>
      </c>
      <c r="M17" t="str">
        <f t="shared" si="4"/>
        <v>LMDSCEMPTY 2133.24491611</v>
      </c>
      <c r="P17" t="str">
        <f t="shared" si="5"/>
        <v>LMDSCEMPTY 2127.257496826</v>
      </c>
      <c r="S17" t="str">
        <f t="shared" si="6"/>
        <v>LMDSCEMPTY 2107.616947205</v>
      </c>
      <c r="V17" t="str">
        <f t="shared" si="7"/>
        <v>LMDSCEMPTY 2109.2045205</v>
      </c>
      <c r="Y17" t="str">
        <f t="shared" si="8"/>
        <v>LMDSCEMPTY 2166.311799883</v>
      </c>
      <c r="AB17" t="str">
        <f t="shared" si="9"/>
        <v>LMDSCEMPTY 2802.74725423</v>
      </c>
      <c r="AE17" t="str">
        <f t="shared" si="10"/>
        <v>LMDSCEMPTY 2793.992921489</v>
      </c>
      <c r="AH17" t="str">
        <f t="shared" si="11"/>
        <v>LMDSCEMPTY 2791.724959639</v>
      </c>
    </row>
    <row r="18" spans="10:34" x14ac:dyDescent="0.25">
      <c r="J18" t="str">
        <f t="shared" si="3"/>
        <v>LMASCEMPTY 2278.39447451</v>
      </c>
      <c r="M18" t="str">
        <f t="shared" si="4"/>
        <v>LMASCEMPTY 2446.22365141</v>
      </c>
      <c r="P18" t="str">
        <f t="shared" si="5"/>
        <v>LMASCEMPTY 2301.573044617</v>
      </c>
      <c r="S18" t="str">
        <f t="shared" si="6"/>
        <v>LMASCEMPTY 2103.30781969</v>
      </c>
      <c r="V18" t="str">
        <f t="shared" si="7"/>
        <v>LMASCEMPTY 2090.425796382</v>
      </c>
      <c r="Y18" t="str">
        <f t="shared" si="8"/>
        <v>LMASCEMPTY 2103.30781969</v>
      </c>
      <c r="AB18" t="str">
        <f t="shared" si="9"/>
        <v>LMASCEMPTY 2132.473809081</v>
      </c>
      <c r="AE18" t="str">
        <f t="shared" si="10"/>
        <v>LMASCEMPTY 2141.727093429</v>
      </c>
      <c r="AH18" t="str">
        <f>AH9&amp;" "&amp;AI9</f>
        <v>LMASCEMPTY 2144.675443834</v>
      </c>
    </row>
  </sheetData>
  <mergeCells count="12">
    <mergeCell ref="AH1:AI1"/>
    <mergeCell ref="S1:T1"/>
    <mergeCell ref="D1:E1"/>
    <mergeCell ref="G1:H1"/>
    <mergeCell ref="J1:K1"/>
    <mergeCell ref="M1:N1"/>
    <mergeCell ref="P1:Q1"/>
    <mergeCell ref="A1:B1"/>
    <mergeCell ref="V1:W1"/>
    <mergeCell ref="Y1:Z1"/>
    <mergeCell ref="AB1:AC1"/>
    <mergeCell ref="AE1:AF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73CE-11F6-48AE-81EC-2C17D50824A5}">
  <dimension ref="A1:J43"/>
  <sheetViews>
    <sheetView workbookViewId="0">
      <selection activeCell="B16" sqref="B16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12752.9</v>
      </c>
      <c r="C2">
        <f t="shared" ref="C2:C3" si="0">(CONVERT(B2,"lbm","g"))/1000</f>
        <v>5784.6181353729999</v>
      </c>
      <c r="E2" s="1" t="s">
        <v>55</v>
      </c>
      <c r="F2" s="2">
        <f>C30</f>
        <v>8871.9492425410008</v>
      </c>
      <c r="G2" s="3" t="s">
        <v>36</v>
      </c>
      <c r="I2">
        <f>CONVERT((F2*1000),"g","lbm")</f>
        <v>19559.3</v>
      </c>
      <c r="J2" t="s">
        <v>50</v>
      </c>
    </row>
    <row r="3" spans="1:10" x14ac:dyDescent="0.25">
      <c r="A3" t="s">
        <v>0</v>
      </c>
      <c r="B3">
        <f>B2-B8</f>
        <v>12519.5</v>
      </c>
      <c r="C3">
        <f t="shared" si="0"/>
        <v>5678.7496762150004</v>
      </c>
      <c r="E3" s="4" t="s">
        <v>56</v>
      </c>
      <c r="F3">
        <f>C40</f>
        <v>2377.9579997249998</v>
      </c>
      <c r="G3" s="5" t="s">
        <v>36</v>
      </c>
      <c r="I3">
        <f t="shared" ref="I3:I6" si="1">CONVERT((F3*1000),"g","lbm")</f>
        <v>5242.5</v>
      </c>
      <c r="J3" t="s">
        <v>50</v>
      </c>
    </row>
    <row r="4" spans="1:10" x14ac:dyDescent="0.25">
      <c r="A4" t="s">
        <v>22</v>
      </c>
      <c r="B4">
        <v>38.6</v>
      </c>
      <c r="C4">
        <f t="shared" ref="C4:C23" si="2">(CONVERT(B4,"lbm","g"))/1000</f>
        <v>17.508665482000001</v>
      </c>
      <c r="E4" s="4" t="s">
        <v>57</v>
      </c>
      <c r="F4">
        <f>C27</f>
        <v>2793.9929214889999</v>
      </c>
      <c r="G4" s="5" t="s">
        <v>36</v>
      </c>
      <c r="I4">
        <f t="shared" si="1"/>
        <v>6159.7</v>
      </c>
      <c r="J4" t="s">
        <v>50</v>
      </c>
    </row>
    <row r="5" spans="1:10" x14ac:dyDescent="0.25">
      <c r="A5" t="s">
        <v>23</v>
      </c>
      <c r="B5">
        <v>38.5</v>
      </c>
      <c r="C5">
        <f t="shared" si="2"/>
        <v>17.463306244999998</v>
      </c>
      <c r="E5" s="6" t="s">
        <v>58</v>
      </c>
      <c r="F5" s="7">
        <f>C32</f>
        <v>2141.727093429</v>
      </c>
      <c r="G5" s="8" t="s">
        <v>36</v>
      </c>
      <c r="I5">
        <f t="shared" si="1"/>
        <v>4721.7</v>
      </c>
      <c r="J5" t="s">
        <v>50</v>
      </c>
    </row>
    <row r="6" spans="1:10" x14ac:dyDescent="0.25">
      <c r="A6" t="s">
        <v>24</v>
      </c>
      <c r="B6">
        <v>78.099999999999994</v>
      </c>
      <c r="C6">
        <f t="shared" si="2"/>
        <v>35.425564096999999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78.2</v>
      </c>
      <c r="C7">
        <f t="shared" si="2"/>
        <v>35.470923333999998</v>
      </c>
      <c r="E7" s="1" t="s">
        <v>38</v>
      </c>
      <c r="F7" s="2">
        <f>C11</f>
        <v>5540.2679256540005</v>
      </c>
      <c r="G7" s="3" t="s">
        <v>36</v>
      </c>
    </row>
    <row r="8" spans="1:10" x14ac:dyDescent="0.25">
      <c r="A8" t="s">
        <v>17</v>
      </c>
      <c r="B8">
        <f>B4+B5+B6+B7</f>
        <v>233.39999999999998</v>
      </c>
      <c r="C8">
        <f t="shared" si="2"/>
        <v>105.86845915799999</v>
      </c>
      <c r="E8" s="4" t="s">
        <v>39</v>
      </c>
      <c r="F8">
        <f>C3</f>
        <v>5678.7496762150004</v>
      </c>
      <c r="G8" s="5" t="s">
        <v>36</v>
      </c>
    </row>
    <row r="9" spans="1:10" x14ac:dyDescent="0.25">
      <c r="E9" s="4" t="s">
        <v>40</v>
      </c>
      <c r="F9">
        <f>C23</f>
        <v>18482.301504204999</v>
      </c>
      <c r="G9" s="5" t="s">
        <v>36</v>
      </c>
    </row>
    <row r="10" spans="1:10" x14ac:dyDescent="0.25">
      <c r="A10" t="s">
        <v>81</v>
      </c>
      <c r="B10">
        <v>13459.2</v>
      </c>
      <c r="C10">
        <f t="shared" ref="C10:C11" si="3">(CONVERT(B10,"lbm","g"))/1000</f>
        <v>6104.9904263040007</v>
      </c>
      <c r="E10" s="6" t="s">
        <v>41</v>
      </c>
      <c r="F10" s="7">
        <f>C8</f>
        <v>105.86845915799999</v>
      </c>
      <c r="G10" s="8" t="s">
        <v>36</v>
      </c>
    </row>
    <row r="11" spans="1:10" x14ac:dyDescent="0.25">
      <c r="A11" t="s">
        <v>11</v>
      </c>
      <c r="B11">
        <f>B10-B22+B43</f>
        <v>12214.2</v>
      </c>
      <c r="C11">
        <f t="shared" si="3"/>
        <v>5540.2679256540005</v>
      </c>
      <c r="E11" t="s">
        <v>61</v>
      </c>
      <c r="F11">
        <f>C22</f>
        <v>609.17455290999999</v>
      </c>
      <c r="G11" t="s">
        <v>36</v>
      </c>
    </row>
    <row r="12" spans="1:10" x14ac:dyDescent="0.25">
      <c r="A12" t="s">
        <v>1</v>
      </c>
      <c r="B12">
        <v>15676.2</v>
      </c>
      <c r="C12">
        <f t="shared" si="2"/>
        <v>7110.6047105940006</v>
      </c>
    </row>
    <row r="13" spans="1:10" x14ac:dyDescent="0.25">
      <c r="A13" t="s">
        <v>2</v>
      </c>
      <c r="B13">
        <v>25070.3</v>
      </c>
      <c r="C13">
        <f t="shared" si="2"/>
        <v>11371.696793611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68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227</v>
      </c>
      <c r="C18">
        <f t="shared" si="2"/>
        <v>102.96546799000001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226</v>
      </c>
      <c r="C20">
        <f t="shared" si="2"/>
        <v>102.51187562000001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1343</v>
      </c>
      <c r="C22">
        <f t="shared" si="2"/>
        <v>609.17455290999999</v>
      </c>
    </row>
    <row r="23" spans="1:3" x14ac:dyDescent="0.25">
      <c r="A23" t="s">
        <v>10</v>
      </c>
      <c r="B23">
        <f>B12+B13</f>
        <v>40746.5</v>
      </c>
      <c r="C23">
        <f t="shared" si="2"/>
        <v>18482.301504204999</v>
      </c>
    </row>
    <row r="25" spans="1:3" x14ac:dyDescent="0.25">
      <c r="A25" t="s">
        <v>34</v>
      </c>
      <c r="B25">
        <f>B3+B10</f>
        <v>25978.7</v>
      </c>
      <c r="C25">
        <f>(CONVERT(B25,"lbm","g"))/1000</f>
        <v>11783.740102518999</v>
      </c>
    </row>
    <row r="27" spans="1:3" x14ac:dyDescent="0.25">
      <c r="A27" t="s">
        <v>3</v>
      </c>
      <c r="B27">
        <v>6159.7</v>
      </c>
      <c r="C27">
        <f t="shared" ref="C27:C40" si="4">(CONVERT(B27,"lbm","g"))/1000</f>
        <v>2793.9929214889999</v>
      </c>
    </row>
    <row r="28" spans="1:3" x14ac:dyDescent="0.25">
      <c r="A28" t="s">
        <v>4</v>
      </c>
      <c r="B28">
        <v>7530.4</v>
      </c>
      <c r="C28">
        <f t="shared" si="4"/>
        <v>3415.7319830480001</v>
      </c>
    </row>
    <row r="29" spans="1:3" x14ac:dyDescent="0.25">
      <c r="A29" t="s">
        <v>5</v>
      </c>
      <c r="B29">
        <v>12028.9</v>
      </c>
      <c r="C29">
        <f t="shared" si="4"/>
        <v>5456.2172594929998</v>
      </c>
    </row>
    <row r="30" spans="1:3" x14ac:dyDescent="0.25">
      <c r="A30" t="s">
        <v>9</v>
      </c>
      <c r="B30">
        <f>B28+B29</f>
        <v>19559.3</v>
      </c>
      <c r="C30">
        <f t="shared" si="4"/>
        <v>8871.9492425410008</v>
      </c>
    </row>
    <row r="32" spans="1:3" x14ac:dyDescent="0.25">
      <c r="A32" t="s">
        <v>12</v>
      </c>
      <c r="B32">
        <f>5352.9-B39</f>
        <v>4721.7</v>
      </c>
      <c r="C32">
        <f t="shared" si="4"/>
        <v>2141.727093429</v>
      </c>
    </row>
    <row r="33" spans="1:4" x14ac:dyDescent="0.25">
      <c r="A33" t="s">
        <v>6</v>
      </c>
      <c r="B33">
        <v>2017.8</v>
      </c>
      <c r="C33">
        <f t="shared" si="4"/>
        <v>915.25868418599998</v>
      </c>
    </row>
    <row r="34" spans="1:4" x14ac:dyDescent="0.25">
      <c r="A34" t="s">
        <v>7</v>
      </c>
      <c r="B34">
        <v>3224.7</v>
      </c>
      <c r="C34">
        <f t="shared" si="4"/>
        <v>1462.6993155389998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5242.5</v>
      </c>
      <c r="C40">
        <f t="shared" si="4"/>
        <v>2377.9579997249998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CC1C-649F-4829-A83E-4FB0067B2B3B}">
  <dimension ref="A1:J43"/>
  <sheetViews>
    <sheetView workbookViewId="0">
      <selection activeCell="B14" sqref="B14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12863</v>
      </c>
      <c r="C2">
        <f t="shared" ref="C2:C3" si="0">(CONVERT(B2,"lbm","g"))/1000</f>
        <v>5834.5586553100002</v>
      </c>
      <c r="E2" s="1" t="s">
        <v>55</v>
      </c>
      <c r="F2" s="2">
        <f>C30</f>
        <v>8872.9471457550007</v>
      </c>
      <c r="G2" s="3" t="s">
        <v>36</v>
      </c>
      <c r="I2">
        <f>CONVERT((F2*1000),"g","lbm")</f>
        <v>19561.5</v>
      </c>
      <c r="J2" t="s">
        <v>50</v>
      </c>
    </row>
    <row r="3" spans="1:10" x14ac:dyDescent="0.25">
      <c r="A3" t="s">
        <v>0</v>
      </c>
      <c r="B3">
        <f>B2-B8</f>
        <v>12618.5</v>
      </c>
      <c r="C3">
        <f t="shared" si="0"/>
        <v>5723.6553208450005</v>
      </c>
      <c r="E3" s="4" t="s">
        <v>56</v>
      </c>
      <c r="F3">
        <f>C40</f>
        <v>2375.4632416899999</v>
      </c>
      <c r="G3" s="5" t="s">
        <v>36</v>
      </c>
      <c r="I3">
        <f t="shared" ref="I3:I6" si="1">CONVERT((F3*1000),"g","lbm")</f>
        <v>5237</v>
      </c>
      <c r="J3" t="s">
        <v>50</v>
      </c>
    </row>
    <row r="4" spans="1:10" x14ac:dyDescent="0.25">
      <c r="A4" t="s">
        <v>22</v>
      </c>
      <c r="B4">
        <v>44.2</v>
      </c>
      <c r="C4">
        <f t="shared" ref="C4:C23" si="2">(CONVERT(B4,"lbm","g"))/1000</f>
        <v>20.048782754000005</v>
      </c>
      <c r="E4" s="4" t="s">
        <v>57</v>
      </c>
      <c r="F4">
        <f>C27</f>
        <v>2802.7472542300002</v>
      </c>
      <c r="G4" s="5" t="s">
        <v>36</v>
      </c>
      <c r="I4">
        <f t="shared" si="1"/>
        <v>6179</v>
      </c>
      <c r="J4" t="s">
        <v>50</v>
      </c>
    </row>
    <row r="5" spans="1:10" x14ac:dyDescent="0.25">
      <c r="A5" t="s">
        <v>23</v>
      </c>
      <c r="B5">
        <v>44.3</v>
      </c>
      <c r="C5">
        <f t="shared" si="2"/>
        <v>20.094141991000001</v>
      </c>
      <c r="E5" s="6" t="s">
        <v>58</v>
      </c>
      <c r="F5" s="7">
        <f>C32</f>
        <v>2132.4738090810001</v>
      </c>
      <c r="G5" s="8" t="s">
        <v>36</v>
      </c>
      <c r="I5">
        <f t="shared" si="1"/>
        <v>4701.3</v>
      </c>
      <c r="J5" t="s">
        <v>50</v>
      </c>
    </row>
    <row r="6" spans="1:10" x14ac:dyDescent="0.25">
      <c r="A6" t="s">
        <v>24</v>
      </c>
      <c r="B6">
        <v>77.599999999999994</v>
      </c>
      <c r="C6">
        <f t="shared" si="2"/>
        <v>35.198767911999994</v>
      </c>
      <c r="E6" t="s">
        <v>63</v>
      </c>
      <c r="F6">
        <f>C39</f>
        <v>286.30750394400008</v>
      </c>
      <c r="G6" t="s">
        <v>36</v>
      </c>
      <c r="I6">
        <f t="shared" si="1"/>
        <v>631.20000000000005</v>
      </c>
      <c r="J6" t="s">
        <v>50</v>
      </c>
    </row>
    <row r="7" spans="1:10" x14ac:dyDescent="0.25">
      <c r="A7" t="s">
        <v>25</v>
      </c>
      <c r="B7">
        <v>78.400000000000006</v>
      </c>
      <c r="C7">
        <f t="shared" si="2"/>
        <v>35.561641807999997</v>
      </c>
      <c r="E7" s="1" t="s">
        <v>38</v>
      </c>
      <c r="F7" s="2">
        <f>C11</f>
        <v>5550.5191132159998</v>
      </c>
      <c r="G7" s="3" t="s">
        <v>36</v>
      </c>
    </row>
    <row r="8" spans="1:10" x14ac:dyDescent="0.25">
      <c r="A8" t="s">
        <v>17</v>
      </c>
      <c r="B8">
        <f>B4+B5+B6+B7</f>
        <v>244.5</v>
      </c>
      <c r="C8">
        <f t="shared" si="2"/>
        <v>110.903334465</v>
      </c>
      <c r="E8" s="4" t="s">
        <v>39</v>
      </c>
      <c r="F8">
        <f>C3</f>
        <v>5723.6553208450005</v>
      </c>
      <c r="G8" s="5" t="s">
        <v>36</v>
      </c>
    </row>
    <row r="9" spans="1:10" x14ac:dyDescent="0.25">
      <c r="E9" s="4" t="s">
        <v>40</v>
      </c>
      <c r="F9">
        <f>C23</f>
        <v>18461.028022052</v>
      </c>
      <c r="G9" s="5" t="s">
        <v>36</v>
      </c>
    </row>
    <row r="10" spans="1:10" x14ac:dyDescent="0.25">
      <c r="A10" t="s">
        <v>81</v>
      </c>
      <c r="B10">
        <v>13475</v>
      </c>
      <c r="C10">
        <f t="shared" ref="C10:C11" si="3">(CONVERT(B10,"lbm","g"))/1000</f>
        <v>6112.1571857500003</v>
      </c>
      <c r="E10" s="6" t="s">
        <v>41</v>
      </c>
      <c r="F10" s="7">
        <f>C8</f>
        <v>110.903334465</v>
      </c>
      <c r="G10" s="8" t="s">
        <v>36</v>
      </c>
    </row>
    <row r="11" spans="1:10" x14ac:dyDescent="0.25">
      <c r="A11" t="s">
        <v>11</v>
      </c>
      <c r="B11">
        <f>B10-B22+B43</f>
        <v>12236.8</v>
      </c>
      <c r="C11">
        <f t="shared" si="3"/>
        <v>5550.5191132159998</v>
      </c>
      <c r="E11" t="s">
        <v>61</v>
      </c>
      <c r="F11">
        <f>C22</f>
        <v>606.09012479399996</v>
      </c>
      <c r="G11" t="s">
        <v>36</v>
      </c>
    </row>
    <row r="12" spans="1:10" x14ac:dyDescent="0.25">
      <c r="A12" t="s">
        <v>1</v>
      </c>
      <c r="B12">
        <v>15664</v>
      </c>
      <c r="C12">
        <f t="shared" si="2"/>
        <v>7105.0708836800004</v>
      </c>
      <c r="E12" t="s">
        <v>61</v>
      </c>
      <c r="F12">
        <f>C23</f>
        <v>18461.028022052</v>
      </c>
      <c r="G12" t="s">
        <v>36</v>
      </c>
    </row>
    <row r="13" spans="1:10" x14ac:dyDescent="0.25">
      <c r="A13" t="s">
        <v>2</v>
      </c>
      <c r="B13">
        <v>25035.599999999999</v>
      </c>
      <c r="C13">
        <f t="shared" si="2"/>
        <v>11355.957138371999</v>
      </c>
    </row>
    <row r="14" spans="1:10" x14ac:dyDescent="0.25">
      <c r="A14" t="s">
        <v>26</v>
      </c>
      <c r="B14">
        <v>109.3</v>
      </c>
      <c r="C14">
        <f t="shared" si="2"/>
        <v>49.577646041000001</v>
      </c>
    </row>
    <row r="15" spans="1:10" x14ac:dyDescent="0.25">
      <c r="A15" t="s">
        <v>27</v>
      </c>
      <c r="B15">
        <v>109.3</v>
      </c>
      <c r="C15">
        <f t="shared" si="2"/>
        <v>49.577646041000001</v>
      </c>
      <c r="E15" s="9" t="s">
        <v>67</v>
      </c>
    </row>
    <row r="16" spans="1:10" x14ac:dyDescent="0.25">
      <c r="A16" t="s">
        <v>28</v>
      </c>
      <c r="B16">
        <v>109.7</v>
      </c>
      <c r="C16">
        <f t="shared" si="2"/>
        <v>49.759082988999999</v>
      </c>
    </row>
    <row r="17" spans="1:3" x14ac:dyDescent="0.25">
      <c r="A17" t="s">
        <v>29</v>
      </c>
      <c r="B17">
        <v>109.5</v>
      </c>
      <c r="C17">
        <f t="shared" si="2"/>
        <v>49.668364515</v>
      </c>
    </row>
    <row r="18" spans="1:3" x14ac:dyDescent="0.25">
      <c r="A18" t="s">
        <v>30</v>
      </c>
      <c r="B18">
        <v>225.8</v>
      </c>
      <c r="C18">
        <f t="shared" si="2"/>
        <v>102.42115714600001</v>
      </c>
    </row>
    <row r="19" spans="1:3" x14ac:dyDescent="0.25">
      <c r="A19" t="s">
        <v>31</v>
      </c>
      <c r="B19">
        <v>224</v>
      </c>
      <c r="C19">
        <f t="shared" si="2"/>
        <v>101.60469088000001</v>
      </c>
    </row>
    <row r="20" spans="1:3" x14ac:dyDescent="0.25">
      <c r="A20" t="s">
        <v>32</v>
      </c>
      <c r="B20">
        <v>224.5</v>
      </c>
      <c r="C20">
        <f t="shared" si="2"/>
        <v>101.831487065</v>
      </c>
    </row>
    <row r="21" spans="1:3" x14ac:dyDescent="0.25">
      <c r="A21" t="s">
        <v>33</v>
      </c>
      <c r="B21">
        <v>224.1</v>
      </c>
      <c r="C21">
        <f t="shared" si="2"/>
        <v>101.65005011700001</v>
      </c>
    </row>
    <row r="22" spans="1:3" x14ac:dyDescent="0.25">
      <c r="A22" t="s">
        <v>16</v>
      </c>
      <c r="B22">
        <f>B14+B15+B16+B17+B18+B19+B20+B21</f>
        <v>1336.1999999999998</v>
      </c>
      <c r="C22">
        <f t="shared" si="2"/>
        <v>606.09012479399996</v>
      </c>
    </row>
    <row r="23" spans="1:3" x14ac:dyDescent="0.25">
      <c r="A23" t="s">
        <v>10</v>
      </c>
      <c r="B23">
        <f>B12+B13</f>
        <v>40699.599999999999</v>
      </c>
      <c r="C23">
        <f t="shared" si="2"/>
        <v>18461.028022052</v>
      </c>
    </row>
    <row r="25" spans="1:3" x14ac:dyDescent="0.25">
      <c r="A25" t="s">
        <v>34</v>
      </c>
      <c r="B25">
        <f>B3+B10</f>
        <v>26093.5</v>
      </c>
      <c r="C25">
        <f>(CONVERT(B25,"lbm","g"))/1000</f>
        <v>11835.812506595001</v>
      </c>
    </row>
    <row r="27" spans="1:3" x14ac:dyDescent="0.25">
      <c r="A27" t="s">
        <v>3</v>
      </c>
      <c r="B27">
        <v>6179</v>
      </c>
      <c r="C27">
        <f t="shared" ref="C27:C40" si="4">(CONVERT(B27,"lbm","g"))/1000</f>
        <v>2802.7472542300002</v>
      </c>
    </row>
    <row r="28" spans="1:3" x14ac:dyDescent="0.25">
      <c r="A28" t="s">
        <v>4</v>
      </c>
      <c r="B28">
        <v>7537.6</v>
      </c>
      <c r="C28">
        <f t="shared" si="4"/>
        <v>3418.9978481120002</v>
      </c>
    </row>
    <row r="29" spans="1:3" x14ac:dyDescent="0.25">
      <c r="A29" t="s">
        <v>5</v>
      </c>
      <c r="B29">
        <v>12023.9</v>
      </c>
      <c r="C29">
        <f t="shared" si="4"/>
        <v>5453.9492976430001</v>
      </c>
    </row>
    <row r="30" spans="1:3" x14ac:dyDescent="0.25">
      <c r="A30" t="s">
        <v>9</v>
      </c>
      <c r="B30">
        <f>B28+B29</f>
        <v>19561.5</v>
      </c>
      <c r="C30">
        <f t="shared" si="4"/>
        <v>8872.9471457550007</v>
      </c>
    </row>
    <row r="32" spans="1:3" x14ac:dyDescent="0.25">
      <c r="A32" t="s">
        <v>12</v>
      </c>
      <c r="B32">
        <f>5332.5-B39</f>
        <v>4701.3</v>
      </c>
      <c r="C32">
        <f t="shared" si="4"/>
        <v>2132.4738090810001</v>
      </c>
    </row>
    <row r="33" spans="1:4" x14ac:dyDescent="0.25">
      <c r="A33" t="s">
        <v>6</v>
      </c>
      <c r="B33">
        <v>2011.4</v>
      </c>
      <c r="C33">
        <f t="shared" si="4"/>
        <v>912.35569301800012</v>
      </c>
    </row>
    <row r="34" spans="1:4" x14ac:dyDescent="0.25">
      <c r="A34" t="s">
        <v>7</v>
      </c>
      <c r="B34">
        <v>3225.6</v>
      </c>
      <c r="C34">
        <f t="shared" si="4"/>
        <v>1463.1075486719999</v>
      </c>
    </row>
    <row r="35" spans="1:4" x14ac:dyDescent="0.25">
      <c r="A35" t="s">
        <v>15</v>
      </c>
      <c r="B35">
        <v>107.4</v>
      </c>
      <c r="C35">
        <f t="shared" si="4"/>
        <v>48.71582053800001</v>
      </c>
    </row>
    <row r="36" spans="1:4" x14ac:dyDescent="0.25">
      <c r="A36" t="s">
        <v>18</v>
      </c>
      <c r="B36">
        <v>107.4</v>
      </c>
      <c r="C36">
        <f t="shared" si="4"/>
        <v>48.71582053800001</v>
      </c>
    </row>
    <row r="37" spans="1:4" x14ac:dyDescent="0.25">
      <c r="A37" t="s">
        <v>19</v>
      </c>
      <c r="B37">
        <v>208.2</v>
      </c>
      <c r="C37">
        <f t="shared" si="4"/>
        <v>94.437931433999992</v>
      </c>
    </row>
    <row r="38" spans="1:4" x14ac:dyDescent="0.25">
      <c r="A38" t="s">
        <v>20</v>
      </c>
      <c r="B38">
        <v>208.2</v>
      </c>
      <c r="C38">
        <f t="shared" si="4"/>
        <v>94.437931433999992</v>
      </c>
    </row>
    <row r="39" spans="1:4" x14ac:dyDescent="0.25">
      <c r="A39" t="s">
        <v>21</v>
      </c>
      <c r="B39">
        <f>B35+B36+B37+B38</f>
        <v>631.20000000000005</v>
      </c>
      <c r="C39">
        <f t="shared" si="4"/>
        <v>286.30750394400008</v>
      </c>
    </row>
    <row r="40" spans="1:4" x14ac:dyDescent="0.25">
      <c r="A40" t="s">
        <v>8</v>
      </c>
      <c r="B40">
        <f>B33+B34</f>
        <v>5237</v>
      </c>
      <c r="C40">
        <f t="shared" si="4"/>
        <v>2375.4632416899999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ADFA-15AD-4738-8BB2-A39B1258B67B}">
  <dimension ref="A1:J43"/>
  <sheetViews>
    <sheetView workbookViewId="0">
      <selection activeCell="F21" sqref="F21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12601</v>
      </c>
      <c r="C2">
        <f t="shared" ref="C2:C3" si="0">(CONVERT(B2,"lbm","g"))/1000</f>
        <v>5715.7174543700003</v>
      </c>
      <c r="E2" s="1" t="s">
        <v>55</v>
      </c>
      <c r="F2" s="2">
        <f>C30</f>
        <v>8353.9013967640003</v>
      </c>
      <c r="G2" s="3" t="s">
        <v>36</v>
      </c>
      <c r="I2">
        <f>CONVERT((F2*1000),"g","lbm")</f>
        <v>18417.2</v>
      </c>
      <c r="J2" t="s">
        <v>50</v>
      </c>
    </row>
    <row r="3" spans="1:10" x14ac:dyDescent="0.25">
      <c r="A3" t="s">
        <v>0</v>
      </c>
      <c r="B3">
        <f>B2-B8</f>
        <v>12355.5</v>
      </c>
      <c r="C3">
        <f t="shared" si="0"/>
        <v>5604.3605275350001</v>
      </c>
      <c r="E3" s="4" t="s">
        <v>56</v>
      </c>
      <c r="F3">
        <f>C40</f>
        <v>2370.110851724</v>
      </c>
      <c r="G3" s="5" t="s">
        <v>36</v>
      </c>
      <c r="I3">
        <f t="shared" ref="I3:I6" si="1">CONVERT((F3*1000),"g","lbm")</f>
        <v>5225.2</v>
      </c>
      <c r="J3" t="s">
        <v>50</v>
      </c>
    </row>
    <row r="4" spans="1:10" x14ac:dyDescent="0.25">
      <c r="A4" t="s">
        <v>22</v>
      </c>
      <c r="B4">
        <v>44.3</v>
      </c>
      <c r="C4">
        <f t="shared" ref="C4:C23" si="2">(CONVERT(B4,"lbm","g"))/1000</f>
        <v>20.094141991000001</v>
      </c>
      <c r="E4" s="4" t="s">
        <v>57</v>
      </c>
      <c r="F4">
        <f>C27</f>
        <v>2166.3117998830003</v>
      </c>
      <c r="G4" s="5" t="s">
        <v>36</v>
      </c>
      <c r="I4">
        <f t="shared" si="1"/>
        <v>4775.8999999999996</v>
      </c>
      <c r="J4" t="s">
        <v>50</v>
      </c>
    </row>
    <row r="5" spans="1:10" x14ac:dyDescent="0.25">
      <c r="A5" t="s">
        <v>23</v>
      </c>
      <c r="B5">
        <v>44.5</v>
      </c>
      <c r="C5">
        <f t="shared" si="2"/>
        <v>20.184860465</v>
      </c>
      <c r="E5" s="6" t="s">
        <v>58</v>
      </c>
      <c r="F5" s="7">
        <f>C32</f>
        <v>2103.3078196900001</v>
      </c>
      <c r="G5" s="8" t="s">
        <v>36</v>
      </c>
      <c r="I5">
        <f t="shared" si="1"/>
        <v>4637</v>
      </c>
      <c r="J5" t="s">
        <v>50</v>
      </c>
    </row>
    <row r="6" spans="1:10" x14ac:dyDescent="0.25">
      <c r="A6" t="s">
        <v>24</v>
      </c>
      <c r="B6">
        <v>78.599999999999994</v>
      </c>
      <c r="C6">
        <f t="shared" si="2"/>
        <v>35.652360282000004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78.099999999999994</v>
      </c>
      <c r="C7">
        <f t="shared" si="2"/>
        <v>35.425564096999999</v>
      </c>
      <c r="E7" s="1" t="s">
        <v>38</v>
      </c>
      <c r="F7" s="2">
        <f>C11</f>
        <v>4512.9265668409998</v>
      </c>
      <c r="G7" s="3" t="s">
        <v>36</v>
      </c>
    </row>
    <row r="8" spans="1:10" x14ac:dyDescent="0.25">
      <c r="A8" t="s">
        <v>17</v>
      </c>
      <c r="B8">
        <f>B4+B5+B6+B7</f>
        <v>245.49999999999997</v>
      </c>
      <c r="C8">
        <f t="shared" si="2"/>
        <v>111.356926835</v>
      </c>
      <c r="E8" s="4" t="s">
        <v>39</v>
      </c>
      <c r="F8">
        <f>C3</f>
        <v>5604.3605275350001</v>
      </c>
      <c r="G8" s="5" t="s">
        <v>36</v>
      </c>
    </row>
    <row r="9" spans="1:10" x14ac:dyDescent="0.25">
      <c r="E9" s="4" t="s">
        <v>40</v>
      </c>
      <c r="F9">
        <f>C23</f>
        <v>18486.701350193998</v>
      </c>
      <c r="G9" s="5" t="s">
        <v>36</v>
      </c>
    </row>
    <row r="10" spans="1:10" x14ac:dyDescent="0.25">
      <c r="A10" t="s">
        <v>81</v>
      </c>
      <c r="B10">
        <v>10531.9</v>
      </c>
      <c r="C10">
        <f t="shared" ref="C10:C11" si="3">(CONVERT(B10,"lbm","g"))/1000</f>
        <v>4777.1894816029999</v>
      </c>
      <c r="E10" s="6" t="s">
        <v>41</v>
      </c>
      <c r="F10" s="7">
        <f>C8</f>
        <v>111.356926835</v>
      </c>
      <c r="G10" s="8" t="s">
        <v>36</v>
      </c>
    </row>
    <row r="11" spans="1:10" x14ac:dyDescent="0.25">
      <c r="A11" t="s">
        <v>11</v>
      </c>
      <c r="B11">
        <f>B10-B22+B43+F19</f>
        <v>9949.2999999999993</v>
      </c>
      <c r="C11">
        <f t="shared" si="3"/>
        <v>4512.9265668409998</v>
      </c>
      <c r="E11" t="s">
        <v>61</v>
      </c>
      <c r="F11">
        <f>C22</f>
        <v>608.08593122199989</v>
      </c>
      <c r="G11" t="s">
        <v>36</v>
      </c>
    </row>
    <row r="12" spans="1:10" x14ac:dyDescent="0.25">
      <c r="A12" t="s">
        <v>1</v>
      </c>
      <c r="B12">
        <v>15695.2</v>
      </c>
      <c r="C12">
        <f t="shared" si="2"/>
        <v>7119.2229656240006</v>
      </c>
    </row>
    <row r="13" spans="1:10" x14ac:dyDescent="0.25">
      <c r="A13" t="s">
        <v>2</v>
      </c>
      <c r="B13">
        <v>25061</v>
      </c>
      <c r="C13">
        <f t="shared" si="2"/>
        <v>11367.47838457</v>
      </c>
    </row>
    <row r="14" spans="1:10" x14ac:dyDescent="0.25">
      <c r="A14" t="s">
        <v>26</v>
      </c>
      <c r="B14">
        <v>110.1</v>
      </c>
      <c r="C14">
        <f t="shared" si="2"/>
        <v>49.940519936999998</v>
      </c>
    </row>
    <row r="15" spans="1:10" x14ac:dyDescent="0.25">
      <c r="A15" t="s">
        <v>27</v>
      </c>
      <c r="B15">
        <v>109.9</v>
      </c>
      <c r="C15">
        <f t="shared" si="2"/>
        <v>49.849801463000006</v>
      </c>
      <c r="E15" s="9" t="s">
        <v>66</v>
      </c>
    </row>
    <row r="16" spans="1:10" x14ac:dyDescent="0.25">
      <c r="A16" t="s">
        <v>28</v>
      </c>
      <c r="B16">
        <v>110.4</v>
      </c>
      <c r="C16">
        <f t="shared" si="2"/>
        <v>50.076597648000003</v>
      </c>
    </row>
    <row r="17" spans="1:7" x14ac:dyDescent="0.25">
      <c r="A17" t="s">
        <v>29</v>
      </c>
      <c r="B17">
        <v>109.7</v>
      </c>
      <c r="C17">
        <f t="shared" si="2"/>
        <v>49.759082988999999</v>
      </c>
    </row>
    <row r="18" spans="1:7" x14ac:dyDescent="0.25">
      <c r="A18" t="s">
        <v>30</v>
      </c>
      <c r="B18">
        <v>225.3</v>
      </c>
      <c r="C18">
        <f t="shared" si="2"/>
        <v>102.19436096100002</v>
      </c>
    </row>
    <row r="19" spans="1:7" x14ac:dyDescent="0.25">
      <c r="A19" t="s">
        <v>31</v>
      </c>
      <c r="B19">
        <v>225.2</v>
      </c>
      <c r="C19">
        <f t="shared" si="2"/>
        <v>102.149001724</v>
      </c>
      <c r="E19" t="s">
        <v>84</v>
      </c>
      <c r="F19">
        <v>660</v>
      </c>
      <c r="G19">
        <f>(CONVERT(F19,"lbm","g"))/1000</f>
        <v>299.3709642</v>
      </c>
    </row>
    <row r="20" spans="1:7" x14ac:dyDescent="0.25">
      <c r="A20" t="s">
        <v>32</v>
      </c>
      <c r="B20">
        <v>226.5</v>
      </c>
      <c r="C20">
        <f t="shared" si="2"/>
        <v>102.73867180500001</v>
      </c>
    </row>
    <row r="21" spans="1:7" x14ac:dyDescent="0.25">
      <c r="A21" t="s">
        <v>33</v>
      </c>
      <c r="B21">
        <v>223.5</v>
      </c>
      <c r="C21">
        <f t="shared" si="2"/>
        <v>101.37789469500001</v>
      </c>
    </row>
    <row r="22" spans="1:7" x14ac:dyDescent="0.25">
      <c r="A22" t="s">
        <v>16</v>
      </c>
      <c r="B22">
        <f>B14+B15+B16+B17+B18+B19+B20+B21</f>
        <v>1340.6</v>
      </c>
      <c r="C22">
        <f t="shared" si="2"/>
        <v>608.08593122199989</v>
      </c>
    </row>
    <row r="23" spans="1:7" x14ac:dyDescent="0.25">
      <c r="A23" t="s">
        <v>10</v>
      </c>
      <c r="B23">
        <f>B12+B13</f>
        <v>40756.199999999997</v>
      </c>
      <c r="C23">
        <f t="shared" si="2"/>
        <v>18486.701350193998</v>
      </c>
    </row>
    <row r="25" spans="1:7" x14ac:dyDescent="0.25">
      <c r="A25" t="s">
        <v>34</v>
      </c>
      <c r="B25">
        <f>B3+B10</f>
        <v>22887.4</v>
      </c>
      <c r="C25">
        <f>(CONVERT(B25,"lbm","g"))/1000</f>
        <v>10381.550009138002</v>
      </c>
    </row>
    <row r="27" spans="1:7" x14ac:dyDescent="0.25">
      <c r="A27" t="s">
        <v>3</v>
      </c>
      <c r="B27">
        <v>4775.8999999999996</v>
      </c>
      <c r="C27">
        <f t="shared" ref="C27:C40" si="4">(CONVERT(B27,"lbm","g"))/1000</f>
        <v>2166.3117998830003</v>
      </c>
    </row>
    <row r="28" spans="1:7" x14ac:dyDescent="0.25">
      <c r="A28" t="s">
        <v>4</v>
      </c>
      <c r="B28">
        <v>7072.8</v>
      </c>
      <c r="C28">
        <f t="shared" si="4"/>
        <v>3208.1681145360003</v>
      </c>
    </row>
    <row r="29" spans="1:7" x14ac:dyDescent="0.25">
      <c r="A29" t="s">
        <v>5</v>
      </c>
      <c r="B29">
        <v>11344.4</v>
      </c>
      <c r="C29">
        <f t="shared" si="4"/>
        <v>5145.7332822280005</v>
      </c>
    </row>
    <row r="30" spans="1:7" x14ac:dyDescent="0.25">
      <c r="A30" t="s">
        <v>9</v>
      </c>
      <c r="B30">
        <f>B28+B29</f>
        <v>18417.2</v>
      </c>
      <c r="C30">
        <f t="shared" si="4"/>
        <v>8353.9013967640003</v>
      </c>
    </row>
    <row r="32" spans="1:7" x14ac:dyDescent="0.25">
      <c r="A32" t="s">
        <v>12</v>
      </c>
      <c r="B32">
        <f>5271-B39</f>
        <v>4637</v>
      </c>
      <c r="C32">
        <f t="shared" si="4"/>
        <v>2103.3078196900001</v>
      </c>
    </row>
    <row r="33" spans="1:4" x14ac:dyDescent="0.25">
      <c r="A33" t="s">
        <v>6</v>
      </c>
      <c r="B33">
        <v>2007</v>
      </c>
      <c r="C33">
        <f t="shared" si="4"/>
        <v>910.35988658999997</v>
      </c>
    </row>
    <row r="34" spans="1:4" x14ac:dyDescent="0.25">
      <c r="A34" t="s">
        <v>7</v>
      </c>
      <c r="B34">
        <v>3218.2</v>
      </c>
      <c r="C34">
        <f t="shared" si="4"/>
        <v>1459.7509651339999</v>
      </c>
    </row>
    <row r="35" spans="1:4" x14ac:dyDescent="0.25">
      <c r="A35" t="s">
        <v>15</v>
      </c>
      <c r="B35">
        <v>108</v>
      </c>
      <c r="C35">
        <f t="shared" si="4"/>
        <v>48.98797596</v>
      </c>
    </row>
    <row r="36" spans="1:4" x14ac:dyDescent="0.25">
      <c r="A36" t="s">
        <v>18</v>
      </c>
      <c r="B36">
        <v>108</v>
      </c>
      <c r="C36">
        <f t="shared" si="4"/>
        <v>48.98797596</v>
      </c>
    </row>
    <row r="37" spans="1:4" x14ac:dyDescent="0.25">
      <c r="A37" t="s">
        <v>19</v>
      </c>
      <c r="B37">
        <v>209</v>
      </c>
      <c r="C37">
        <f t="shared" si="4"/>
        <v>94.800805330000003</v>
      </c>
    </row>
    <row r="38" spans="1:4" x14ac:dyDescent="0.25">
      <c r="A38" t="s">
        <v>20</v>
      </c>
      <c r="B38">
        <v>209</v>
      </c>
      <c r="C38">
        <f t="shared" si="4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4"/>
        <v>287.57756258000001</v>
      </c>
    </row>
    <row r="40" spans="1:4" x14ac:dyDescent="0.25">
      <c r="A40" t="s">
        <v>8</v>
      </c>
      <c r="B40">
        <f>B33+B34</f>
        <v>5225.2</v>
      </c>
      <c r="C40">
        <f t="shared" si="4"/>
        <v>2370.110851724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65E4-4F47-4D15-8C66-BD009E2D808A}">
  <dimension ref="A1:J43"/>
  <sheetViews>
    <sheetView topLeftCell="A13" workbookViewId="0">
      <selection activeCell="E37" sqref="E37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12473.2</v>
      </c>
      <c r="C2">
        <f t="shared" ref="C2:C3" si="0">(CONVERT(B2,"lbm","g"))/1000</f>
        <v>5657.7483494840008</v>
      </c>
      <c r="E2" s="1" t="s">
        <v>55</v>
      </c>
      <c r="F2" s="2">
        <f>C30</f>
        <v>8361.7485447649997</v>
      </c>
      <c r="G2" s="3" t="s">
        <v>36</v>
      </c>
      <c r="I2">
        <f>CONVERT((F2*1000),"g","lbm")</f>
        <v>18434.499999999996</v>
      </c>
      <c r="J2" t="s">
        <v>50</v>
      </c>
    </row>
    <row r="3" spans="1:10" x14ac:dyDescent="0.25">
      <c r="A3" t="s">
        <v>0</v>
      </c>
      <c r="B3">
        <f>B2-B8</f>
        <v>12228.1</v>
      </c>
      <c r="C3">
        <f t="shared" si="0"/>
        <v>5546.5728595970004</v>
      </c>
      <c r="E3" s="4" t="s">
        <v>56</v>
      </c>
      <c r="F3">
        <f>C40</f>
        <v>2371.9252212040001</v>
      </c>
      <c r="G3" s="5" t="s">
        <v>36</v>
      </c>
      <c r="I3">
        <f t="shared" ref="I3:I6" si="1">CONVERT((F3*1000),"g","lbm")</f>
        <v>5229.2</v>
      </c>
      <c r="J3" t="s">
        <v>50</v>
      </c>
    </row>
    <row r="4" spans="1:10" x14ac:dyDescent="0.25">
      <c r="A4" t="s">
        <v>22</v>
      </c>
      <c r="B4">
        <v>44.2</v>
      </c>
      <c r="C4">
        <f t="shared" ref="C4:C23" si="2">(CONVERT(B4,"lbm","g"))/1000</f>
        <v>20.048782754000005</v>
      </c>
      <c r="E4" s="4" t="s">
        <v>57</v>
      </c>
      <c r="F4">
        <f>C27</f>
        <v>2109.2045204999999</v>
      </c>
      <c r="G4" s="5" t="s">
        <v>36</v>
      </c>
      <c r="I4">
        <f t="shared" si="1"/>
        <v>4650</v>
      </c>
      <c r="J4" t="s">
        <v>50</v>
      </c>
    </row>
    <row r="5" spans="1:10" x14ac:dyDescent="0.25">
      <c r="A5" t="s">
        <v>23</v>
      </c>
      <c r="B5">
        <v>44.6</v>
      </c>
      <c r="C5">
        <f t="shared" si="2"/>
        <v>20.230219702000003</v>
      </c>
      <c r="E5" s="6" t="s">
        <v>58</v>
      </c>
      <c r="F5" s="7">
        <f>C32</f>
        <v>2090.425796382</v>
      </c>
      <c r="G5" s="8" t="s">
        <v>36</v>
      </c>
      <c r="I5">
        <f t="shared" si="1"/>
        <v>4608.5999999999995</v>
      </c>
      <c r="J5" t="s">
        <v>50</v>
      </c>
    </row>
    <row r="6" spans="1:10" x14ac:dyDescent="0.25">
      <c r="A6" t="s">
        <v>24</v>
      </c>
      <c r="B6">
        <v>77.8</v>
      </c>
      <c r="C6">
        <f t="shared" si="2"/>
        <v>35.289486386</v>
      </c>
      <c r="E6" t="s">
        <v>63</v>
      </c>
      <c r="F6">
        <f>C39</f>
        <v>287.12397020999998</v>
      </c>
      <c r="G6" t="s">
        <v>36</v>
      </c>
      <c r="I6">
        <f t="shared" si="1"/>
        <v>633</v>
      </c>
      <c r="J6" t="s">
        <v>50</v>
      </c>
    </row>
    <row r="7" spans="1:10" x14ac:dyDescent="0.25">
      <c r="A7" t="s">
        <v>25</v>
      </c>
      <c r="B7">
        <v>78.5</v>
      </c>
      <c r="C7">
        <f t="shared" si="2"/>
        <v>35.607001045000004</v>
      </c>
      <c r="E7" s="1" t="s">
        <v>38</v>
      </c>
      <c r="F7" s="2">
        <f>C11</f>
        <v>4213.6916803519998</v>
      </c>
      <c r="G7" s="3" t="s">
        <v>36</v>
      </c>
    </row>
    <row r="8" spans="1:10" x14ac:dyDescent="0.25">
      <c r="A8" t="s">
        <v>17</v>
      </c>
      <c r="B8">
        <f>B4+B5+B6+B7</f>
        <v>245.10000000000002</v>
      </c>
      <c r="C8">
        <f t="shared" si="2"/>
        <v>111.17548988700001</v>
      </c>
      <c r="E8" s="4" t="s">
        <v>39</v>
      </c>
      <c r="F8">
        <f>C3</f>
        <v>5546.5728595970004</v>
      </c>
      <c r="G8" s="5" t="s">
        <v>36</v>
      </c>
    </row>
    <row r="9" spans="1:10" x14ac:dyDescent="0.25">
      <c r="E9" s="4" t="s">
        <v>40</v>
      </c>
      <c r="F9">
        <f>C23</f>
        <v>18400.428081419999</v>
      </c>
      <c r="G9" s="5" t="s">
        <v>36</v>
      </c>
    </row>
    <row r="10" spans="1:10" x14ac:dyDescent="0.25">
      <c r="A10" t="s">
        <v>81</v>
      </c>
      <c r="B10">
        <v>10534.4</v>
      </c>
      <c r="C10">
        <f t="shared" ref="C10:C11" si="3">(CONVERT(B10,"lbm","g"))/1000</f>
        <v>4778.3234625279993</v>
      </c>
      <c r="E10" s="6" t="s">
        <v>41</v>
      </c>
      <c r="F10" s="7">
        <f>C8</f>
        <v>111.17548988700001</v>
      </c>
      <c r="G10" s="8" t="s">
        <v>36</v>
      </c>
    </row>
    <row r="11" spans="1:10" x14ac:dyDescent="0.25">
      <c r="A11" t="s">
        <v>11</v>
      </c>
      <c r="B11">
        <f>B10-B22+B43</f>
        <v>9289.5999999999985</v>
      </c>
      <c r="C11">
        <f t="shared" si="3"/>
        <v>4213.6916803519998</v>
      </c>
      <c r="E11" t="s">
        <v>61</v>
      </c>
      <c r="F11">
        <f>C22</f>
        <v>609.08383443600007</v>
      </c>
      <c r="G11" t="s">
        <v>36</v>
      </c>
    </row>
    <row r="12" spans="1:10" x14ac:dyDescent="0.25">
      <c r="A12" t="s">
        <v>1</v>
      </c>
      <c r="B12">
        <v>15606</v>
      </c>
      <c r="C12">
        <f t="shared" si="2"/>
        <v>7078.7625262199999</v>
      </c>
    </row>
    <row r="13" spans="1:10" x14ac:dyDescent="0.25">
      <c r="A13" t="s">
        <v>2</v>
      </c>
      <c r="B13">
        <v>24960</v>
      </c>
      <c r="C13">
        <f t="shared" si="2"/>
        <v>11321.665555200001</v>
      </c>
    </row>
    <row r="14" spans="1:10" x14ac:dyDescent="0.25">
      <c r="A14" t="s">
        <v>26</v>
      </c>
      <c r="B14">
        <v>110.4</v>
      </c>
      <c r="C14">
        <f t="shared" si="2"/>
        <v>50.076597648000003</v>
      </c>
    </row>
    <row r="15" spans="1:10" x14ac:dyDescent="0.25">
      <c r="A15" t="s">
        <v>27</v>
      </c>
      <c r="B15">
        <v>109.5</v>
      </c>
      <c r="C15">
        <f t="shared" si="2"/>
        <v>49.668364515</v>
      </c>
      <c r="E15" s="9" t="s">
        <v>60</v>
      </c>
    </row>
    <row r="16" spans="1:10" x14ac:dyDescent="0.25">
      <c r="A16" t="s">
        <v>28</v>
      </c>
      <c r="B16">
        <v>110.1</v>
      </c>
      <c r="C16">
        <f t="shared" si="2"/>
        <v>49.940519936999998</v>
      </c>
    </row>
    <row r="17" spans="1:3" x14ac:dyDescent="0.25">
      <c r="A17" t="s">
        <v>29</v>
      </c>
      <c r="B17">
        <v>110.1</v>
      </c>
      <c r="C17">
        <f t="shared" si="2"/>
        <v>49.940519936999998</v>
      </c>
    </row>
    <row r="18" spans="1:3" x14ac:dyDescent="0.25">
      <c r="A18" t="s">
        <v>30</v>
      </c>
      <c r="B18">
        <v>225.6</v>
      </c>
      <c r="C18">
        <f t="shared" si="2"/>
        <v>102.330438672</v>
      </c>
    </row>
    <row r="19" spans="1:3" x14ac:dyDescent="0.25">
      <c r="A19" t="s">
        <v>31</v>
      </c>
      <c r="B19">
        <v>225.5</v>
      </c>
      <c r="C19">
        <f t="shared" si="2"/>
        <v>102.285079435</v>
      </c>
    </row>
    <row r="20" spans="1:3" x14ac:dyDescent="0.25">
      <c r="A20" t="s">
        <v>32</v>
      </c>
      <c r="B20">
        <v>225.4</v>
      </c>
      <c r="C20">
        <f t="shared" si="2"/>
        <v>102.23972019800001</v>
      </c>
    </row>
    <row r="21" spans="1:3" x14ac:dyDescent="0.25">
      <c r="A21" t="s">
        <v>33</v>
      </c>
      <c r="B21">
        <v>226.2</v>
      </c>
      <c r="C21">
        <f t="shared" si="2"/>
        <v>102.602594094</v>
      </c>
    </row>
    <row r="22" spans="1:3" x14ac:dyDescent="0.25">
      <c r="A22" t="s">
        <v>16</v>
      </c>
      <c r="B22">
        <f>B14+B15+B16+B17+B18+B19+B20+B21</f>
        <v>1342.8000000000002</v>
      </c>
      <c r="C22">
        <f t="shared" si="2"/>
        <v>609.08383443600007</v>
      </c>
    </row>
    <row r="23" spans="1:3" x14ac:dyDescent="0.25">
      <c r="A23" t="s">
        <v>10</v>
      </c>
      <c r="B23">
        <f>B12+B13</f>
        <v>40566</v>
      </c>
      <c r="C23">
        <f t="shared" si="2"/>
        <v>18400.428081419999</v>
      </c>
    </row>
    <row r="25" spans="1:3" x14ac:dyDescent="0.25">
      <c r="A25" t="s">
        <v>34</v>
      </c>
      <c r="B25">
        <f>B3+B10</f>
        <v>22762.5</v>
      </c>
      <c r="C25">
        <f>(CONVERT(B25,"lbm","g"))/1000</f>
        <v>10324.896322125001</v>
      </c>
    </row>
    <row r="27" spans="1:3" x14ac:dyDescent="0.25">
      <c r="A27" t="s">
        <v>3</v>
      </c>
      <c r="B27">
        <v>4650</v>
      </c>
      <c r="C27">
        <f t="shared" ref="C27:C40" si="4">(CONVERT(B27,"lbm","g"))/1000</f>
        <v>2109.2045204999999</v>
      </c>
    </row>
    <row r="28" spans="1:3" x14ac:dyDescent="0.25">
      <c r="A28" t="s">
        <v>4</v>
      </c>
      <c r="B28">
        <v>7083.6</v>
      </c>
      <c r="C28">
        <f t="shared" si="4"/>
        <v>3213.0669121320002</v>
      </c>
    </row>
    <row r="29" spans="1:3" x14ac:dyDescent="0.25">
      <c r="A29" t="s">
        <v>5</v>
      </c>
      <c r="B29">
        <v>11350.9</v>
      </c>
      <c r="C29">
        <f t="shared" si="4"/>
        <v>5148.6816326329999</v>
      </c>
    </row>
    <row r="30" spans="1:3" x14ac:dyDescent="0.25">
      <c r="A30" t="s">
        <v>9</v>
      </c>
      <c r="B30">
        <f>B28+B29</f>
        <v>18434.5</v>
      </c>
      <c r="C30">
        <f t="shared" si="4"/>
        <v>8361.7485447649997</v>
      </c>
    </row>
    <row r="32" spans="1:3" x14ac:dyDescent="0.25">
      <c r="A32" t="s">
        <v>12</v>
      </c>
      <c r="B32">
        <f>5241.6-B39</f>
        <v>4608.6000000000004</v>
      </c>
      <c r="C32">
        <f t="shared" si="4"/>
        <v>2090.425796382</v>
      </c>
    </row>
    <row r="33" spans="1:4" x14ac:dyDescent="0.25">
      <c r="A33" t="s">
        <v>6</v>
      </c>
      <c r="B33">
        <v>2008.8</v>
      </c>
      <c r="C33">
        <f t="shared" si="4"/>
        <v>911.17635285600011</v>
      </c>
    </row>
    <row r="34" spans="1:4" x14ac:dyDescent="0.25">
      <c r="A34" t="s">
        <v>7</v>
      </c>
      <c r="B34">
        <v>3220.4</v>
      </c>
      <c r="C34">
        <f t="shared" si="4"/>
        <v>1460.7488683480001</v>
      </c>
    </row>
    <row r="35" spans="1:4" x14ac:dyDescent="0.25">
      <c r="A35" t="s">
        <v>15</v>
      </c>
      <c r="B35">
        <v>107.7</v>
      </c>
      <c r="C35">
        <f t="shared" si="4"/>
        <v>48.851898249000008</v>
      </c>
    </row>
    <row r="36" spans="1:4" x14ac:dyDescent="0.25">
      <c r="A36" t="s">
        <v>18</v>
      </c>
      <c r="B36">
        <v>107.7</v>
      </c>
      <c r="C36">
        <f t="shared" si="4"/>
        <v>48.851898249000008</v>
      </c>
    </row>
    <row r="37" spans="1:4" x14ac:dyDescent="0.25">
      <c r="A37" t="s">
        <v>19</v>
      </c>
      <c r="B37">
        <v>208.8</v>
      </c>
      <c r="C37">
        <f t="shared" si="4"/>
        <v>94.710086856000004</v>
      </c>
    </row>
    <row r="38" spans="1:4" x14ac:dyDescent="0.25">
      <c r="A38" t="s">
        <v>20</v>
      </c>
      <c r="B38">
        <v>208.8</v>
      </c>
      <c r="C38">
        <f t="shared" si="4"/>
        <v>94.710086856000004</v>
      </c>
    </row>
    <row r="39" spans="1:4" x14ac:dyDescent="0.25">
      <c r="A39" t="s">
        <v>21</v>
      </c>
      <c r="B39">
        <f>B35+B36+B37+B38</f>
        <v>633</v>
      </c>
      <c r="C39">
        <f t="shared" si="4"/>
        <v>287.12397020999998</v>
      </c>
    </row>
    <row r="40" spans="1:4" x14ac:dyDescent="0.25">
      <c r="A40" t="s">
        <v>8</v>
      </c>
      <c r="B40">
        <f>B33+B34</f>
        <v>5229.2</v>
      </c>
      <c r="C40">
        <f t="shared" si="4"/>
        <v>2371.9252212040001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AF9E-BC71-4638-95FD-6BF28D732C5B}">
  <dimension ref="A1:J43"/>
  <sheetViews>
    <sheetView topLeftCell="A13" workbookViewId="0">
      <selection activeCell="E22" sqref="E22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12363</v>
      </c>
      <c r="C2">
        <f t="shared" ref="C2:C3" si="0">(CONVERT(B2,"lbm","g"))/1000</f>
        <v>5607.76247031</v>
      </c>
      <c r="E2" s="1" t="s">
        <v>55</v>
      </c>
      <c r="F2" s="2">
        <f>C30</f>
        <v>8359.2537867300016</v>
      </c>
      <c r="G2" s="3" t="s">
        <v>36</v>
      </c>
      <c r="I2">
        <f>CONVERT((F2*1000),"g","lbm")</f>
        <v>18429.000000000004</v>
      </c>
      <c r="J2" t="s">
        <v>50</v>
      </c>
    </row>
    <row r="3" spans="1:10" x14ac:dyDescent="0.25">
      <c r="A3" t="s">
        <v>0</v>
      </c>
      <c r="B3">
        <f>B2-B8</f>
        <v>12154.6</v>
      </c>
      <c r="C3">
        <f t="shared" si="0"/>
        <v>5513.2338204019998</v>
      </c>
      <c r="E3" s="4" t="s">
        <v>56</v>
      </c>
      <c r="F3">
        <f>C40</f>
        <v>2375.0096493200003</v>
      </c>
      <c r="G3" s="5" t="s">
        <v>36</v>
      </c>
      <c r="I3">
        <f t="shared" ref="I3:I6" si="1">CONVERT((F3*1000),"g","lbm")</f>
        <v>5236.0000000000009</v>
      </c>
      <c r="J3" t="s">
        <v>50</v>
      </c>
    </row>
    <row r="4" spans="1:10" x14ac:dyDescent="0.25">
      <c r="A4" t="s">
        <v>22</v>
      </c>
      <c r="B4">
        <v>40.6</v>
      </c>
      <c r="C4">
        <f t="shared" ref="C4:C23" si="2">(CONVERT(B4,"lbm","g"))/1000</f>
        <v>18.415850222</v>
      </c>
      <c r="E4" s="4" t="s">
        <v>57</v>
      </c>
      <c r="F4">
        <f>C27</f>
        <v>2107.6169472050001</v>
      </c>
      <c r="G4" s="5" t="s">
        <v>36</v>
      </c>
      <c r="I4">
        <f t="shared" si="1"/>
        <v>4646.5</v>
      </c>
      <c r="J4" t="s">
        <v>50</v>
      </c>
    </row>
    <row r="5" spans="1:10" x14ac:dyDescent="0.25">
      <c r="A5" t="s">
        <v>23</v>
      </c>
      <c r="B5">
        <v>40.6</v>
      </c>
      <c r="C5">
        <f t="shared" si="2"/>
        <v>18.415850222</v>
      </c>
      <c r="E5" s="6" t="s">
        <v>58</v>
      </c>
      <c r="F5" s="7">
        <f>C32</f>
        <v>2103.3078196900001</v>
      </c>
      <c r="G5" s="8" t="s">
        <v>36</v>
      </c>
      <c r="I5">
        <f t="shared" si="1"/>
        <v>4637</v>
      </c>
      <c r="J5" t="s">
        <v>50</v>
      </c>
    </row>
    <row r="6" spans="1:10" x14ac:dyDescent="0.25">
      <c r="A6" t="s">
        <v>24</v>
      </c>
      <c r="B6">
        <v>63.6</v>
      </c>
      <c r="C6">
        <f t="shared" si="2"/>
        <v>28.848474732000003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63.6</v>
      </c>
      <c r="C7">
        <f t="shared" si="2"/>
        <v>28.848474732000003</v>
      </c>
      <c r="E7" s="1" t="s">
        <v>38</v>
      </c>
      <c r="F7" s="2">
        <f>C11</f>
        <v>4202.8961819460001</v>
      </c>
      <c r="G7" s="3" t="s">
        <v>36</v>
      </c>
    </row>
    <row r="8" spans="1:10" x14ac:dyDescent="0.25">
      <c r="A8" t="s">
        <v>17</v>
      </c>
      <c r="B8">
        <f>B4+B5+B6+B7</f>
        <v>208.4</v>
      </c>
      <c r="C8">
        <f t="shared" si="2"/>
        <v>94.528649908000006</v>
      </c>
      <c r="E8" s="4" t="s">
        <v>39</v>
      </c>
      <c r="F8">
        <f>C3</f>
        <v>5513.2338204019998</v>
      </c>
      <c r="G8" s="5" t="s">
        <v>36</v>
      </c>
    </row>
    <row r="9" spans="1:10" x14ac:dyDescent="0.25">
      <c r="E9" s="4" t="s">
        <v>40</v>
      </c>
      <c r="F9">
        <f>C23</f>
        <v>18514.279766290001</v>
      </c>
      <c r="G9" s="5" t="s">
        <v>36</v>
      </c>
    </row>
    <row r="10" spans="1:10" x14ac:dyDescent="0.25">
      <c r="A10" t="s">
        <v>81</v>
      </c>
      <c r="B10">
        <v>10507.8</v>
      </c>
      <c r="C10">
        <f t="shared" ref="C10:C11" si="3">(CONVERT(B10,"lbm","g"))/1000</f>
        <v>4766.2579054859998</v>
      </c>
      <c r="E10" s="6" t="s">
        <v>41</v>
      </c>
      <c r="F10" s="7">
        <f>C8</f>
        <v>94.528649908000006</v>
      </c>
      <c r="G10" s="8" t="s">
        <v>36</v>
      </c>
    </row>
    <row r="11" spans="1:10" x14ac:dyDescent="0.25">
      <c r="A11" t="s">
        <v>11</v>
      </c>
      <c r="B11">
        <f>B10-B22+B43</f>
        <v>9265.7999999999993</v>
      </c>
      <c r="C11">
        <f t="shared" si="3"/>
        <v>4202.8961819460001</v>
      </c>
      <c r="E11" t="s">
        <v>61</v>
      </c>
      <c r="F11">
        <f>C22</f>
        <v>607.81377580000003</v>
      </c>
      <c r="G11" t="s">
        <v>36</v>
      </c>
    </row>
    <row r="12" spans="1:10" x14ac:dyDescent="0.25">
      <c r="A12" t="s">
        <v>1</v>
      </c>
      <c r="B12">
        <v>15728</v>
      </c>
      <c r="C12">
        <f t="shared" si="2"/>
        <v>7134.1007953600001</v>
      </c>
    </row>
    <row r="13" spans="1:10" x14ac:dyDescent="0.25">
      <c r="A13" t="s">
        <v>2</v>
      </c>
      <c r="B13">
        <v>25089</v>
      </c>
      <c r="C13">
        <f t="shared" si="2"/>
        <v>11380.178970930001</v>
      </c>
    </row>
    <row r="14" spans="1:10" x14ac:dyDescent="0.25">
      <c r="A14" t="s">
        <v>26</v>
      </c>
      <c r="B14">
        <v>111</v>
      </c>
      <c r="C14">
        <f t="shared" si="2"/>
        <v>50.348753070000001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65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3" x14ac:dyDescent="0.25">
      <c r="A17" t="s">
        <v>29</v>
      </c>
      <c r="B17">
        <v>110</v>
      </c>
      <c r="C17">
        <f t="shared" si="2"/>
        <v>49.895160699999998</v>
      </c>
    </row>
    <row r="18" spans="1:3" x14ac:dyDescent="0.25">
      <c r="A18" t="s">
        <v>30</v>
      </c>
      <c r="B18">
        <v>225</v>
      </c>
      <c r="C18">
        <f t="shared" si="2"/>
        <v>102.05828325</v>
      </c>
    </row>
    <row r="19" spans="1:3" x14ac:dyDescent="0.25">
      <c r="A19" t="s">
        <v>31</v>
      </c>
      <c r="B19">
        <v>225</v>
      </c>
      <c r="C19">
        <f t="shared" si="2"/>
        <v>102.05828325</v>
      </c>
    </row>
    <row r="20" spans="1:3" x14ac:dyDescent="0.25">
      <c r="A20" t="s">
        <v>32</v>
      </c>
      <c r="B20">
        <v>224</v>
      </c>
      <c r="C20">
        <f t="shared" si="2"/>
        <v>101.60469088000001</v>
      </c>
    </row>
    <row r="21" spans="1:3" x14ac:dyDescent="0.25">
      <c r="A21" t="s">
        <v>33</v>
      </c>
      <c r="B21">
        <v>225</v>
      </c>
      <c r="C21">
        <f t="shared" si="2"/>
        <v>102.05828325</v>
      </c>
    </row>
    <row r="22" spans="1:3" x14ac:dyDescent="0.25">
      <c r="A22" t="s">
        <v>16</v>
      </c>
      <c r="B22">
        <f>B14+B15+B16+B17+B18+B19+B20+B21</f>
        <v>1340</v>
      </c>
      <c r="C22">
        <f t="shared" si="2"/>
        <v>607.81377580000003</v>
      </c>
    </row>
    <row r="23" spans="1:3" x14ac:dyDescent="0.25">
      <c r="A23" t="s">
        <v>10</v>
      </c>
      <c r="B23">
        <f>B12+B13</f>
        <v>40817</v>
      </c>
      <c r="C23">
        <f t="shared" si="2"/>
        <v>18514.279766290001</v>
      </c>
    </row>
    <row r="25" spans="1:3" x14ac:dyDescent="0.25">
      <c r="A25" t="s">
        <v>34</v>
      </c>
      <c r="B25">
        <f>B3+B10</f>
        <v>22662.400000000001</v>
      </c>
      <c r="C25">
        <f>(CONVERT(B25,"lbm","g"))/1000</f>
        <v>10279.491725888001</v>
      </c>
    </row>
    <row r="27" spans="1:3" x14ac:dyDescent="0.25">
      <c r="A27" t="s">
        <v>3</v>
      </c>
      <c r="B27">
        <v>4646.5</v>
      </c>
      <c r="C27">
        <f t="shared" ref="C27:C40" si="4">(CONVERT(B27,"lbm","g"))/1000</f>
        <v>2107.6169472050001</v>
      </c>
    </row>
    <row r="28" spans="1:3" x14ac:dyDescent="0.25">
      <c r="A28" t="s">
        <v>4</v>
      </c>
      <c r="B28">
        <v>7079</v>
      </c>
      <c r="C28">
        <f t="shared" si="4"/>
        <v>3210.9803872299999</v>
      </c>
    </row>
    <row r="29" spans="1:3" x14ac:dyDescent="0.25">
      <c r="A29" t="s">
        <v>5</v>
      </c>
      <c r="B29">
        <v>11350</v>
      </c>
      <c r="C29">
        <f t="shared" si="4"/>
        <v>5148.2733994999999</v>
      </c>
    </row>
    <row r="30" spans="1:3" x14ac:dyDescent="0.25">
      <c r="A30" t="s">
        <v>9</v>
      </c>
      <c r="B30">
        <f>B28+B29</f>
        <v>18429</v>
      </c>
      <c r="C30">
        <f t="shared" si="4"/>
        <v>8359.2537867300016</v>
      </c>
    </row>
    <row r="32" spans="1:3" x14ac:dyDescent="0.25">
      <c r="A32" t="s">
        <v>12</v>
      </c>
      <c r="B32">
        <f>5271-B39</f>
        <v>4637</v>
      </c>
      <c r="C32">
        <f t="shared" si="4"/>
        <v>2103.3078196900001</v>
      </c>
    </row>
    <row r="33" spans="1:4" x14ac:dyDescent="0.25">
      <c r="A33" t="s">
        <v>6</v>
      </c>
      <c r="B33">
        <v>2012</v>
      </c>
      <c r="C33">
        <f t="shared" si="4"/>
        <v>912.62784844000009</v>
      </c>
    </row>
    <row r="34" spans="1:4" x14ac:dyDescent="0.25">
      <c r="A34" t="s">
        <v>7</v>
      </c>
      <c r="B34">
        <v>3224</v>
      </c>
      <c r="C34">
        <f t="shared" si="4"/>
        <v>1462.3818008799999</v>
      </c>
    </row>
    <row r="35" spans="1:4" x14ac:dyDescent="0.25">
      <c r="A35" t="s">
        <v>15</v>
      </c>
      <c r="B35">
        <v>108</v>
      </c>
      <c r="C35">
        <f t="shared" si="4"/>
        <v>48.98797596</v>
      </c>
    </row>
    <row r="36" spans="1:4" x14ac:dyDescent="0.25">
      <c r="A36" t="s">
        <v>18</v>
      </c>
      <c r="B36">
        <v>108</v>
      </c>
      <c r="C36">
        <f t="shared" si="4"/>
        <v>48.98797596</v>
      </c>
    </row>
    <row r="37" spans="1:4" x14ac:dyDescent="0.25">
      <c r="A37" t="s">
        <v>19</v>
      </c>
      <c r="B37">
        <v>209</v>
      </c>
      <c r="C37">
        <f t="shared" si="4"/>
        <v>94.800805330000003</v>
      </c>
    </row>
    <row r="38" spans="1:4" x14ac:dyDescent="0.25">
      <c r="A38" t="s">
        <v>20</v>
      </c>
      <c r="B38">
        <v>209</v>
      </c>
      <c r="C38">
        <f t="shared" si="4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4"/>
        <v>287.57756258000001</v>
      </c>
    </row>
    <row r="40" spans="1:4" x14ac:dyDescent="0.25">
      <c r="A40" t="s">
        <v>8</v>
      </c>
      <c r="B40">
        <f>B33+B34</f>
        <v>5236</v>
      </c>
      <c r="C40">
        <f t="shared" si="4"/>
        <v>2375.0096493200003</v>
      </c>
    </row>
    <row r="41" spans="1:4" x14ac:dyDescent="0.25">
      <c r="D41" t="s">
        <v>59</v>
      </c>
    </row>
    <row r="42" spans="1:4" x14ac:dyDescent="0.25">
      <c r="A42" t="s">
        <v>35</v>
      </c>
      <c r="B42">
        <v>4000</v>
      </c>
      <c r="C42">
        <f t="shared" ref="C42:C43" si="5">(CONVERT(B42,"lbm","g"))/1000</f>
        <v>1814.3694800000001</v>
      </c>
    </row>
    <row r="43" spans="1:4" x14ac:dyDescent="0.25">
      <c r="A43" t="s">
        <v>62</v>
      </c>
      <c r="B43">
        <v>98</v>
      </c>
      <c r="C43">
        <f t="shared" si="5"/>
        <v>44.452052260000002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workbookViewId="0">
      <selection activeCell="A14" sqref="A14"/>
    </sheetView>
  </sheetViews>
  <sheetFormatPr defaultRowHeight="15" x14ac:dyDescent="0.25"/>
  <cols>
    <col min="1" max="1" width="24.140625" bestFit="1" customWidth="1"/>
    <col min="2" max="2" width="9.85546875" customWidth="1"/>
    <col min="3" max="3" width="10.140625" customWidth="1"/>
    <col min="5" max="5" width="28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12280</v>
      </c>
      <c r="C2">
        <f t="shared" ref="C2:C3" si="0">(CONVERT(B2,"lbm","g"))/1000</f>
        <v>5570.1143036000003</v>
      </c>
      <c r="E2" s="1" t="s">
        <v>55</v>
      </c>
      <c r="F2" s="2">
        <f>C30</f>
        <v>8248.2143745540016</v>
      </c>
      <c r="G2" s="3" t="s">
        <v>36</v>
      </c>
      <c r="I2">
        <f>CONVERT((F2*1000),"g","lbm")</f>
        <v>18184.200000000004</v>
      </c>
      <c r="J2" t="s">
        <v>50</v>
      </c>
    </row>
    <row r="3" spans="1:10" x14ac:dyDescent="0.25">
      <c r="A3" t="s">
        <v>0</v>
      </c>
      <c r="B3">
        <f>B2-B8</f>
        <v>12034.1</v>
      </c>
      <c r="C3">
        <f t="shared" si="0"/>
        <v>5458.5759398170003</v>
      </c>
      <c r="E3" s="4" t="s">
        <v>56</v>
      </c>
      <c r="F3">
        <f>C40</f>
        <v>2376.0982710079998</v>
      </c>
      <c r="G3" s="5" t="s">
        <v>36</v>
      </c>
      <c r="I3">
        <f t="shared" ref="I3:I6" si="1">CONVERT((F3*1000),"g","lbm")</f>
        <v>5238.3999999999996</v>
      </c>
      <c r="J3" t="s">
        <v>50</v>
      </c>
    </row>
    <row r="4" spans="1:10" x14ac:dyDescent="0.25">
      <c r="A4" t="s">
        <v>22</v>
      </c>
      <c r="B4">
        <v>44.8</v>
      </c>
      <c r="C4">
        <f t="shared" ref="C4:C23" si="2">(CONVERT(B4,"lbm","g"))/1000</f>
        <v>20.320938175999999</v>
      </c>
      <c r="E4" s="4" t="s">
        <v>57</v>
      </c>
      <c r="F4">
        <f>C27</f>
        <v>2127.2574968259996</v>
      </c>
      <c r="G4" s="5" t="s">
        <v>36</v>
      </c>
      <c r="I4">
        <f t="shared" si="1"/>
        <v>4689.7999999999993</v>
      </c>
      <c r="J4" t="s">
        <v>50</v>
      </c>
    </row>
    <row r="5" spans="1:10" x14ac:dyDescent="0.25">
      <c r="A5" t="s">
        <v>23</v>
      </c>
      <c r="B5">
        <v>44.4</v>
      </c>
      <c r="C5">
        <f t="shared" si="2"/>
        <v>20.139501228</v>
      </c>
      <c r="E5" s="6" t="s">
        <v>58</v>
      </c>
      <c r="F5" s="7">
        <f>C32</f>
        <v>2301.5730446170001</v>
      </c>
      <c r="G5" s="8" t="s">
        <v>36</v>
      </c>
      <c r="I5">
        <f t="shared" si="1"/>
        <v>5074.0999999999995</v>
      </c>
      <c r="J5" t="s">
        <v>50</v>
      </c>
    </row>
    <row r="6" spans="1:10" x14ac:dyDescent="0.25">
      <c r="A6" t="s">
        <v>24</v>
      </c>
      <c r="B6">
        <v>78.400000000000006</v>
      </c>
      <c r="C6">
        <f t="shared" si="2"/>
        <v>35.561641807999997</v>
      </c>
      <c r="E6" t="s">
        <v>63</v>
      </c>
      <c r="F6">
        <f>C39</f>
        <v>287.57756258000001</v>
      </c>
      <c r="G6" t="s">
        <v>36</v>
      </c>
      <c r="I6">
        <f t="shared" si="1"/>
        <v>634</v>
      </c>
      <c r="J6" t="s">
        <v>50</v>
      </c>
    </row>
    <row r="7" spans="1:10" x14ac:dyDescent="0.25">
      <c r="A7" t="s">
        <v>25</v>
      </c>
      <c r="B7">
        <v>78.3</v>
      </c>
      <c r="C7">
        <f t="shared" si="2"/>
        <v>35.516282571000005</v>
      </c>
      <c r="E7" s="1" t="s">
        <v>38</v>
      </c>
      <c r="F7" s="2">
        <f>C11</f>
        <v>4266.9434245900002</v>
      </c>
      <c r="G7" s="3" t="s">
        <v>36</v>
      </c>
    </row>
    <row r="8" spans="1:10" x14ac:dyDescent="0.25">
      <c r="A8" t="s">
        <v>17</v>
      </c>
      <c r="B8">
        <f>B4+B5+B6+B7</f>
        <v>245.89999999999998</v>
      </c>
      <c r="C8">
        <f t="shared" si="2"/>
        <v>111.53836378299999</v>
      </c>
      <c r="E8" s="4" t="s">
        <v>39</v>
      </c>
      <c r="F8">
        <f>C3</f>
        <v>5458.5759398170003</v>
      </c>
      <c r="G8" s="5" t="s">
        <v>36</v>
      </c>
    </row>
    <row r="9" spans="1:10" x14ac:dyDescent="0.25">
      <c r="E9" s="4" t="s">
        <v>40</v>
      </c>
      <c r="F9">
        <f>C23</f>
        <v>18507.929473110002</v>
      </c>
      <c r="G9" s="5" t="s">
        <v>36</v>
      </c>
    </row>
    <row r="10" spans="1:10" x14ac:dyDescent="0.25">
      <c r="A10" t="s">
        <v>81</v>
      </c>
      <c r="B10">
        <v>10649</v>
      </c>
      <c r="C10">
        <f t="shared" ref="C10:C11" si="3">(CONVERT(B10,"lbm","g"))/1000</f>
        <v>4830.3051481300008</v>
      </c>
      <c r="E10" s="6" t="s">
        <v>41</v>
      </c>
      <c r="F10" s="7">
        <f>C8</f>
        <v>111.53836378299999</v>
      </c>
      <c r="G10" s="8" t="s">
        <v>36</v>
      </c>
    </row>
    <row r="11" spans="1:10" x14ac:dyDescent="0.25">
      <c r="A11" t="s">
        <v>11</v>
      </c>
      <c r="B11">
        <f>B10-B22+B43</f>
        <v>9407</v>
      </c>
      <c r="C11">
        <f t="shared" si="3"/>
        <v>4266.9434245900002</v>
      </c>
      <c r="E11" t="s">
        <v>61</v>
      </c>
      <c r="F11">
        <f>C22</f>
        <v>607.81377580000003</v>
      </c>
      <c r="G11" t="s">
        <v>36</v>
      </c>
    </row>
    <row r="12" spans="1:10" x14ac:dyDescent="0.25">
      <c r="A12" t="s">
        <v>1</v>
      </c>
      <c r="B12">
        <v>15712</v>
      </c>
      <c r="C12">
        <f t="shared" si="2"/>
        <v>7126.8433174400006</v>
      </c>
    </row>
    <row r="13" spans="1:10" x14ac:dyDescent="0.25">
      <c r="A13" t="s">
        <v>2</v>
      </c>
      <c r="B13">
        <v>25091</v>
      </c>
      <c r="C13">
        <f t="shared" si="2"/>
        <v>11381.08615567</v>
      </c>
      <c r="F13">
        <f>SUM(F7:F11)</f>
        <v>28952.800977100003</v>
      </c>
      <c r="G13" t="s">
        <v>36</v>
      </c>
      <c r="I13">
        <f>CONVERT((F13*1000),"g","lbm")</f>
        <v>63830.000000000007</v>
      </c>
      <c r="J13" t="s">
        <v>50</v>
      </c>
    </row>
    <row r="14" spans="1:10" x14ac:dyDescent="0.25">
      <c r="A14" t="s">
        <v>26</v>
      </c>
      <c r="B14">
        <v>110</v>
      </c>
      <c r="C14">
        <f t="shared" si="2"/>
        <v>49.895160699999998</v>
      </c>
    </row>
    <row r="15" spans="1:10" x14ac:dyDescent="0.25">
      <c r="A15" t="s">
        <v>27</v>
      </c>
      <c r="B15">
        <v>110</v>
      </c>
      <c r="C15">
        <f t="shared" si="2"/>
        <v>49.895160699999998</v>
      </c>
      <c r="E15" s="9" t="s">
        <v>51</v>
      </c>
    </row>
    <row r="16" spans="1:10" x14ac:dyDescent="0.25">
      <c r="A16" t="s">
        <v>28</v>
      </c>
      <c r="B16">
        <v>110</v>
      </c>
      <c r="C16">
        <f t="shared" si="2"/>
        <v>49.895160699999998</v>
      </c>
    </row>
    <row r="17" spans="1:7" x14ac:dyDescent="0.25">
      <c r="A17" t="s">
        <v>29</v>
      </c>
      <c r="B17">
        <v>110</v>
      </c>
      <c r="C17">
        <f t="shared" si="2"/>
        <v>49.895160699999998</v>
      </c>
      <c r="E17">
        <v>63073</v>
      </c>
    </row>
    <row r="18" spans="1:7" x14ac:dyDescent="0.25">
      <c r="A18" t="s">
        <v>30</v>
      </c>
      <c r="B18">
        <v>225</v>
      </c>
      <c r="C18">
        <f t="shared" si="2"/>
        <v>102.05828325</v>
      </c>
      <c r="E18">
        <f>E17-B2</f>
        <v>50793</v>
      </c>
    </row>
    <row r="19" spans="1:7" x14ac:dyDescent="0.25">
      <c r="A19" t="s">
        <v>31</v>
      </c>
      <c r="B19">
        <v>225</v>
      </c>
      <c r="C19">
        <f t="shared" si="2"/>
        <v>102.05828325</v>
      </c>
      <c r="E19">
        <f>E18-B23</f>
        <v>9990</v>
      </c>
    </row>
    <row r="20" spans="1:7" x14ac:dyDescent="0.25">
      <c r="A20" t="s">
        <v>32</v>
      </c>
      <c r="B20">
        <v>225</v>
      </c>
      <c r="C20">
        <f t="shared" si="2"/>
        <v>102.05828325</v>
      </c>
    </row>
    <row r="21" spans="1:7" x14ac:dyDescent="0.25">
      <c r="A21" t="s">
        <v>33</v>
      </c>
      <c r="B21">
        <v>225</v>
      </c>
      <c r="C21">
        <f t="shared" si="2"/>
        <v>102.05828325</v>
      </c>
      <c r="E21" s="19">
        <v>4222.4913720000004</v>
      </c>
      <c r="F21">
        <f>CONVERT((E21*1000),"g","lbm")</f>
        <v>9308.9999992724752</v>
      </c>
      <c r="G21">
        <f>F21+B22</f>
        <v>10648.999999272475</v>
      </c>
    </row>
    <row r="22" spans="1:7" x14ac:dyDescent="0.25">
      <c r="A22" t="s">
        <v>16</v>
      </c>
      <c r="B22">
        <f>B14+B15+B16+B17+B18+B19+B20+B21</f>
        <v>1340</v>
      </c>
      <c r="C22">
        <f t="shared" si="2"/>
        <v>607.81377580000003</v>
      </c>
      <c r="E22">
        <v>5458.5759399999997</v>
      </c>
      <c r="F22">
        <f>CONVERT((E22*1000),"g","lbm")</f>
        <v>12034.100000403445</v>
      </c>
      <c r="G22">
        <f>F22+B8</f>
        <v>12280.000000403445</v>
      </c>
    </row>
    <row r="23" spans="1:7" x14ac:dyDescent="0.25">
      <c r="A23" t="s">
        <v>10</v>
      </c>
      <c r="B23">
        <f>B12+B13</f>
        <v>40803</v>
      </c>
      <c r="C23">
        <f t="shared" si="2"/>
        <v>18507.929473110002</v>
      </c>
    </row>
    <row r="24" spans="1:7" x14ac:dyDescent="0.25">
      <c r="F24" t="s">
        <v>50</v>
      </c>
      <c r="G24" t="s">
        <v>36</v>
      </c>
    </row>
    <row r="25" spans="1:7" x14ac:dyDescent="0.25">
      <c r="A25" t="s">
        <v>34</v>
      </c>
      <c r="B25">
        <f>B3+B10</f>
        <v>22683.1</v>
      </c>
      <c r="C25">
        <f>(CONVERT(B25,"lbm","g"))/1000</f>
        <v>10288.881087947</v>
      </c>
      <c r="E25" t="s">
        <v>45</v>
      </c>
      <c r="F25">
        <v>33714</v>
      </c>
      <c r="G25">
        <f t="shared" ref="G25:G26" si="4">(CONVERT(F25,"lbm","g"))/1000</f>
        <v>15292.413162180001</v>
      </c>
    </row>
    <row r="26" spans="1:7" x14ac:dyDescent="0.25">
      <c r="E26" t="s">
        <v>48</v>
      </c>
      <c r="F26">
        <f>F25-(F30+B30)</f>
        <v>4689.7999999999993</v>
      </c>
      <c r="G26">
        <f t="shared" si="4"/>
        <v>2127.2574968259996</v>
      </c>
    </row>
    <row r="27" spans="1:7" x14ac:dyDescent="0.25">
      <c r="A27" t="s">
        <v>3</v>
      </c>
      <c r="B27">
        <f>F26</f>
        <v>4689.7999999999993</v>
      </c>
      <c r="C27">
        <f t="shared" ref="C27:C40" si="5">(CONVERT(B27,"lbm","g"))/1000</f>
        <v>2127.2574968259996</v>
      </c>
    </row>
    <row r="28" spans="1:7" x14ac:dyDescent="0.25">
      <c r="A28" t="s">
        <v>4</v>
      </c>
      <c r="B28">
        <v>6974.8</v>
      </c>
      <c r="C28">
        <f t="shared" si="5"/>
        <v>3163.7160622760002</v>
      </c>
    </row>
    <row r="29" spans="1:7" x14ac:dyDescent="0.25">
      <c r="A29" t="s">
        <v>5</v>
      </c>
      <c r="B29">
        <v>11209.4</v>
      </c>
      <c r="C29">
        <f t="shared" si="5"/>
        <v>5084.4983122779995</v>
      </c>
    </row>
    <row r="30" spans="1:7" x14ac:dyDescent="0.25">
      <c r="A30" t="s">
        <v>9</v>
      </c>
      <c r="B30">
        <f>B28+B29</f>
        <v>18184.2</v>
      </c>
      <c r="C30">
        <f t="shared" si="5"/>
        <v>8248.2143745540016</v>
      </c>
      <c r="E30" t="s">
        <v>46</v>
      </c>
      <c r="F30">
        <v>10840</v>
      </c>
      <c r="G30">
        <f t="shared" ref="G30:G32" si="6">(CONVERT(F30,"lbm","g"))/1000</f>
        <v>4916.9412908000004</v>
      </c>
    </row>
    <row r="31" spans="1:7" x14ac:dyDescent="0.25">
      <c r="E31" t="s">
        <v>49</v>
      </c>
      <c r="F31">
        <f>F30-(B40+F32)</f>
        <v>5074.1000000000004</v>
      </c>
      <c r="G31">
        <f t="shared" si="6"/>
        <v>2301.5730446170001</v>
      </c>
    </row>
    <row r="32" spans="1:7" x14ac:dyDescent="0.25">
      <c r="A32" t="s">
        <v>12</v>
      </c>
      <c r="B32">
        <f>F31</f>
        <v>5074.1000000000004</v>
      </c>
      <c r="C32">
        <f t="shared" si="5"/>
        <v>2301.5730446170001</v>
      </c>
      <c r="E32" t="s">
        <v>47</v>
      </c>
      <c r="F32">
        <v>527.5</v>
      </c>
      <c r="G32">
        <f t="shared" si="6"/>
        <v>239.26997517500001</v>
      </c>
    </row>
    <row r="33" spans="1:4" x14ac:dyDescent="0.25">
      <c r="A33" t="s">
        <v>6</v>
      </c>
      <c r="B33">
        <v>2019.9</v>
      </c>
      <c r="C33">
        <f t="shared" si="5"/>
        <v>916.2112281630001</v>
      </c>
    </row>
    <row r="34" spans="1:4" x14ac:dyDescent="0.25">
      <c r="A34" t="s">
        <v>7</v>
      </c>
      <c r="B34">
        <v>3218.5</v>
      </c>
      <c r="C34">
        <f t="shared" si="5"/>
        <v>1459.887042845</v>
      </c>
    </row>
    <row r="35" spans="1:4" x14ac:dyDescent="0.25">
      <c r="A35" t="s">
        <v>15</v>
      </c>
      <c r="B35">
        <v>108</v>
      </c>
      <c r="C35">
        <f t="shared" si="5"/>
        <v>48.98797596</v>
      </c>
    </row>
    <row r="36" spans="1:4" x14ac:dyDescent="0.25">
      <c r="A36" t="s">
        <v>18</v>
      </c>
      <c r="B36">
        <v>108</v>
      </c>
      <c r="C36">
        <f t="shared" si="5"/>
        <v>48.98797596</v>
      </c>
    </row>
    <row r="37" spans="1:4" x14ac:dyDescent="0.25">
      <c r="A37" t="s">
        <v>19</v>
      </c>
      <c r="B37">
        <v>209</v>
      </c>
      <c r="C37">
        <f t="shared" si="5"/>
        <v>94.800805330000003</v>
      </c>
    </row>
    <row r="38" spans="1:4" x14ac:dyDescent="0.25">
      <c r="A38" t="s">
        <v>20</v>
      </c>
      <c r="B38">
        <v>209</v>
      </c>
      <c r="C38">
        <f t="shared" si="5"/>
        <v>94.800805330000003</v>
      </c>
    </row>
    <row r="39" spans="1:4" x14ac:dyDescent="0.25">
      <c r="A39" t="s">
        <v>21</v>
      </c>
      <c r="B39">
        <f>B35+B36+B37+B38</f>
        <v>634</v>
      </c>
      <c r="C39">
        <f t="shared" si="5"/>
        <v>287.57756258000001</v>
      </c>
    </row>
    <row r="40" spans="1:4" x14ac:dyDescent="0.25">
      <c r="A40" t="s">
        <v>8</v>
      </c>
      <c r="B40">
        <f>B33+B34</f>
        <v>5238.3999999999996</v>
      </c>
      <c r="C40">
        <f t="shared" si="5"/>
        <v>2376.0982710079998</v>
      </c>
    </row>
    <row r="42" spans="1:4" x14ac:dyDescent="0.25">
      <c r="A42" t="s">
        <v>35</v>
      </c>
      <c r="B42">
        <v>4000</v>
      </c>
      <c r="C42">
        <f t="shared" ref="C42:C43" si="7">(CONVERT(B42,"lbm","g"))/1000</f>
        <v>1814.3694800000001</v>
      </c>
      <c r="D42" t="s">
        <v>59</v>
      </c>
    </row>
    <row r="43" spans="1:4" x14ac:dyDescent="0.25">
      <c r="A43" t="s">
        <v>62</v>
      </c>
      <c r="B43">
        <v>98</v>
      </c>
      <c r="C43">
        <f t="shared" si="7"/>
        <v>44.452052260000002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3"/>
  <sheetViews>
    <sheetView workbookViewId="0">
      <selection activeCell="E18" sqref="E18"/>
    </sheetView>
  </sheetViews>
  <sheetFormatPr defaultRowHeight="15" x14ac:dyDescent="0.25"/>
  <cols>
    <col min="1" max="1" width="22.42578125" customWidth="1"/>
    <col min="2" max="2" width="9.85546875" customWidth="1"/>
    <col min="3" max="3" width="10.140625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7" x14ac:dyDescent="0.25">
      <c r="B1" t="s">
        <v>13</v>
      </c>
      <c r="C1" t="s">
        <v>14</v>
      </c>
    </row>
    <row r="2" spans="1:7" x14ac:dyDescent="0.25">
      <c r="A2" t="s">
        <v>82</v>
      </c>
      <c r="B2">
        <v>12300</v>
      </c>
      <c r="C2">
        <f t="shared" ref="C2:C23" si="0">(CONVERT(B2,"lbm","g"))/1000</f>
        <v>5579.1861510000008</v>
      </c>
      <c r="E2" s="1" t="s">
        <v>55</v>
      </c>
      <c r="F2" s="2">
        <f>C30</f>
        <v>8263.8633113190008</v>
      </c>
      <c r="G2" s="3" t="s">
        <v>36</v>
      </c>
    </row>
    <row r="3" spans="1:7" x14ac:dyDescent="0.25">
      <c r="A3" t="s">
        <v>0</v>
      </c>
      <c r="B3">
        <f>B2-B8</f>
        <v>12055.5</v>
      </c>
      <c r="C3">
        <f t="shared" si="0"/>
        <v>5468.2828165350002</v>
      </c>
      <c r="E3" s="4" t="s">
        <v>56</v>
      </c>
      <c r="F3">
        <f>C40</f>
        <v>1193.40152547</v>
      </c>
      <c r="G3" s="5" t="s">
        <v>36</v>
      </c>
    </row>
    <row r="4" spans="1:7" x14ac:dyDescent="0.25">
      <c r="A4" t="s">
        <v>22</v>
      </c>
      <c r="B4">
        <v>43.9</v>
      </c>
      <c r="C4">
        <f t="shared" si="0"/>
        <v>19.912705043000003</v>
      </c>
      <c r="E4" s="4" t="s">
        <v>57</v>
      </c>
      <c r="F4">
        <f>C27</f>
        <v>2133.2449161100003</v>
      </c>
      <c r="G4" s="5" t="s">
        <v>36</v>
      </c>
    </row>
    <row r="5" spans="1:7" x14ac:dyDescent="0.25">
      <c r="A5" t="s">
        <v>23</v>
      </c>
      <c r="B5">
        <v>44.1</v>
      </c>
      <c r="C5">
        <f t="shared" si="0"/>
        <v>20.003423517000002</v>
      </c>
      <c r="E5" s="6" t="s">
        <v>58</v>
      </c>
      <c r="F5" s="7">
        <f>C32</f>
        <v>2446.22365141</v>
      </c>
      <c r="G5" s="8" t="s">
        <v>36</v>
      </c>
    </row>
    <row r="6" spans="1:7" x14ac:dyDescent="0.25">
      <c r="A6" t="s">
        <v>24</v>
      </c>
      <c r="B6">
        <v>78.3</v>
      </c>
      <c r="C6">
        <f t="shared" si="0"/>
        <v>35.516282571000005</v>
      </c>
      <c r="E6" t="s">
        <v>63</v>
      </c>
      <c r="F6">
        <f>C39</f>
        <v>287.57756258000001</v>
      </c>
      <c r="G6" t="s">
        <v>36</v>
      </c>
    </row>
    <row r="7" spans="1:7" x14ac:dyDescent="0.25">
      <c r="A7" t="s">
        <v>25</v>
      </c>
      <c r="B7">
        <v>78.2</v>
      </c>
      <c r="C7">
        <f t="shared" si="0"/>
        <v>35.470923333999998</v>
      </c>
      <c r="E7" s="1" t="s">
        <v>38</v>
      </c>
      <c r="F7" s="2">
        <f>C11</f>
        <v>4289.668402327</v>
      </c>
      <c r="G7" s="3" t="s">
        <v>36</v>
      </c>
    </row>
    <row r="8" spans="1:7" x14ac:dyDescent="0.25">
      <c r="A8" t="s">
        <v>17</v>
      </c>
      <c r="B8">
        <f>B4+B5+B6+B7</f>
        <v>244.5</v>
      </c>
      <c r="C8">
        <f t="shared" si="0"/>
        <v>110.903334465</v>
      </c>
      <c r="E8" s="4" t="s">
        <v>39</v>
      </c>
      <c r="F8">
        <f>C3</f>
        <v>5468.2828165350002</v>
      </c>
      <c r="G8" s="5" t="s">
        <v>36</v>
      </c>
    </row>
    <row r="9" spans="1:7" x14ac:dyDescent="0.25">
      <c r="E9" s="4" t="s">
        <v>40</v>
      </c>
      <c r="F9">
        <f>C23</f>
        <v>18509.290250220001</v>
      </c>
      <c r="G9" s="5" t="s">
        <v>36</v>
      </c>
    </row>
    <row r="10" spans="1:7" x14ac:dyDescent="0.25">
      <c r="A10" t="s">
        <v>81</v>
      </c>
      <c r="B10">
        <v>10700</v>
      </c>
      <c r="C10">
        <f t="shared" ref="C10:C11" si="1">(CONVERT(B10,"lbm","g"))/1000</f>
        <v>4853.4383589999998</v>
      </c>
      <c r="E10" s="6" t="s">
        <v>41</v>
      </c>
      <c r="F10" s="7">
        <f>C8</f>
        <v>110.903334465</v>
      </c>
      <c r="G10" s="8" t="s">
        <v>36</v>
      </c>
    </row>
    <row r="11" spans="1:7" x14ac:dyDescent="0.25">
      <c r="A11" t="s">
        <v>11</v>
      </c>
      <c r="B11">
        <f>B10-B22+B43</f>
        <v>9457.1</v>
      </c>
      <c r="C11">
        <f t="shared" si="1"/>
        <v>4289.668402327</v>
      </c>
      <c r="E11" t="s">
        <v>61</v>
      </c>
      <c r="F11">
        <f>C22</f>
        <v>608.22200893299987</v>
      </c>
      <c r="G11" t="s">
        <v>36</v>
      </c>
    </row>
    <row r="12" spans="1:7" x14ac:dyDescent="0.25">
      <c r="A12" t="s">
        <v>1</v>
      </c>
      <c r="B12">
        <v>15709</v>
      </c>
      <c r="C12">
        <f t="shared" si="0"/>
        <v>7125.4825403300001</v>
      </c>
    </row>
    <row r="13" spans="1:7" x14ac:dyDescent="0.25">
      <c r="A13" t="s">
        <v>2</v>
      </c>
      <c r="B13">
        <v>25097</v>
      </c>
      <c r="C13">
        <f t="shared" si="0"/>
        <v>11383.807709890001</v>
      </c>
      <c r="E13" s="9" t="s">
        <v>52</v>
      </c>
    </row>
    <row r="14" spans="1:7" x14ac:dyDescent="0.25">
      <c r="A14" t="s">
        <v>26</v>
      </c>
      <c r="B14">
        <v>109.9</v>
      </c>
      <c r="C14">
        <f t="shared" si="0"/>
        <v>49.849801463000006</v>
      </c>
    </row>
    <row r="15" spans="1:7" x14ac:dyDescent="0.25">
      <c r="A15" t="s">
        <v>27</v>
      </c>
      <c r="B15">
        <v>109.4</v>
      </c>
      <c r="C15">
        <f t="shared" si="0"/>
        <v>49.623005278000001</v>
      </c>
    </row>
    <row r="16" spans="1:7" x14ac:dyDescent="0.25">
      <c r="A16" t="s">
        <v>28</v>
      </c>
      <c r="B16">
        <v>109.4</v>
      </c>
      <c r="C16">
        <f t="shared" si="0"/>
        <v>49.623005278000001</v>
      </c>
    </row>
    <row r="17" spans="1:3" x14ac:dyDescent="0.25">
      <c r="A17" t="s">
        <v>29</v>
      </c>
      <c r="B17">
        <v>109.4</v>
      </c>
      <c r="C17">
        <f t="shared" si="0"/>
        <v>49.623005278000001</v>
      </c>
    </row>
    <row r="18" spans="1:3" x14ac:dyDescent="0.25">
      <c r="A18" t="s">
        <v>30</v>
      </c>
      <c r="B18">
        <v>226.9</v>
      </c>
      <c r="C18">
        <f t="shared" si="0"/>
        <v>102.92010875300001</v>
      </c>
    </row>
    <row r="19" spans="1:3" x14ac:dyDescent="0.25">
      <c r="A19" t="s">
        <v>31</v>
      </c>
      <c r="B19">
        <v>224.9</v>
      </c>
      <c r="C19">
        <f t="shared" si="0"/>
        <v>102.01292401300002</v>
      </c>
    </row>
    <row r="20" spans="1:3" x14ac:dyDescent="0.25">
      <c r="A20" t="s">
        <v>32</v>
      </c>
      <c r="B20">
        <v>225.7</v>
      </c>
      <c r="C20">
        <f t="shared" si="0"/>
        <v>102.375797909</v>
      </c>
    </row>
    <row r="21" spans="1:3" x14ac:dyDescent="0.25">
      <c r="A21" t="s">
        <v>33</v>
      </c>
      <c r="B21">
        <v>225.3</v>
      </c>
      <c r="C21">
        <f t="shared" si="0"/>
        <v>102.19436096100002</v>
      </c>
    </row>
    <row r="22" spans="1:3" x14ac:dyDescent="0.25">
      <c r="A22" t="s">
        <v>16</v>
      </c>
      <c r="B22">
        <f>B14+B15+B16+B17+B18+B19+B20+B21</f>
        <v>1340.8999999999999</v>
      </c>
      <c r="C22">
        <f t="shared" si="0"/>
        <v>608.22200893299987</v>
      </c>
    </row>
    <row r="23" spans="1:3" x14ac:dyDescent="0.25">
      <c r="A23" t="s">
        <v>10</v>
      </c>
      <c r="B23">
        <f>B12+B13</f>
        <v>40806</v>
      </c>
      <c r="C23">
        <f t="shared" si="0"/>
        <v>18509.290250220001</v>
      </c>
    </row>
    <row r="25" spans="1:3" x14ac:dyDescent="0.25">
      <c r="A25" t="s">
        <v>34</v>
      </c>
      <c r="B25">
        <f>B3+B10</f>
        <v>22755.5</v>
      </c>
      <c r="C25">
        <f>(CONVERT(B25,"lbm","g"))/1000</f>
        <v>10321.721175535002</v>
      </c>
    </row>
    <row r="27" spans="1:3" x14ac:dyDescent="0.25">
      <c r="A27" t="s">
        <v>3</v>
      </c>
      <c r="B27">
        <v>4703</v>
      </c>
      <c r="C27">
        <f t="shared" ref="C27" si="2">(CONVERT(B27,"lbm","g"))/1000</f>
        <v>2133.2449161100003</v>
      </c>
    </row>
    <row r="28" spans="1:3" x14ac:dyDescent="0.25">
      <c r="A28" t="s">
        <v>4</v>
      </c>
      <c r="B28">
        <v>7009.5</v>
      </c>
      <c r="C28">
        <f t="shared" ref="C28:C42" si="3">(CONVERT(B28,"lbm","g"))/1000</f>
        <v>3179.4557175150003</v>
      </c>
    </row>
    <row r="29" spans="1:3" x14ac:dyDescent="0.25">
      <c r="A29" t="s">
        <v>5</v>
      </c>
      <c r="B29">
        <v>11209.2</v>
      </c>
      <c r="C29">
        <f t="shared" si="3"/>
        <v>5084.4075938040005</v>
      </c>
    </row>
    <row r="30" spans="1:3" x14ac:dyDescent="0.25">
      <c r="A30" t="s">
        <v>9</v>
      </c>
      <c r="B30">
        <f>B28+B29</f>
        <v>18218.7</v>
      </c>
      <c r="C30">
        <f t="shared" si="3"/>
        <v>8263.8633113190008</v>
      </c>
    </row>
    <row r="32" spans="1:3" x14ac:dyDescent="0.25">
      <c r="A32" t="s">
        <v>12</v>
      </c>
      <c r="B32">
        <v>5393</v>
      </c>
      <c r="C32">
        <f t="shared" si="3"/>
        <v>2446.22365141</v>
      </c>
    </row>
    <row r="33" spans="1:3" x14ac:dyDescent="0.25">
      <c r="A33" t="s">
        <v>6</v>
      </c>
      <c r="B33">
        <v>981</v>
      </c>
      <c r="C33">
        <f t="shared" si="3"/>
        <v>444.97411497000002</v>
      </c>
    </row>
    <row r="34" spans="1:3" x14ac:dyDescent="0.25">
      <c r="A34" t="s">
        <v>7</v>
      </c>
      <c r="B34">
        <v>1650</v>
      </c>
      <c r="C34">
        <f t="shared" si="3"/>
        <v>748.42741049999995</v>
      </c>
    </row>
    <row r="35" spans="1:3" x14ac:dyDescent="0.25">
      <c r="A35" t="s">
        <v>15</v>
      </c>
      <c r="B35">
        <v>108</v>
      </c>
      <c r="C35">
        <f t="shared" si="3"/>
        <v>48.98797596</v>
      </c>
    </row>
    <row r="36" spans="1:3" x14ac:dyDescent="0.25">
      <c r="A36" t="s">
        <v>18</v>
      </c>
      <c r="B36">
        <v>108</v>
      </c>
      <c r="C36">
        <f t="shared" si="3"/>
        <v>48.98797596</v>
      </c>
    </row>
    <row r="37" spans="1:3" x14ac:dyDescent="0.25">
      <c r="A37" t="s">
        <v>19</v>
      </c>
      <c r="B37">
        <v>209</v>
      </c>
      <c r="C37">
        <f t="shared" si="3"/>
        <v>94.800805330000003</v>
      </c>
    </row>
    <row r="38" spans="1:3" x14ac:dyDescent="0.25">
      <c r="A38" t="s">
        <v>20</v>
      </c>
      <c r="B38">
        <v>209</v>
      </c>
      <c r="C38">
        <f t="shared" si="3"/>
        <v>94.800805330000003</v>
      </c>
    </row>
    <row r="39" spans="1:3" x14ac:dyDescent="0.25">
      <c r="A39" t="s">
        <v>21</v>
      </c>
      <c r="B39">
        <f>B35+B36+B37+B38</f>
        <v>634</v>
      </c>
      <c r="C39">
        <f t="shared" si="3"/>
        <v>287.57756258000001</v>
      </c>
    </row>
    <row r="40" spans="1:3" x14ac:dyDescent="0.25">
      <c r="A40" t="s">
        <v>8</v>
      </c>
      <c r="B40">
        <f>B33+B34</f>
        <v>2631</v>
      </c>
      <c r="C40">
        <f t="shared" si="3"/>
        <v>1193.40152547</v>
      </c>
    </row>
    <row r="42" spans="1:3" x14ac:dyDescent="0.25">
      <c r="A42" t="s">
        <v>35</v>
      </c>
      <c r="B42">
        <v>4000</v>
      </c>
      <c r="C42">
        <f t="shared" si="3"/>
        <v>1814.3694800000001</v>
      </c>
    </row>
    <row r="43" spans="1:3" x14ac:dyDescent="0.25">
      <c r="A43" t="s">
        <v>62</v>
      </c>
      <c r="B43">
        <v>98</v>
      </c>
      <c r="C43">
        <f t="shared" ref="C43" si="4">(CONVERT(B43,"lbm","g"))/1000</f>
        <v>44.452052260000002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workbookViewId="0">
      <selection activeCell="E20" sqref="E20"/>
    </sheetView>
  </sheetViews>
  <sheetFormatPr defaultRowHeight="15" x14ac:dyDescent="0.25"/>
  <cols>
    <col min="1" max="1" width="23.5703125" bestFit="1" customWidth="1"/>
    <col min="2" max="2" width="9.85546875" bestFit="1" customWidth="1"/>
    <col min="3" max="3" width="10.140625" bestFit="1" customWidth="1"/>
    <col min="5" max="5" width="16.28515625" bestFit="1" customWidth="1"/>
    <col min="6" max="6" width="16.7109375" customWidth="1"/>
    <col min="10" max="10" width="16.7109375" customWidth="1"/>
    <col min="14" max="14" width="16.7109375" customWidth="1"/>
    <col min="18" max="18" width="16.7109375" customWidth="1"/>
    <col min="22" max="22" width="16.7109375" customWidth="1"/>
    <col min="25" max="25" width="20.5703125" customWidth="1"/>
    <col min="26" max="26" width="17.28515625" customWidth="1"/>
    <col min="30" max="30" width="17.28515625" customWidth="1"/>
    <col min="34" max="34" width="17.28515625" customWidth="1"/>
    <col min="38" max="38" width="17.28515625" customWidth="1"/>
    <col min="42" max="42" width="17.28515625" customWidth="1"/>
    <col min="45" max="45" width="20.5703125" customWidth="1"/>
    <col min="46" max="46" width="17.28515625" customWidth="1"/>
    <col min="50" max="50" width="17.28515625" customWidth="1"/>
    <col min="54" max="54" width="17.28515625" customWidth="1"/>
    <col min="58" max="58" width="17.28515625" customWidth="1"/>
    <col min="62" max="62" width="15.28515625" customWidth="1"/>
  </cols>
  <sheetData>
    <row r="1" spans="1:10" x14ac:dyDescent="0.25">
      <c r="B1" t="s">
        <v>13</v>
      </c>
      <c r="C1" t="s">
        <v>14</v>
      </c>
    </row>
    <row r="2" spans="1:10" x14ac:dyDescent="0.25">
      <c r="A2" t="s">
        <v>82</v>
      </c>
      <c r="B2">
        <v>12319</v>
      </c>
      <c r="C2">
        <f t="shared" ref="C2:C3" si="0">(CONVERT(B2,"lbm","g"))/1000</f>
        <v>5587.8044060299999</v>
      </c>
      <c r="E2" s="1" t="s">
        <v>55</v>
      </c>
      <c r="F2" s="2">
        <f>C30</f>
        <v>8182.8063548</v>
      </c>
      <c r="G2" s="3" t="s">
        <v>36</v>
      </c>
      <c r="I2">
        <f>SUM(F2:F6)</f>
        <v>14514.955839999999</v>
      </c>
      <c r="J2">
        <f>CONVERT(I2*1000,"g","lbm")</f>
        <v>31999.999999999993</v>
      </c>
    </row>
    <row r="3" spans="1:10" x14ac:dyDescent="0.25">
      <c r="A3" t="s">
        <v>0</v>
      </c>
      <c r="B3">
        <f>B2-B8</f>
        <v>12074</v>
      </c>
      <c r="C3">
        <f t="shared" si="0"/>
        <v>5476.6742753800008</v>
      </c>
      <c r="E3" s="4" t="s">
        <v>56</v>
      </c>
      <c r="F3">
        <f>C40</f>
        <v>1882.4083355</v>
      </c>
      <c r="G3" s="5" t="s">
        <v>36</v>
      </c>
    </row>
    <row r="4" spans="1:10" x14ac:dyDescent="0.25">
      <c r="A4" t="s">
        <v>22</v>
      </c>
      <c r="B4">
        <v>44.2</v>
      </c>
      <c r="C4">
        <f t="shared" ref="C4:C23" si="1">(CONVERT(B4,"lbm","g"))/1000</f>
        <v>20.048782754000005</v>
      </c>
      <c r="E4" s="4" t="s">
        <v>57</v>
      </c>
      <c r="F4">
        <f>C27</f>
        <v>1883.7691126100001</v>
      </c>
      <c r="G4" s="5" t="s">
        <v>36</v>
      </c>
    </row>
    <row r="5" spans="1:10" x14ac:dyDescent="0.25">
      <c r="A5" t="s">
        <v>23</v>
      </c>
      <c r="B5">
        <v>44.2</v>
      </c>
      <c r="C5">
        <f t="shared" si="1"/>
        <v>20.048782754000005</v>
      </c>
      <c r="E5" s="6" t="s">
        <v>58</v>
      </c>
      <c r="F5" s="7">
        <f>C32</f>
        <v>2278.3944745100002</v>
      </c>
      <c r="G5" s="8" t="s">
        <v>36</v>
      </c>
    </row>
    <row r="6" spans="1:10" x14ac:dyDescent="0.25">
      <c r="A6" t="s">
        <v>24</v>
      </c>
      <c r="B6">
        <v>78.3</v>
      </c>
      <c r="C6">
        <f t="shared" si="1"/>
        <v>35.516282571000005</v>
      </c>
      <c r="E6" t="s">
        <v>63</v>
      </c>
      <c r="F6">
        <f>C39</f>
        <v>287.57756258000001</v>
      </c>
      <c r="G6" t="s">
        <v>36</v>
      </c>
    </row>
    <row r="7" spans="1:10" x14ac:dyDescent="0.25">
      <c r="A7" t="s">
        <v>25</v>
      </c>
      <c r="B7">
        <v>78.3</v>
      </c>
      <c r="C7">
        <f t="shared" si="1"/>
        <v>35.516282571000005</v>
      </c>
      <c r="E7" s="1" t="s">
        <v>38</v>
      </c>
      <c r="F7" s="2">
        <f>C11</f>
        <v>4270.7536004980002</v>
      </c>
      <c r="G7" s="3" t="s">
        <v>36</v>
      </c>
      <c r="I7">
        <f>SUM(F7:F11)</f>
        <v>26844.957233710003</v>
      </c>
      <c r="J7">
        <f>CONVERT(I7*1000,"g","lbm")</f>
        <v>59183</v>
      </c>
    </row>
    <row r="8" spans="1:10" x14ac:dyDescent="0.25">
      <c r="A8" t="s">
        <v>17</v>
      </c>
      <c r="B8">
        <f>B4+B5+B6+B7</f>
        <v>245</v>
      </c>
      <c r="C8">
        <f t="shared" si="1"/>
        <v>111.13013065000001</v>
      </c>
      <c r="E8" s="4" t="s">
        <v>39</v>
      </c>
      <c r="F8">
        <f>C3</f>
        <v>5476.6742753800008</v>
      </c>
      <c r="G8" s="5" t="s">
        <v>36</v>
      </c>
    </row>
    <row r="9" spans="1:10" x14ac:dyDescent="0.25">
      <c r="E9" s="4" t="s">
        <v>40</v>
      </c>
      <c r="F9">
        <f>C23</f>
        <v>16378.313295960001</v>
      </c>
      <c r="G9" s="5" t="s">
        <v>36</v>
      </c>
    </row>
    <row r="10" spans="1:10" x14ac:dyDescent="0.25">
      <c r="A10" t="s">
        <v>81</v>
      </c>
      <c r="B10">
        <v>10658</v>
      </c>
      <c r="C10">
        <f t="shared" ref="C10:C11" si="2">(CONVERT(B10,"lbm","g"))/1000</f>
        <v>4834.3874794599997</v>
      </c>
      <c r="E10" s="6" t="s">
        <v>41</v>
      </c>
      <c r="F10" s="7">
        <f>C8</f>
        <v>111.13013065000001</v>
      </c>
      <c r="G10" s="8" t="s">
        <v>36</v>
      </c>
    </row>
    <row r="11" spans="1:10" x14ac:dyDescent="0.25">
      <c r="A11" t="s">
        <v>11</v>
      </c>
      <c r="B11">
        <f>B10-B22+B43</f>
        <v>9415.4</v>
      </c>
      <c r="C11">
        <f t="shared" si="2"/>
        <v>4270.7536004980002</v>
      </c>
      <c r="E11" t="s">
        <v>61</v>
      </c>
      <c r="F11">
        <f>C22</f>
        <v>608.085931222</v>
      </c>
      <c r="G11" t="s">
        <v>36</v>
      </c>
    </row>
    <row r="12" spans="1:10" x14ac:dyDescent="0.25">
      <c r="A12" t="s">
        <v>1</v>
      </c>
      <c r="B12">
        <v>13882</v>
      </c>
      <c r="C12">
        <f t="shared" si="1"/>
        <v>6296.7692803400005</v>
      </c>
    </row>
    <row r="13" spans="1:10" x14ac:dyDescent="0.25">
      <c r="A13" t="s">
        <v>2</v>
      </c>
      <c r="B13">
        <v>22226</v>
      </c>
      <c r="C13">
        <f t="shared" si="1"/>
        <v>10081.54401562</v>
      </c>
      <c r="E13" s="9" t="s">
        <v>53</v>
      </c>
    </row>
    <row r="14" spans="1:10" x14ac:dyDescent="0.25">
      <c r="A14" t="s">
        <v>26</v>
      </c>
      <c r="B14">
        <v>109.8</v>
      </c>
      <c r="C14">
        <f t="shared" si="1"/>
        <v>49.804442225999999</v>
      </c>
    </row>
    <row r="15" spans="1:10" x14ac:dyDescent="0.25">
      <c r="A15" t="s">
        <v>27</v>
      </c>
      <c r="B15">
        <v>109.3</v>
      </c>
      <c r="C15">
        <f t="shared" si="1"/>
        <v>49.577646041000001</v>
      </c>
      <c r="F15">
        <v>59085</v>
      </c>
    </row>
    <row r="16" spans="1:10" x14ac:dyDescent="0.25">
      <c r="A16" t="s">
        <v>28</v>
      </c>
      <c r="B16">
        <v>111</v>
      </c>
      <c r="C16">
        <f t="shared" si="1"/>
        <v>50.348753070000001</v>
      </c>
      <c r="F16">
        <f>F15-B3</f>
        <v>47011</v>
      </c>
    </row>
    <row r="17" spans="1:6" x14ac:dyDescent="0.25">
      <c r="A17" t="s">
        <v>29</v>
      </c>
      <c r="B17">
        <v>110.6</v>
      </c>
      <c r="C17">
        <f t="shared" si="1"/>
        <v>50.167316121999995</v>
      </c>
      <c r="F17">
        <f>F16-B8</f>
        <v>46766</v>
      </c>
    </row>
    <row r="18" spans="1:6" x14ac:dyDescent="0.25">
      <c r="A18" t="s">
        <v>30</v>
      </c>
      <c r="B18">
        <v>223.1</v>
      </c>
      <c r="C18">
        <f t="shared" si="1"/>
        <v>101.19645774700001</v>
      </c>
      <c r="F18">
        <f>F17-B23</f>
        <v>10658</v>
      </c>
    </row>
    <row r="19" spans="1:6" x14ac:dyDescent="0.25">
      <c r="A19" t="s">
        <v>31</v>
      </c>
      <c r="B19">
        <v>225.4</v>
      </c>
      <c r="C19">
        <f t="shared" si="1"/>
        <v>102.23972019800001</v>
      </c>
    </row>
    <row r="20" spans="1:6" x14ac:dyDescent="0.25">
      <c r="A20" t="s">
        <v>32</v>
      </c>
      <c r="B20">
        <v>226.2</v>
      </c>
      <c r="C20">
        <f t="shared" si="1"/>
        <v>102.602594094</v>
      </c>
    </row>
    <row r="21" spans="1:6" x14ac:dyDescent="0.25">
      <c r="A21" t="s">
        <v>33</v>
      </c>
      <c r="B21">
        <v>225.2</v>
      </c>
      <c r="C21">
        <f t="shared" si="1"/>
        <v>102.149001724</v>
      </c>
    </row>
    <row r="22" spans="1:6" x14ac:dyDescent="0.25">
      <c r="A22" t="s">
        <v>16</v>
      </c>
      <c r="B22">
        <f>B14+B15+B16+B17+B18+B19+B20+B21</f>
        <v>1340.6000000000001</v>
      </c>
      <c r="C22">
        <f t="shared" si="1"/>
        <v>608.085931222</v>
      </c>
    </row>
    <row r="23" spans="1:6" x14ac:dyDescent="0.25">
      <c r="A23" t="s">
        <v>10</v>
      </c>
      <c r="B23">
        <f>B12+B13</f>
        <v>36108</v>
      </c>
      <c r="C23">
        <f t="shared" si="1"/>
        <v>16378.313295960001</v>
      </c>
    </row>
    <row r="25" spans="1:6" x14ac:dyDescent="0.25">
      <c r="A25" t="s">
        <v>34</v>
      </c>
      <c r="B25">
        <f>B3+B10</f>
        <v>22732</v>
      </c>
      <c r="C25">
        <f>(CONVERT(B25,"lbm","g"))/1000</f>
        <v>10311.061754840001</v>
      </c>
    </row>
    <row r="27" spans="1:6" x14ac:dyDescent="0.25">
      <c r="A27" t="s">
        <v>3</v>
      </c>
      <c r="B27">
        <v>4153</v>
      </c>
      <c r="C27">
        <f t="shared" ref="C27:C43" si="3">(CONVERT(B27,"lbm","g"))/1000</f>
        <v>1883.7691126100001</v>
      </c>
    </row>
    <row r="28" spans="1:6" x14ac:dyDescent="0.25">
      <c r="A28" t="s">
        <v>4</v>
      </c>
      <c r="B28">
        <v>6977</v>
      </c>
      <c r="C28">
        <f t="shared" si="3"/>
        <v>3164.7139654900002</v>
      </c>
    </row>
    <row r="29" spans="1:6" x14ac:dyDescent="0.25">
      <c r="A29" t="s">
        <v>5</v>
      </c>
      <c r="B29">
        <v>11063</v>
      </c>
      <c r="C29">
        <f t="shared" si="3"/>
        <v>5018.0923893100007</v>
      </c>
    </row>
    <row r="30" spans="1:6" x14ac:dyDescent="0.25">
      <c r="A30" t="s">
        <v>9</v>
      </c>
      <c r="B30">
        <f>B28+B29</f>
        <v>18040</v>
      </c>
      <c r="C30">
        <f t="shared" si="3"/>
        <v>8182.8063548</v>
      </c>
    </row>
    <row r="32" spans="1:6" x14ac:dyDescent="0.25">
      <c r="A32" t="s">
        <v>12</v>
      </c>
      <c r="B32">
        <v>5023</v>
      </c>
      <c r="C32">
        <f t="shared" si="3"/>
        <v>2278.3944745100002</v>
      </c>
    </row>
    <row r="33" spans="1:3" x14ac:dyDescent="0.25">
      <c r="A33" t="s">
        <v>6</v>
      </c>
      <c r="B33">
        <v>1626</v>
      </c>
      <c r="C33">
        <f t="shared" si="3"/>
        <v>737.54119362000006</v>
      </c>
    </row>
    <row r="34" spans="1:3" x14ac:dyDescent="0.25">
      <c r="A34" t="s">
        <v>7</v>
      </c>
      <c r="B34">
        <v>2524</v>
      </c>
      <c r="C34">
        <f t="shared" si="3"/>
        <v>1144.86714188</v>
      </c>
    </row>
    <row r="35" spans="1:3" x14ac:dyDescent="0.25">
      <c r="A35" t="s">
        <v>15</v>
      </c>
      <c r="B35">
        <v>108</v>
      </c>
      <c r="C35">
        <f t="shared" si="3"/>
        <v>48.98797596</v>
      </c>
    </row>
    <row r="36" spans="1:3" x14ac:dyDescent="0.25">
      <c r="A36" t="s">
        <v>18</v>
      </c>
      <c r="B36">
        <v>108</v>
      </c>
      <c r="C36">
        <f t="shared" si="3"/>
        <v>48.98797596</v>
      </c>
    </row>
    <row r="37" spans="1:3" x14ac:dyDescent="0.25">
      <c r="A37" t="s">
        <v>19</v>
      </c>
      <c r="B37">
        <v>209</v>
      </c>
      <c r="C37">
        <f t="shared" si="3"/>
        <v>94.800805330000003</v>
      </c>
    </row>
    <row r="38" spans="1:3" x14ac:dyDescent="0.25">
      <c r="A38" t="s">
        <v>20</v>
      </c>
      <c r="B38">
        <v>209</v>
      </c>
      <c r="C38">
        <f t="shared" si="3"/>
        <v>94.800805330000003</v>
      </c>
    </row>
    <row r="39" spans="1:3" x14ac:dyDescent="0.25">
      <c r="A39" t="s">
        <v>21</v>
      </c>
      <c r="B39">
        <f>B35+B36+B37+B38</f>
        <v>634</v>
      </c>
      <c r="C39">
        <f t="shared" si="3"/>
        <v>287.57756258000001</v>
      </c>
    </row>
    <row r="40" spans="1:3" x14ac:dyDescent="0.25">
      <c r="A40" t="s">
        <v>8</v>
      </c>
      <c r="B40">
        <f>B33+B34</f>
        <v>4150</v>
      </c>
      <c r="C40">
        <f t="shared" si="3"/>
        <v>1882.4083355</v>
      </c>
    </row>
    <row r="42" spans="1:3" x14ac:dyDescent="0.25">
      <c r="A42" t="s">
        <v>35</v>
      </c>
      <c r="B42">
        <v>4002</v>
      </c>
      <c r="C42">
        <f t="shared" si="3"/>
        <v>1815.2766647400001</v>
      </c>
    </row>
    <row r="43" spans="1:3" x14ac:dyDescent="0.25">
      <c r="A43" t="s">
        <v>62</v>
      </c>
      <c r="B43">
        <v>98</v>
      </c>
      <c r="C43">
        <f t="shared" si="3"/>
        <v>44.452052260000002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Apollo 17</vt:lpstr>
      <vt:lpstr>Apollo 16</vt:lpstr>
      <vt:lpstr>Apollo 15</vt:lpstr>
      <vt:lpstr>Apollo 14</vt:lpstr>
      <vt:lpstr>Apollo 13</vt:lpstr>
      <vt:lpstr>Apollo 12</vt:lpstr>
      <vt:lpstr>Apollo 11</vt:lpstr>
      <vt:lpstr>Apollo 10</vt:lpstr>
      <vt:lpstr>Apollo 9</vt:lpstr>
      <vt:lpstr>Apollo 8</vt:lpstr>
      <vt:lpstr>Apollo 7</vt:lpstr>
      <vt:lpstr>Apollo 5</vt:lpstr>
      <vt:lpstr>Skylab 2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Callaway</dc:creator>
  <cp:lastModifiedBy>Ryan Callaway</cp:lastModifiedBy>
  <cp:lastPrinted>2023-05-20T15:24:38Z</cp:lastPrinted>
  <dcterms:created xsi:type="dcterms:W3CDTF">2017-06-13T15:27:45Z</dcterms:created>
  <dcterms:modified xsi:type="dcterms:W3CDTF">2023-05-21T22:00:35Z</dcterms:modified>
</cp:coreProperties>
</file>