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erial" sheetId="1" r:id="rId4"/>
    <sheet state="visible" name="Servicios" sheetId="2" r:id="rId5"/>
  </sheets>
  <definedNames/>
  <calcPr/>
</workbook>
</file>

<file path=xl/sharedStrings.xml><?xml version="1.0" encoding="utf-8"?>
<sst xmlns="http://schemas.openxmlformats.org/spreadsheetml/2006/main" count="50" uniqueCount="35">
  <si>
    <t>Ref. Producto</t>
  </si>
  <si>
    <t>Cantidad Entregada</t>
  </si>
  <si>
    <t>Descripción</t>
  </si>
  <si>
    <t>Precio Neto Unitario (€)</t>
  </si>
  <si>
    <t>Precio Bruto Unitario (€)</t>
  </si>
  <si>
    <t>Importe Neto (€)</t>
  </si>
  <si>
    <t>IVA (%)</t>
  </si>
  <si>
    <t>TOTAL IVA</t>
  </si>
  <si>
    <t>TOTAL</t>
  </si>
  <si>
    <t>PK10 Recambios Borrador Faibo</t>
  </si>
  <si>
    <t>Borrador No Magnetico Faibo Plast Gris</t>
  </si>
  <si>
    <t>500H Papel Navigator Universal A4 80G</t>
  </si>
  <si>
    <t>Marcador Piz BCA Pilot Begreen 2,3MM Verde</t>
  </si>
  <si>
    <t>Marcador Piz BCA Pilot Begreen 2,3MM Rojo</t>
  </si>
  <si>
    <t>Marcador Piz BCA Pilot Begreen 2,3MM Negro</t>
  </si>
  <si>
    <t>Marcador Piz BCA Pilot Begreen 2,3MM Azul</t>
  </si>
  <si>
    <t>Recambio Marcador Pizarra  Blanca Verde</t>
  </si>
  <si>
    <t>Recambio Marcador Pizarra  Blanca Azul</t>
  </si>
  <si>
    <t>Recambio Marcador Pizarra  Blanca Negro</t>
  </si>
  <si>
    <t>ANUAL SIN IVA</t>
  </si>
  <si>
    <t>ANUAL CON IVA</t>
  </si>
  <si>
    <t>MENSUAL SIN IVA</t>
  </si>
  <si>
    <t>MENSUAL CON IVA</t>
  </si>
  <si>
    <t>CONSUMO DE 10 MESES SIN IVA</t>
  </si>
  <si>
    <t>CONSUMO DE 10 MESES CON IVA</t>
  </si>
  <si>
    <t>Código</t>
  </si>
  <si>
    <t>Unidad</t>
  </si>
  <si>
    <t>PVP (€)</t>
  </si>
  <si>
    <t>Dto %</t>
  </si>
  <si>
    <t>SERVEIS EXTRAORDINARIS
¡ELIMINAR CIRCUITS OBSOLETS QGP. NOU OGP MANTENINT
 8+8 INR! TERRAURTORS AMB CONTROL LUMINC 16 MODULS, 
DIF. I TERMIC TRIF, DIF I TERMIC MONOFASIC 
MUNTATS SOBRE 
NOU ARMARI AMB ESPAI DE RESERA, 
POSADA EN MARXA I COMPROVACIONS.</t>
  </si>
  <si>
    <t>SERVEIS EXTRAORDINARIS
TREBALLS EN FERRO I FUSTA 
SOL·LICITATS PER DIRECCIÓ 
(PORTES I BARANES MALMESES), REALITZATS 
ENTRE EL DIA 5/9 I EL 9/9 PER PART 
DE DOS OFICIALS ESPECIALITZATS.</t>
  </si>
  <si>
    <t>COMPRA DE MATERIALS
Caixa Connexions</t>
  </si>
  <si>
    <t>COMPRAS DE MATERIALES
COMPRAR MATERIALES FUSTA:
TAPETES
BATENTS
DM'S
JUNQUILLOS ESPECÍFICS
MONTA-KIT (2)
TORNILLERIA</t>
  </si>
  <si>
    <t>COMPRA MATERIAL FERRO:
TUB 60MM 2.2MM GRUIX 6M
PLETINES 5MM 100X100MM PERFORADES
TALLS I TORNILLERIA</t>
  </si>
  <si>
    <t>SERVEI D'URGENCIA
RERAPACIÓ D'URGÈNCIA D'AACC.
COMPRESSOR 400W + SONDA TEMPERATURA 
+ NETEJA DE FILTRES I BESCANVIADOR DE CALOR
 DE LA UNITAT EXTERIOR
TEMPS DE TREBALL, DESPLAÇAMENTS I 
SUBMINISTRAMENTS INCLOSOS.
DATA: 4/7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</si>
</sst>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€-1]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434343"/>
      <name val="Roboto"/>
    </font>
    <font>
      <b/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2" numFmtId="3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164" xfId="0" applyAlignment="1" applyBorder="1" applyFont="1" applyNumberFormat="1">
      <alignment readingOrder="0" shrinkToFit="0" vertical="center" wrapText="0"/>
    </xf>
    <xf borderId="5" fillId="0" fontId="2" numFmtId="164" xfId="0" applyAlignment="1" applyBorder="1" applyFont="1" applyNumberFormat="1">
      <alignment shrinkToFit="0" vertical="center" wrapText="0"/>
    </xf>
    <xf borderId="5" fillId="0" fontId="2" numFmtId="9" xfId="0" applyAlignment="1" applyBorder="1" applyFont="1" applyNumberFormat="1">
      <alignment readingOrder="0" shrinkToFit="0" vertical="center" wrapText="0"/>
    </xf>
    <xf borderId="5" fillId="0" fontId="2" numFmtId="164" xfId="0" applyAlignment="1" applyBorder="1" applyFont="1" applyNumberFormat="1">
      <alignment shrinkToFit="0" vertical="center" wrapText="0"/>
    </xf>
    <xf borderId="6" fillId="0" fontId="2" numFmtId="164" xfId="0" applyAlignment="1" applyBorder="1" applyFont="1" applyNumberFormat="1">
      <alignment shrinkToFit="0" vertical="center" wrapText="0"/>
    </xf>
    <xf borderId="7" fillId="0" fontId="2" numFmtId="3" xfId="0" applyAlignment="1" applyBorder="1" applyFont="1" applyNumberForma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164" xfId="0" applyAlignment="1" applyBorder="1" applyFont="1" applyNumberFormat="1">
      <alignment readingOrder="0" shrinkToFit="0" vertical="center" wrapText="0"/>
    </xf>
    <xf borderId="8" fillId="0" fontId="2" numFmtId="164" xfId="0" applyAlignment="1" applyBorder="1" applyFont="1" applyNumberFormat="1">
      <alignment shrinkToFit="0" vertical="center" wrapText="0"/>
    </xf>
    <xf borderId="8" fillId="0" fontId="2" numFmtId="9" xfId="0" applyAlignment="1" applyBorder="1" applyFont="1" applyNumberFormat="1">
      <alignment readingOrder="0" shrinkToFit="0" vertical="center" wrapText="0"/>
    </xf>
    <xf borderId="8" fillId="0" fontId="2" numFmtId="164" xfId="0" applyAlignment="1" applyBorder="1" applyFont="1" applyNumberFormat="1">
      <alignment shrinkToFit="0" vertical="center" wrapText="0"/>
    </xf>
    <xf borderId="9" fillId="0" fontId="2" numFmtId="164" xfId="0" applyAlignment="1" applyBorder="1" applyFont="1" applyNumberFormat="1">
      <alignment shrinkToFit="0" vertical="center" wrapText="0"/>
    </xf>
    <xf borderId="10" fillId="0" fontId="2" numFmtId="164" xfId="0" applyAlignment="1" applyBorder="1" applyFont="1" applyNumberFormat="1">
      <alignment shrinkToFit="0" vertical="center" wrapText="0"/>
    </xf>
    <xf borderId="10" fillId="0" fontId="2" numFmtId="164" xfId="0" applyAlignment="1" applyBorder="1" applyFont="1" applyNumberFormat="1">
      <alignment shrinkToFit="0" vertical="center" wrapText="0"/>
    </xf>
    <xf borderId="11" fillId="0" fontId="2" numFmtId="164" xfId="0" applyAlignment="1" applyBorder="1" applyFont="1" applyNumberFormat="1">
      <alignment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12" fillId="0" fontId="2" numFmtId="164" xfId="0" applyAlignment="1" applyBorder="1" applyFont="1" applyNumberFormat="1">
      <alignment shrinkToFit="0" vertical="center" wrapText="0"/>
    </xf>
    <xf borderId="13" fillId="0" fontId="2" numFmtId="0" xfId="0" applyAlignment="1" applyBorder="1" applyFont="1">
      <alignment readingOrder="0" shrinkToFit="0" vertical="center" wrapText="0"/>
    </xf>
    <xf borderId="14" fillId="0" fontId="2" numFmtId="0" xfId="0" applyAlignment="1" applyBorder="1" applyFont="1">
      <alignment readingOrder="0" shrinkToFit="0" vertical="center" wrapText="0"/>
    </xf>
    <xf borderId="14" fillId="0" fontId="2" numFmtId="164" xfId="0" applyAlignment="1" applyBorder="1" applyFont="1" applyNumberFormat="1">
      <alignment readingOrder="0" shrinkToFit="0" vertical="center" wrapText="0"/>
    </xf>
    <xf borderId="14" fillId="0" fontId="2" numFmtId="9" xfId="0" applyAlignment="1" applyBorder="1" applyFont="1" applyNumberFormat="1">
      <alignment readingOrder="0" shrinkToFit="0" vertical="center" wrapText="0"/>
    </xf>
    <xf borderId="14" fillId="0" fontId="2" numFmtId="164" xfId="0" applyAlignment="1" applyBorder="1" applyFont="1" applyNumberFormat="1">
      <alignment shrinkToFit="0" vertical="center" wrapText="0"/>
    </xf>
    <xf borderId="15" fillId="0" fontId="2" numFmtId="164" xfId="0" applyAlignment="1" applyBorder="1" applyFont="1" applyNumberFormat="1">
      <alignment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164" xfId="0" applyAlignment="1" applyBorder="1" applyFont="1" applyNumberFormat="1">
      <alignment readingOrder="0" shrinkToFit="0" vertical="center" wrapText="0"/>
    </xf>
    <xf borderId="5" fillId="0" fontId="2" numFmtId="9" xfId="0" applyAlignment="1" applyBorder="1" applyFont="1" applyNumberFormat="1">
      <alignment readingOrder="0" shrinkToFit="0" vertical="center" wrapText="0"/>
    </xf>
    <xf borderId="4" fillId="2" fontId="3" numFmtId="0" xfId="0" applyAlignment="1" applyBorder="1" applyFill="1" applyFont="1">
      <alignment horizontal="right" shrinkToFit="0" vertical="center" wrapText="0"/>
    </xf>
    <xf borderId="5" fillId="2" fontId="3" numFmtId="0" xfId="0" applyAlignment="1" applyBorder="1" applyFont="1">
      <alignment horizontal="right" shrinkToFit="0" vertical="center" wrapText="0"/>
    </xf>
    <xf borderId="5" fillId="2" fontId="3" numFmtId="0" xfId="0" applyAlignment="1" applyBorder="1" applyFont="1">
      <alignment shrinkToFit="0" vertical="center" wrapText="0"/>
    </xf>
    <xf borderId="5" fillId="2" fontId="3" numFmtId="164" xfId="0" applyAlignment="1" applyBorder="1" applyFont="1" applyNumberFormat="1">
      <alignment horizontal="right" shrinkToFit="0" vertical="center" wrapText="0"/>
    </xf>
    <xf borderId="5" fillId="2" fontId="3" numFmtId="9" xfId="0" applyAlignment="1" applyBorder="1" applyFont="1" applyNumberFormat="1">
      <alignment horizontal="right" shrinkToFit="0" vertical="center" wrapText="0"/>
    </xf>
    <xf borderId="6" fillId="2" fontId="3" numFmtId="164" xfId="0" applyAlignment="1" applyBorder="1" applyFont="1" applyNumberFormat="1">
      <alignment horizontal="right" shrinkToFit="0" vertical="center" wrapText="0"/>
    </xf>
    <xf borderId="12" fillId="0" fontId="2" numFmtId="0" xfId="0" applyAlignment="1" applyBorder="1" applyFont="1">
      <alignment shrinkToFit="0" vertical="center" wrapText="0"/>
    </xf>
    <xf borderId="10" fillId="0" fontId="2" numFmtId="0" xfId="0" applyAlignment="1" applyBorder="1" applyFont="1">
      <alignment shrinkToFit="0" vertical="center" wrapText="0"/>
    </xf>
    <xf borderId="10" fillId="0" fontId="2" numFmtId="0" xfId="0" applyAlignment="1" applyBorder="1" applyFont="1">
      <alignment shrinkToFit="0" vertical="center" wrapText="0"/>
    </xf>
    <xf borderId="10" fillId="0" fontId="2" numFmtId="164" xfId="0" applyAlignment="1" applyBorder="1" applyFont="1" applyNumberFormat="1">
      <alignment readingOrder="0" shrinkToFit="0" vertical="center" wrapText="0"/>
    </xf>
    <xf borderId="2" fillId="0" fontId="4" numFmtId="0" xfId="0" applyAlignment="1" applyBorder="1" applyFont="1">
      <alignment horizontal="left" readingOrder="0" shrinkToFit="0" vertical="center" wrapText="0"/>
    </xf>
    <xf borderId="3" fillId="0" fontId="4" numFmtId="0" xfId="0" applyAlignment="1" applyBorder="1" applyFont="1">
      <alignment horizontal="left" readingOrder="0" shrinkToFit="0" vertical="center" wrapText="0"/>
    </xf>
    <xf borderId="12" fillId="0" fontId="2" numFmtId="164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4">
    <tableStyle count="3" pivot="0" name="Material-style">
      <tableStyleElement dxfId="1" type="headerRow"/>
      <tableStyleElement dxfId="2" type="firstRowStripe"/>
      <tableStyleElement dxfId="3" type="secondRowStripe"/>
    </tableStyle>
    <tableStyle count="3" pivot="0" name="Material-style 2">
      <tableStyleElement dxfId="1" type="headerRow"/>
      <tableStyleElement dxfId="2" type="firstRowStripe"/>
      <tableStyleElement dxfId="3" type="secondRowStripe"/>
    </tableStyle>
    <tableStyle count="3" pivot="0" name="Servicios-style">
      <tableStyleElement dxfId="1" type="headerRow"/>
      <tableStyleElement dxfId="2" type="firstRowStripe"/>
      <tableStyleElement dxfId="4" type="secondRowStripe"/>
    </tableStyle>
    <tableStyle count="3" pivot="0" name="Servicios-style 2">
      <tableStyleElement dxfId="1" type="headerRow"/>
      <tableStyleElement dxfId="2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GASTOS MENSUALES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Material!$A$22:$F$22</c:f>
            </c:strRef>
          </c:cat>
          <c:val>
            <c:numRef>
              <c:f>Material!$A$23:$F$23</c:f>
              <c:numCache/>
            </c:numRef>
          </c:val>
        </c:ser>
        <c:axId val="1421324678"/>
        <c:axId val="2090492083"/>
      </c:barChart>
      <c:catAx>
        <c:axId val="14213246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0492083"/>
      </c:catAx>
      <c:valAx>
        <c:axId val="20904920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13246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GASTOS EN SERVICIOS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Servicios!$A$10:$F$10</c:f>
            </c:strRef>
          </c:cat>
          <c:val>
            <c:numRef>
              <c:f>Servicios!$A$11:$F$11</c:f>
              <c:numCache/>
            </c:numRef>
          </c:val>
        </c:ser>
        <c:axId val="175880376"/>
        <c:axId val="1724949122"/>
      </c:barChart>
      <c:catAx>
        <c:axId val="175880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4949122"/>
      </c:catAx>
      <c:valAx>
        <c:axId val="1724949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8803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1171575</xdr:colOff>
      <xdr:row>23</xdr:row>
      <xdr:rowOff>190500</xdr:rowOff>
    </xdr:from>
    <xdr:ext cx="5829300" cy="3600450"/>
    <xdr:graphicFrame>
      <xdr:nvGraphicFramePr>
        <xdr:cNvPr id="1" name="Chart 1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1447800</xdr:colOff>
      <xdr:row>12</xdr:row>
      <xdr:rowOff>180975</xdr:rowOff>
    </xdr:from>
    <xdr:ext cx="6743700" cy="4162425"/>
    <xdr:graphicFrame>
      <xdr:nvGraphicFramePr>
        <xdr:cNvPr id="2" name="Chart 2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I16" displayName="Material" name="Material" id="1">
  <tableColumns count="9">
    <tableColumn name="Ref. Producto" id="1"/>
    <tableColumn name="Cantidad Entregada" id="2"/>
    <tableColumn name="Descripción" id="3"/>
    <tableColumn name="Precio Neto Unitario (€)" id="4"/>
    <tableColumn name="Precio Bruto Unitario (€)" id="5"/>
    <tableColumn name="Importe Neto (€)" id="6"/>
    <tableColumn name="IVA (%)" id="7"/>
    <tableColumn name="TOTAL IVA" id="8"/>
    <tableColumn name="TOTAL" id="9"/>
  </tableColumns>
  <tableStyleInfo name="Material-style" showColumnStripes="0" showFirstColumn="1" showLastColumn="1" showRowStripes="1"/>
</table>
</file>

<file path=xl/tables/table2.xml><?xml version="1.0" encoding="utf-8"?>
<table xmlns="http://schemas.openxmlformats.org/spreadsheetml/2006/main" ref="A22:F23" displayName="Mensualmente" name="Mensualmente" id="2">
  <tableColumns count="6">
    <tableColumn name="ANUAL SIN IVA" id="1"/>
    <tableColumn name="ANUAL CON IVA" id="2"/>
    <tableColumn name="MENSUAL SIN IVA" id="3"/>
    <tableColumn name="MENSUAL CON IVA" id="4"/>
    <tableColumn name="CONSUMO DE 10 MESES SIN IVA" id="5"/>
    <tableColumn name="CONSUMO DE 10 MESES CON IVA" id="6"/>
  </tableColumns>
  <tableStyleInfo name="Material-style 2" showColumnStripes="0" showFirstColumn="1" showLastColumn="1" showRowStripes="1"/>
</table>
</file>

<file path=xl/tables/table3.xml><?xml version="1.0" encoding="utf-8"?>
<table xmlns="http://schemas.openxmlformats.org/spreadsheetml/2006/main" ref="A1:I8" displayName="Servicios" name="Servicios" id="3">
  <tableColumns count="9">
    <tableColumn name="Código" id="1"/>
    <tableColumn name="Unidad" id="2"/>
    <tableColumn name="Descripción" id="3"/>
    <tableColumn name="PVP (€)" id="4"/>
    <tableColumn name="Dto %" id="5"/>
    <tableColumn name="Importe Neto (€)" id="6"/>
    <tableColumn name="IVA (%)" id="7"/>
    <tableColumn name="TOTAL IVA" id="8"/>
    <tableColumn name="TOTAL" id="9"/>
  </tableColumns>
  <tableStyleInfo name="Servicios-style" showColumnStripes="0" showFirstColumn="1" showLastColumn="1" showRowStripes="1"/>
</table>
</file>

<file path=xl/tables/table4.xml><?xml version="1.0" encoding="utf-8"?>
<table xmlns="http://schemas.openxmlformats.org/spreadsheetml/2006/main" ref="A10:F11" displayName="Gastos" name="Gastos" id="4">
  <tableColumns count="6">
    <tableColumn name="ANUAL SIN IVA" id="1"/>
    <tableColumn name="ANUAL CON IVA" id="2"/>
    <tableColumn name="MENSUAL SIN IVA" id="3"/>
    <tableColumn name="MENSUAL CON IVA" id="4"/>
    <tableColumn name="CONSUMO DE 10 MESES SIN IVA" id="5"/>
    <tableColumn name="CONSUMO DE 10 MESES CON IVA" id="6"/>
  </tableColumns>
  <tableStyleInfo name="Servici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23.63"/>
    <col customWidth="1" min="3" max="3" width="39.75"/>
    <col customWidth="1" min="4" max="4" width="26.63"/>
    <col customWidth="1" min="5" max="5" width="29.25"/>
    <col customWidth="1" min="6" max="6" width="30.0"/>
    <col customWidth="1" min="8" max="8" width="16.75"/>
    <col customWidth="1" min="9" max="9" width="13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</row>
    <row r="2">
      <c r="A2" s="5">
        <v>6016972.0</v>
      </c>
      <c r="B2" s="6">
        <v>1.0</v>
      </c>
      <c r="C2" s="6" t="s">
        <v>9</v>
      </c>
      <c r="D2" s="7">
        <v>5.6</v>
      </c>
      <c r="E2" s="7">
        <f t="shared" ref="E2:E15" si="1">PRODUCT(D2* 1.21)</f>
        <v>6.776</v>
      </c>
      <c r="F2" s="8">
        <f t="shared" ref="F2:F15" si="2">PRODUCT(D2,B2)</f>
        <v>5.6</v>
      </c>
      <c r="G2" s="9">
        <v>0.21</v>
      </c>
      <c r="H2" s="10">
        <f t="shared" ref="H2:H15" si="3">ROUND(F2 * 0.21, 2)
</f>
        <v>1.18</v>
      </c>
      <c r="I2" s="11">
        <f t="shared" ref="I2:I15" si="4">SUM(H2+F2)</f>
        <v>6.78</v>
      </c>
    </row>
    <row r="3">
      <c r="A3" s="12">
        <v>6016959.0</v>
      </c>
      <c r="B3" s="13">
        <v>6.0</v>
      </c>
      <c r="C3" s="13" t="s">
        <v>10</v>
      </c>
      <c r="D3" s="14">
        <v>6.83</v>
      </c>
      <c r="E3" s="14">
        <f t="shared" si="1"/>
        <v>8.2643</v>
      </c>
      <c r="F3" s="15">
        <f t="shared" si="2"/>
        <v>40.98</v>
      </c>
      <c r="G3" s="16">
        <v>0.21</v>
      </c>
      <c r="H3" s="17">
        <f t="shared" si="3"/>
        <v>8.61</v>
      </c>
      <c r="I3" s="18">
        <f t="shared" si="4"/>
        <v>49.59</v>
      </c>
    </row>
    <row r="4">
      <c r="A4" s="5">
        <v>1946072.0</v>
      </c>
      <c r="B4" s="6">
        <v>10.0</v>
      </c>
      <c r="C4" s="6" t="s">
        <v>11</v>
      </c>
      <c r="D4" s="7">
        <v>5.47</v>
      </c>
      <c r="E4" s="7">
        <f t="shared" si="1"/>
        <v>6.6187</v>
      </c>
      <c r="F4" s="8">
        <f t="shared" si="2"/>
        <v>54.7</v>
      </c>
      <c r="G4" s="9">
        <v>0.21</v>
      </c>
      <c r="H4" s="10">
        <f t="shared" si="3"/>
        <v>11.49</v>
      </c>
      <c r="I4" s="11">
        <f t="shared" si="4"/>
        <v>66.19</v>
      </c>
    </row>
    <row r="5">
      <c r="A5" s="12">
        <v>1946072.0</v>
      </c>
      <c r="B5" s="13">
        <v>15.0</v>
      </c>
      <c r="C5" s="13" t="s">
        <v>11</v>
      </c>
      <c r="D5" s="14">
        <v>5.34</v>
      </c>
      <c r="E5" s="14">
        <f t="shared" si="1"/>
        <v>6.4614</v>
      </c>
      <c r="F5" s="15">
        <f t="shared" si="2"/>
        <v>80.1</v>
      </c>
      <c r="G5" s="16">
        <v>0.21</v>
      </c>
      <c r="H5" s="17">
        <f t="shared" si="3"/>
        <v>16.82</v>
      </c>
      <c r="I5" s="18">
        <f t="shared" si="4"/>
        <v>96.92</v>
      </c>
    </row>
    <row r="6">
      <c r="A6" s="5">
        <v>1946072.0</v>
      </c>
      <c r="B6" s="6">
        <v>20.0</v>
      </c>
      <c r="C6" s="6" t="s">
        <v>11</v>
      </c>
      <c r="D6" s="7">
        <v>5.47</v>
      </c>
      <c r="E6" s="7">
        <f t="shared" si="1"/>
        <v>6.6187</v>
      </c>
      <c r="F6" s="8">
        <f t="shared" si="2"/>
        <v>109.4</v>
      </c>
      <c r="G6" s="9">
        <v>0.21</v>
      </c>
      <c r="H6" s="10">
        <f t="shared" si="3"/>
        <v>22.97</v>
      </c>
      <c r="I6" s="11">
        <f t="shared" si="4"/>
        <v>132.37</v>
      </c>
    </row>
    <row r="7">
      <c r="A7" s="12">
        <v>4241828.0</v>
      </c>
      <c r="B7" s="13">
        <v>25.0</v>
      </c>
      <c r="C7" s="13" t="s">
        <v>12</v>
      </c>
      <c r="D7" s="14">
        <v>0.89</v>
      </c>
      <c r="E7" s="14">
        <f t="shared" si="1"/>
        <v>1.0769</v>
      </c>
      <c r="F7" s="15">
        <f t="shared" si="2"/>
        <v>22.25</v>
      </c>
      <c r="G7" s="16">
        <v>0.21</v>
      </c>
      <c r="H7" s="17">
        <f t="shared" si="3"/>
        <v>4.67</v>
      </c>
      <c r="I7" s="18">
        <f t="shared" si="4"/>
        <v>26.92</v>
      </c>
    </row>
    <row r="8">
      <c r="A8" s="5">
        <v>3771377.0</v>
      </c>
      <c r="B8" s="6">
        <v>30.0</v>
      </c>
      <c r="C8" s="6" t="s">
        <v>13</v>
      </c>
      <c r="D8" s="7">
        <v>0.89</v>
      </c>
      <c r="E8" s="7">
        <f t="shared" si="1"/>
        <v>1.0769</v>
      </c>
      <c r="F8" s="8">
        <f t="shared" si="2"/>
        <v>26.7</v>
      </c>
      <c r="G8" s="9">
        <v>0.21</v>
      </c>
      <c r="H8" s="10">
        <f t="shared" si="3"/>
        <v>5.61</v>
      </c>
      <c r="I8" s="11">
        <f t="shared" si="4"/>
        <v>32.31</v>
      </c>
    </row>
    <row r="9">
      <c r="A9" s="12">
        <v>3771355.0</v>
      </c>
      <c r="B9" s="13">
        <v>30.0</v>
      </c>
      <c r="C9" s="13" t="s">
        <v>14</v>
      </c>
      <c r="D9" s="14">
        <v>0.89</v>
      </c>
      <c r="E9" s="14">
        <f t="shared" si="1"/>
        <v>1.0769</v>
      </c>
      <c r="F9" s="15">
        <f t="shared" si="2"/>
        <v>26.7</v>
      </c>
      <c r="G9" s="16">
        <v>0.21</v>
      </c>
      <c r="H9" s="17">
        <f t="shared" si="3"/>
        <v>5.61</v>
      </c>
      <c r="I9" s="18">
        <f t="shared" si="4"/>
        <v>32.31</v>
      </c>
    </row>
    <row r="10">
      <c r="A10" s="5">
        <v>3771366.0</v>
      </c>
      <c r="B10" s="6">
        <v>30.0</v>
      </c>
      <c r="C10" s="6" t="s">
        <v>15</v>
      </c>
      <c r="D10" s="7">
        <v>0.89</v>
      </c>
      <c r="E10" s="7">
        <f t="shared" si="1"/>
        <v>1.0769</v>
      </c>
      <c r="F10" s="8">
        <f t="shared" si="2"/>
        <v>26.7</v>
      </c>
      <c r="G10" s="9">
        <v>0.21</v>
      </c>
      <c r="H10" s="10">
        <f t="shared" si="3"/>
        <v>5.61</v>
      </c>
      <c r="I10" s="11">
        <f t="shared" si="4"/>
        <v>32.31</v>
      </c>
    </row>
    <row r="11">
      <c r="A11" s="12">
        <v>4241806.0</v>
      </c>
      <c r="B11" s="13">
        <v>30.0</v>
      </c>
      <c r="C11" s="13" t="s">
        <v>16</v>
      </c>
      <c r="D11" s="14">
        <v>0.91</v>
      </c>
      <c r="E11" s="14">
        <f t="shared" si="1"/>
        <v>1.1011</v>
      </c>
      <c r="F11" s="15">
        <f t="shared" si="2"/>
        <v>27.3</v>
      </c>
      <c r="G11" s="16">
        <v>0.21</v>
      </c>
      <c r="H11" s="17">
        <f t="shared" si="3"/>
        <v>5.73</v>
      </c>
      <c r="I11" s="18">
        <f t="shared" si="4"/>
        <v>33.03</v>
      </c>
    </row>
    <row r="12">
      <c r="A12" s="5">
        <v>4241806.0</v>
      </c>
      <c r="B12" s="6">
        <v>30.0</v>
      </c>
      <c r="C12" s="6" t="s">
        <v>17</v>
      </c>
      <c r="D12" s="7">
        <v>0.71</v>
      </c>
      <c r="E12" s="7">
        <f t="shared" si="1"/>
        <v>0.8591</v>
      </c>
      <c r="F12" s="8">
        <f t="shared" si="2"/>
        <v>21.3</v>
      </c>
      <c r="G12" s="9">
        <v>0.21</v>
      </c>
      <c r="H12" s="10">
        <f t="shared" si="3"/>
        <v>4.47</v>
      </c>
      <c r="I12" s="11">
        <f t="shared" si="4"/>
        <v>25.77</v>
      </c>
    </row>
    <row r="13">
      <c r="A13" s="12">
        <v>4241806.0</v>
      </c>
      <c r="B13" s="13">
        <v>30.0</v>
      </c>
      <c r="C13" s="13" t="s">
        <v>16</v>
      </c>
      <c r="D13" s="14">
        <v>5.34</v>
      </c>
      <c r="E13" s="14">
        <f t="shared" si="1"/>
        <v>6.4614</v>
      </c>
      <c r="F13" s="15">
        <f t="shared" si="2"/>
        <v>160.2</v>
      </c>
      <c r="G13" s="16">
        <v>0.21</v>
      </c>
      <c r="H13" s="17">
        <f t="shared" si="3"/>
        <v>33.64</v>
      </c>
      <c r="I13" s="18">
        <f t="shared" si="4"/>
        <v>193.84</v>
      </c>
    </row>
    <row r="14">
      <c r="A14" s="5">
        <v>3771388.0</v>
      </c>
      <c r="B14" s="6">
        <v>40.0</v>
      </c>
      <c r="C14" s="6" t="s">
        <v>18</v>
      </c>
      <c r="D14" s="7">
        <v>0.71</v>
      </c>
      <c r="E14" s="7">
        <f t="shared" si="1"/>
        <v>0.8591</v>
      </c>
      <c r="F14" s="8">
        <f t="shared" si="2"/>
        <v>28.4</v>
      </c>
      <c r="G14" s="9">
        <v>0.21</v>
      </c>
      <c r="H14" s="10">
        <f t="shared" si="3"/>
        <v>5.96</v>
      </c>
      <c r="I14" s="11">
        <f t="shared" si="4"/>
        <v>34.36</v>
      </c>
    </row>
    <row r="15">
      <c r="A15" s="12">
        <v>3771388.0</v>
      </c>
      <c r="B15" s="13">
        <v>40.0</v>
      </c>
      <c r="C15" s="13" t="s">
        <v>18</v>
      </c>
      <c r="D15" s="14">
        <v>0.71</v>
      </c>
      <c r="E15" s="14">
        <f t="shared" si="1"/>
        <v>0.8591</v>
      </c>
      <c r="F15" s="15">
        <f t="shared" si="2"/>
        <v>28.4</v>
      </c>
      <c r="G15" s="16">
        <v>0.21</v>
      </c>
      <c r="H15" s="17">
        <f t="shared" si="3"/>
        <v>5.96</v>
      </c>
      <c r="I15" s="18">
        <f t="shared" si="4"/>
        <v>34.36</v>
      </c>
    </row>
    <row r="16">
      <c r="D16" s="19"/>
      <c r="E16" s="19"/>
      <c r="F16" s="19">
        <f>SUM(F2:F15)</f>
        <v>658.73</v>
      </c>
      <c r="H16" s="20">
        <f t="shared" ref="H16:I16" si="5">SUM(H2:H15)</f>
        <v>138.33</v>
      </c>
      <c r="I16" s="21">
        <f t="shared" si="5"/>
        <v>797.06</v>
      </c>
    </row>
    <row r="22">
      <c r="A22" s="1" t="s">
        <v>19</v>
      </c>
      <c r="B22" s="22" t="s">
        <v>20</v>
      </c>
      <c r="C22" s="22" t="s">
        <v>21</v>
      </c>
      <c r="D22" s="22" t="s">
        <v>22</v>
      </c>
      <c r="E22" s="22" t="s">
        <v>23</v>
      </c>
      <c r="F22" s="23" t="s">
        <v>24</v>
      </c>
    </row>
    <row r="23">
      <c r="A23" s="24">
        <f>SUM(F2:F15)</f>
        <v>658.73</v>
      </c>
      <c r="B23" s="20">
        <f>SUM(I2:I15)</f>
        <v>797.06</v>
      </c>
      <c r="C23" s="20">
        <f t="shared" ref="C23:D23" si="6">A23/12</f>
        <v>54.89416667</v>
      </c>
      <c r="D23" s="20">
        <f t="shared" si="6"/>
        <v>66.42166667</v>
      </c>
      <c r="E23" s="20">
        <f t="shared" ref="E23:F23" si="7">C23*10</f>
        <v>548.9416667</v>
      </c>
      <c r="F23" s="21">
        <f t="shared" si="7"/>
        <v>664.2166667</v>
      </c>
    </row>
  </sheetData>
  <dataValidations>
    <dataValidation type="custom" allowBlank="1" showDropDown="1" sqref="D2:F16 H2:I16 A23:B23">
      <formula1>AND(ISNUMBER(A2),(NOT(OR(NOT(ISERROR(DATEVALUE(A2))), AND(ISNUMBER(A2), LEFT(CELL("format", A2))="D")))))</formula1>
    </dataValidation>
  </dataValidations>
  <printOptions horizontalCentered="1"/>
  <pageMargins bottom="0.75" footer="0.0" header="0.0" left="0.7" right="0.7" top="0.75"/>
  <pageSetup fitToHeight="0" paperSize="9" orientation="landscape" pageOrder="overThenDown"/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38"/>
    <col customWidth="1" min="2" max="2" width="22.63"/>
    <col customWidth="1" min="3" max="3" width="42.5"/>
    <col customWidth="1" min="4" max="4" width="22.63"/>
    <col customWidth="1" min="5" max="5" width="29.13"/>
    <col customWidth="1" min="6" max="6" width="38.38"/>
  </cols>
  <sheetData>
    <row r="1">
      <c r="A1" s="1" t="s">
        <v>25</v>
      </c>
      <c r="B1" s="2" t="s">
        <v>26</v>
      </c>
      <c r="C1" s="2" t="s">
        <v>2</v>
      </c>
      <c r="D1" s="2" t="s">
        <v>27</v>
      </c>
      <c r="E1" s="2" t="s">
        <v>28</v>
      </c>
      <c r="F1" s="2" t="s">
        <v>5</v>
      </c>
      <c r="G1" s="2" t="s">
        <v>6</v>
      </c>
      <c r="H1" s="3" t="s">
        <v>7</v>
      </c>
      <c r="I1" s="4" t="s">
        <v>8</v>
      </c>
    </row>
    <row r="2">
      <c r="A2" s="5">
        <v>6.0</v>
      </c>
      <c r="B2" s="6">
        <v>1.0</v>
      </c>
      <c r="C2" s="6" t="s">
        <v>29</v>
      </c>
      <c r="D2" s="7">
        <v>1986.0</v>
      </c>
      <c r="E2" s="7">
        <v>0.0</v>
      </c>
      <c r="F2" s="7">
        <v>1986.0</v>
      </c>
      <c r="G2" s="9">
        <v>0.21</v>
      </c>
      <c r="H2" s="10">
        <f t="shared" ref="H2:H7" si="1">ROUND(F2 * 0.21, 2)
</f>
        <v>417.06</v>
      </c>
      <c r="I2" s="11">
        <f t="shared" ref="I2:I7" si="2">SUM(H2+F2)</f>
        <v>2403.06</v>
      </c>
    </row>
    <row r="3">
      <c r="A3" s="25">
        <v>6.0</v>
      </c>
      <c r="B3" s="26">
        <v>1.0</v>
      </c>
      <c r="C3" s="26" t="s">
        <v>30</v>
      </c>
      <c r="D3" s="27">
        <v>575.0</v>
      </c>
      <c r="E3" s="27">
        <v>0.0</v>
      </c>
      <c r="F3" s="27">
        <v>575.0</v>
      </c>
      <c r="G3" s="28">
        <v>0.21</v>
      </c>
      <c r="H3" s="29">
        <f t="shared" si="1"/>
        <v>120.75</v>
      </c>
      <c r="I3" s="30">
        <f t="shared" si="2"/>
        <v>695.75</v>
      </c>
    </row>
    <row r="4">
      <c r="A4" s="5">
        <v>11.0</v>
      </c>
      <c r="B4" s="6">
        <v>1.0</v>
      </c>
      <c r="C4" s="6" t="s">
        <v>31</v>
      </c>
      <c r="D4" s="7">
        <v>119.8</v>
      </c>
      <c r="E4" s="7">
        <v>0.0</v>
      </c>
      <c r="F4" s="7">
        <v>119.8</v>
      </c>
      <c r="G4" s="9">
        <v>0.21</v>
      </c>
      <c r="H4" s="10">
        <f t="shared" si="1"/>
        <v>25.16</v>
      </c>
      <c r="I4" s="11">
        <f t="shared" si="2"/>
        <v>144.96</v>
      </c>
    </row>
    <row r="5">
      <c r="A5" s="25">
        <v>11.0</v>
      </c>
      <c r="B5" s="26">
        <v>1.0</v>
      </c>
      <c r="C5" s="26" t="s">
        <v>32</v>
      </c>
      <c r="D5" s="27">
        <v>129.94</v>
      </c>
      <c r="E5" s="27">
        <v>0.0</v>
      </c>
      <c r="F5" s="27">
        <v>129.94</v>
      </c>
      <c r="G5" s="28">
        <v>0.21</v>
      </c>
      <c r="H5" s="29">
        <f t="shared" si="1"/>
        <v>27.29</v>
      </c>
      <c r="I5" s="30">
        <f t="shared" si="2"/>
        <v>157.23</v>
      </c>
    </row>
    <row r="6">
      <c r="A6" s="31">
        <v>11.0</v>
      </c>
      <c r="B6" s="32">
        <v>1.0</v>
      </c>
      <c r="C6" s="32" t="s">
        <v>33</v>
      </c>
      <c r="D6" s="33">
        <v>132.93</v>
      </c>
      <c r="E6" s="33">
        <v>0.0</v>
      </c>
      <c r="F6" s="33">
        <v>132.93</v>
      </c>
      <c r="G6" s="34">
        <v>0.21</v>
      </c>
      <c r="H6" s="10">
        <f t="shared" si="1"/>
        <v>27.92</v>
      </c>
      <c r="I6" s="11">
        <f t="shared" si="2"/>
        <v>160.85</v>
      </c>
    </row>
    <row r="7">
      <c r="A7" s="35">
        <v>15.0</v>
      </c>
      <c r="B7" s="36">
        <v>1.0</v>
      </c>
      <c r="C7" s="37" t="s">
        <v>34</v>
      </c>
      <c r="D7" s="38">
        <v>288.0</v>
      </c>
      <c r="E7" s="38">
        <v>0.0</v>
      </c>
      <c r="F7" s="38">
        <v>288.0</v>
      </c>
      <c r="G7" s="39">
        <v>0.21</v>
      </c>
      <c r="H7" s="38">
        <f t="shared" si="1"/>
        <v>60.48</v>
      </c>
      <c r="I7" s="40">
        <f t="shared" si="2"/>
        <v>348.48</v>
      </c>
    </row>
    <row r="8">
      <c r="A8" s="41"/>
      <c r="B8" s="42"/>
      <c r="C8" s="42"/>
      <c r="D8" s="20"/>
      <c r="E8" s="20"/>
      <c r="F8" s="20">
        <f>SUM(F2:F7)</f>
        <v>3231.67</v>
      </c>
      <c r="G8" s="43"/>
      <c r="H8" s="44">
        <f>SUM(H2,H7)</f>
        <v>477.54</v>
      </c>
      <c r="I8" s="21">
        <f>SUM(F8,H8)</f>
        <v>3709.21</v>
      </c>
    </row>
    <row r="10">
      <c r="A10" s="1" t="s">
        <v>19</v>
      </c>
      <c r="B10" s="2" t="s">
        <v>20</v>
      </c>
      <c r="C10" s="2" t="s">
        <v>21</v>
      </c>
      <c r="D10" s="2" t="s">
        <v>22</v>
      </c>
      <c r="E10" s="45" t="s">
        <v>23</v>
      </c>
      <c r="F10" s="46" t="s">
        <v>24</v>
      </c>
    </row>
    <row r="11">
      <c r="A11" s="47">
        <f>SUM(F2:F7)</f>
        <v>3231.67</v>
      </c>
      <c r="B11" s="19">
        <f>SUM(F8,H8)</f>
        <v>3709.21</v>
      </c>
      <c r="C11" s="19">
        <f t="shared" ref="C11:D11" si="3">DIVIDE(A11,12)</f>
        <v>269.3058333</v>
      </c>
      <c r="D11" s="20">
        <f t="shared" si="3"/>
        <v>309.1008333</v>
      </c>
      <c r="E11" s="20">
        <f t="shared" ref="E11:F11" si="4">C11*10</f>
        <v>2693.058333</v>
      </c>
      <c r="F11" s="21">
        <f t="shared" si="4"/>
        <v>3091.008333</v>
      </c>
    </row>
  </sheetData>
  <dataValidations>
    <dataValidation type="custom" allowBlank="1" showDropDown="1" sqref="D2:E8 H2:I8 A11">
      <formula1>AND(ISNUMBER(A2),(NOT(OR(NOT(ISERROR(DATEVALUE(A2))), AND(ISNUMBER(A2), LEFT(CELL("format", A2))="D")))))</formula1>
    </dataValidation>
  </dataValidations>
  <printOptions horizontalCentered="1"/>
  <pageMargins bottom="0.75" footer="0.0" header="0.0" left="0.7" right="0.7" top="0.75"/>
  <pageSetup fitToHeight="0" paperSize="9" orientation="landscape" pageOrder="overThenDown"/>
  <drawing r:id="rId1"/>
  <tableParts count="2">
    <tablePart r:id="rId4"/>
    <tablePart r:id="rId5"/>
  </tableParts>
</worksheet>
</file>