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IV" sheetId="1" r:id="rId4"/>
  </sheets>
  <definedNames/>
  <calcPr/>
</workbook>
</file>

<file path=xl/sharedStrings.xml><?xml version="1.0" encoding="utf-8"?>
<sst xmlns="http://schemas.openxmlformats.org/spreadsheetml/2006/main" count="67" uniqueCount="59">
  <si>
    <t>Proposed Structure</t>
  </si>
  <si>
    <t>Token Name:</t>
  </si>
  <si>
    <t xml:space="preserve"> stGIV</t>
  </si>
  <si>
    <t>Today</t>
  </si>
  <si>
    <t>$GIV</t>
  </si>
  <si>
    <t>Price</t>
  </si>
  <si>
    <t>GIV tokens per stGIV</t>
  </si>
  <si>
    <t>Size:</t>
  </si>
  <si>
    <t>Notional</t>
  </si>
  <si>
    <t>Current Price</t>
  </si>
  <si>
    <t>Maturity:</t>
  </si>
  <si>
    <t>Strike</t>
  </si>
  <si>
    <t>Price:</t>
  </si>
  <si>
    <t>In the Money</t>
  </si>
  <si>
    <t>Total Value (USDC):</t>
  </si>
  <si>
    <t>Collateral $GIV:</t>
  </si>
  <si>
    <t>Call Option</t>
  </si>
  <si>
    <t>Quantity</t>
  </si>
  <si>
    <t>Rate</t>
  </si>
  <si>
    <t>Expiry</t>
  </si>
  <si>
    <t>Years</t>
  </si>
  <si>
    <t>Days</t>
  </si>
  <si>
    <t>Implied Vol</t>
  </si>
  <si>
    <t>% Move</t>
  </si>
  <si>
    <t>d1</t>
  </si>
  <si>
    <t>d2</t>
  </si>
  <si>
    <t>Call Price ($)</t>
  </si>
  <si>
    <t>Call Price (%)</t>
  </si>
  <si>
    <t>Option Cost</t>
  </si>
  <si>
    <t>Total Value</t>
  </si>
  <si>
    <t>stGIV Price</t>
  </si>
  <si>
    <t>Liquidity Adjustement</t>
  </si>
  <si>
    <t>Success Token price</t>
  </si>
  <si>
    <t>Effective discount</t>
  </si>
  <si>
    <t>Price on 10/1/2023</t>
  </si>
  <si>
    <t>Tokens to investors</t>
  </si>
  <si>
    <t>USDC value to investor</t>
  </si>
  <si>
    <t>Collateral returned</t>
  </si>
  <si>
    <t>Parameters</t>
  </si>
  <si>
    <t>Number of Project Tokens</t>
  </si>
  <si>
    <t>&gt;</t>
  </si>
  <si>
    <t>collateralPerPair</t>
  </si>
  <si>
    <t>total units of collateral backing one success token</t>
  </si>
  <si>
    <t>Call Option Collateral</t>
  </si>
  <si>
    <t>basePercentage</t>
  </si>
  <si>
    <t>determines the percentage of the total success token collateral (collateralPerPair) that is used as the floor value for the success token versus the percentage that is used to collateralize the covered call option.</t>
  </si>
  <si>
    <t>floor value</t>
  </si>
  <si>
    <t>Success Token Holder</t>
  </si>
  <si>
    <t>DAO's Treasury</t>
  </si>
  <si>
    <t>USDC</t>
  </si>
  <si>
    <t>Tokens</t>
  </si>
  <si>
    <t>Residual</t>
  </si>
  <si>
    <t>Effective</t>
  </si>
  <si>
    <t>GIV Price</t>
  </si>
  <si>
    <t>Token</t>
  </si>
  <si>
    <t>Call</t>
  </si>
  <si>
    <t>Total</t>
  </si>
  <si>
    <t>Collateral</t>
  </si>
  <si>
    <t>Sale Price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</si>
</sst>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00_);_(* \(#,##0.00\);_(* &quot;-&quot;??_);_(@_)"/>
    <numFmt numFmtId="165" formatCode="mmm dd, yyyy"/>
    <numFmt numFmtId="166" formatCode="m/d/yy"/>
    <numFmt numFmtId="167" formatCode="0.000"/>
    <numFmt numFmtId="168" formatCode="#,##0.000"/>
  </numFmts>
  <fonts count="16">
    <font>
      <sz val="12.0"/>
      <color theme="1"/>
      <name val="Calibri"/>
      <scheme val="minor"/>
    </font>
    <font>
      <sz val="12.0"/>
      <color rgb="FF000000"/>
      <name val="Calibri"/>
    </font>
    <font>
      <sz val="10.0"/>
      <color theme="1"/>
      <name val="Arial"/>
    </font>
    <font>
      <b/>
      <sz val="10.0"/>
      <color rgb="FF0000FF"/>
      <name val="Arial"/>
    </font>
    <font>
      <b/>
      <sz val="10.0"/>
      <color rgb="FF000000"/>
      <name val="Arial"/>
    </font>
    <font>
      <color theme="1"/>
      <name val="Arial"/>
    </font>
    <font>
      <sz val="10.0"/>
      <color rgb="FF000000"/>
      <name val="Arial"/>
    </font>
    <font>
      <b/>
      <color theme="1"/>
      <name val="Arial"/>
    </font>
    <font>
      <b/>
      <color rgb="FF0000FF"/>
      <name val="Arial"/>
    </font>
    <font>
      <b/>
      <sz val="10.0"/>
      <color theme="1"/>
      <name val="Arial"/>
    </font>
    <font>
      <sz val="12.0"/>
      <color theme="1"/>
      <name val="Calibri"/>
    </font>
    <font>
      <color theme="1"/>
      <name val="Calibri"/>
      <scheme val="minor"/>
    </font>
    <font>
      <sz val="10.0"/>
      <color theme="1"/>
      <name val="Calibri"/>
      <scheme val="minor"/>
    </font>
    <font>
      <b/>
      <sz val="10.0"/>
      <color theme="1"/>
      <name val="Calibri"/>
      <scheme val="minor"/>
    </font>
    <font>
      <b/>
      <sz val="10.0"/>
      <color rgb="FF0000FF"/>
      <name val="Calibri"/>
      <scheme val="minor"/>
    </font>
    <font>
      <sz val="8.0"/>
      <color theme="1"/>
      <name val="Arial"/>
    </font>
  </fonts>
  <fills count="6">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C9DAF8"/>
        <bgColor rgb="FFC9DAF8"/>
      </patternFill>
    </fill>
    <fill>
      <patternFill patternType="solid">
        <fgColor rgb="FF34A853"/>
        <bgColor rgb="FF34A853"/>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14" xfId="0" applyFont="1" applyNumberFormat="1"/>
    <xf borderId="0" fillId="0" fontId="4" numFmtId="0" xfId="0" applyAlignment="1" applyFont="1">
      <alignment readingOrder="0" shrinkToFit="0" vertical="bottom" wrapText="0"/>
    </xf>
    <xf borderId="0" fillId="0" fontId="5" numFmtId="0" xfId="0" applyAlignment="1" applyFont="1">
      <alignment vertical="bottom"/>
    </xf>
    <xf borderId="0" fillId="0" fontId="1" numFmtId="164" xfId="0" applyFont="1" applyNumberFormat="1"/>
    <xf borderId="0" fillId="0" fontId="3" numFmtId="0" xfId="0" applyFont="1"/>
    <xf borderId="0" fillId="0" fontId="6"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6" numFmtId="2" xfId="0" applyAlignment="1" applyFont="1" applyNumberFormat="1">
      <alignment horizontal="right" readingOrder="0" shrinkToFit="0" vertical="bottom" wrapText="0"/>
    </xf>
    <xf borderId="0" fillId="0" fontId="7" numFmtId="0" xfId="0" applyAlignment="1" applyFont="1">
      <alignment vertical="bottom"/>
    </xf>
    <xf borderId="0" fillId="0" fontId="1" numFmtId="165" xfId="0" applyAlignment="1" applyFont="1" applyNumberFormat="1">
      <alignment readingOrder="0"/>
    </xf>
    <xf borderId="0" fillId="0" fontId="3" numFmtId="2" xfId="0" applyAlignment="1" applyFont="1" applyNumberFormat="1">
      <alignment horizontal="right" readingOrder="0" shrinkToFit="0" vertical="bottom" wrapText="0"/>
    </xf>
    <xf borderId="0" fillId="0" fontId="8" numFmtId="2" xfId="0" applyAlignment="1" applyFont="1" applyNumberFormat="1">
      <alignment horizontal="right" vertical="bottom"/>
    </xf>
    <xf borderId="0" fillId="0" fontId="7" numFmtId="2" xfId="0" applyAlignment="1" applyFont="1" applyNumberFormat="1">
      <alignment horizontal="right" vertical="bottom"/>
    </xf>
    <xf borderId="0" fillId="0" fontId="5" numFmtId="10" xfId="0" applyAlignment="1" applyFont="1" applyNumberFormat="1">
      <alignment horizontal="right" vertical="bottom"/>
    </xf>
    <xf borderId="0" fillId="0" fontId="8" numFmtId="166" xfId="0" applyAlignment="1" applyFont="1" applyNumberFormat="1">
      <alignment horizontal="right" vertical="bottom"/>
    </xf>
    <xf borderId="0" fillId="0" fontId="5" numFmtId="167" xfId="0" applyAlignment="1" applyFont="1" applyNumberFormat="1">
      <alignment horizontal="right" vertical="bottom"/>
    </xf>
    <xf borderId="0" fillId="0" fontId="5" numFmtId="0" xfId="0" applyAlignment="1" applyFont="1">
      <alignment horizontal="right" vertical="bottom"/>
    </xf>
    <xf borderId="0" fillId="0" fontId="5" numFmtId="9" xfId="0" applyAlignment="1" applyFont="1" applyNumberFormat="1">
      <alignment horizontal="right" vertical="bottom"/>
    </xf>
    <xf borderId="0" fillId="0" fontId="8" numFmtId="9" xfId="0" applyAlignment="1" applyFont="1" applyNumberFormat="1">
      <alignment horizontal="right" vertical="bottom"/>
    </xf>
    <xf borderId="0" fillId="0" fontId="5" numFmtId="2" xfId="0" applyAlignment="1" applyFont="1" applyNumberFormat="1">
      <alignment horizontal="right" vertical="bottom"/>
    </xf>
    <xf borderId="0" fillId="0" fontId="7" numFmtId="168" xfId="0" applyAlignment="1" applyFont="1" applyNumberFormat="1">
      <alignment horizontal="right" vertical="bottom"/>
    </xf>
    <xf borderId="0" fillId="0" fontId="9" numFmtId="0" xfId="0" applyFont="1"/>
    <xf borderId="0" fillId="0" fontId="5" numFmtId="2" xfId="0" applyAlignment="1" applyFont="1" applyNumberFormat="1">
      <alignment vertical="bottom"/>
    </xf>
    <xf borderId="0" fillId="0" fontId="2" numFmtId="2" xfId="0" applyFont="1" applyNumberFormat="1"/>
    <xf borderId="0" fillId="0" fontId="2" numFmtId="10" xfId="0" applyFont="1" applyNumberFormat="1"/>
    <xf borderId="0" fillId="0" fontId="10" numFmtId="164" xfId="0" applyFont="1" applyNumberFormat="1"/>
    <xf borderId="0" fillId="0" fontId="2" numFmtId="3" xfId="0" applyFont="1" applyNumberFormat="1"/>
    <xf borderId="0" fillId="0" fontId="5" numFmtId="4" xfId="0" applyAlignment="1" applyFont="1" applyNumberFormat="1">
      <alignment vertical="bottom"/>
    </xf>
    <xf borderId="0" fillId="0" fontId="1" numFmtId="164" xfId="0" applyAlignment="1" applyFont="1" applyNumberFormat="1">
      <alignment readingOrder="0"/>
    </xf>
    <xf borderId="0" fillId="0" fontId="3" numFmtId="0" xfId="0" applyAlignment="1" applyFont="1">
      <alignment readingOrder="0"/>
    </xf>
    <xf borderId="0" fillId="0" fontId="5" numFmtId="168" xfId="0" applyAlignment="1" applyFont="1" applyNumberFormat="1">
      <alignment vertical="bottom"/>
    </xf>
    <xf borderId="0" fillId="0" fontId="10" numFmtId="167" xfId="0" applyFont="1" applyNumberFormat="1"/>
    <xf borderId="0" fillId="0" fontId="11" numFmtId="0" xfId="0" applyAlignment="1" applyFont="1">
      <alignment readingOrder="0"/>
    </xf>
    <xf borderId="0" fillId="0" fontId="7" numFmtId="10" xfId="0" applyAlignment="1" applyFont="1" applyNumberFormat="1">
      <alignment horizontal="right" vertical="bottom"/>
    </xf>
    <xf borderId="0" fillId="2" fontId="12" numFmtId="0" xfId="0" applyAlignment="1" applyFill="1" applyFont="1">
      <alignment readingOrder="0"/>
    </xf>
    <xf borderId="0" fillId="2" fontId="13" numFmtId="0" xfId="0" applyFont="1"/>
    <xf borderId="0" fillId="2" fontId="13" numFmtId="0" xfId="0" applyAlignment="1" applyFont="1">
      <alignment readingOrder="0"/>
    </xf>
    <xf borderId="0" fillId="2" fontId="13" numFmtId="0" xfId="0" applyAlignment="1" applyFont="1">
      <alignment vertical="bottom"/>
    </xf>
    <xf borderId="0" fillId="3" fontId="14" numFmtId="2" xfId="0" applyAlignment="1" applyFill="1" applyFont="1" applyNumberFormat="1">
      <alignment horizontal="right" vertical="bottom"/>
    </xf>
    <xf borderId="0" fillId="0" fontId="13" numFmtId="0" xfId="0" applyFont="1"/>
    <xf borderId="0" fillId="0" fontId="14" numFmtId="10" xfId="0" applyAlignment="1" applyFont="1" applyNumberFormat="1">
      <alignment readingOrder="0"/>
    </xf>
    <xf borderId="0" fillId="0" fontId="14" numFmtId="14" xfId="0" applyFont="1" applyNumberFormat="1"/>
    <xf borderId="0" fillId="0" fontId="12" numFmtId="0" xfId="0" applyFont="1"/>
    <xf borderId="0" fillId="0" fontId="12" numFmtId="0" xfId="0" applyAlignment="1" applyFont="1">
      <alignment horizontal="right" vertical="bottom"/>
    </xf>
    <xf borderId="0" fillId="3" fontId="14" numFmtId="9" xfId="0" applyAlignment="1" applyFont="1" applyNumberFormat="1">
      <alignment horizontal="right" vertical="bottom"/>
    </xf>
    <xf borderId="0" fillId="0" fontId="12" numFmtId="9" xfId="0" applyFont="1" applyNumberFormat="1"/>
    <xf borderId="0" fillId="0" fontId="12" numFmtId="2" xfId="0" applyFont="1" applyNumberFormat="1"/>
    <xf borderId="0" fillId="0" fontId="12" numFmtId="167" xfId="0" applyAlignment="1" applyFont="1" applyNumberFormat="1">
      <alignment horizontal="right" vertical="bottom"/>
    </xf>
    <xf borderId="0" fillId="0" fontId="12" numFmtId="167" xfId="0" applyFont="1" applyNumberFormat="1"/>
    <xf borderId="0" fillId="0" fontId="13" numFmtId="168" xfId="0" applyAlignment="1" applyFont="1" applyNumberFormat="1">
      <alignment horizontal="right" vertical="bottom"/>
    </xf>
    <xf borderId="0" fillId="0" fontId="12" numFmtId="0" xfId="0" applyFont="1"/>
    <xf borderId="0" fillId="0" fontId="12" numFmtId="0" xfId="0" applyAlignment="1" applyFont="1">
      <alignment readingOrder="0"/>
    </xf>
    <xf borderId="1" fillId="3" fontId="3" numFmtId="2" xfId="0" applyAlignment="1" applyBorder="1" applyFont="1" applyNumberFormat="1">
      <alignment horizontal="right" readingOrder="0" vertical="bottom"/>
    </xf>
    <xf borderId="0" fillId="3" fontId="12" numFmtId="0" xfId="0" applyAlignment="1" applyFont="1">
      <alignment readingOrder="0"/>
    </xf>
    <xf borderId="0" fillId="3" fontId="11" numFmtId="0" xfId="0" applyFont="1"/>
    <xf borderId="0" fillId="3" fontId="12" numFmtId="2" xfId="0" applyFont="1" applyNumberFormat="1"/>
    <xf borderId="0" fillId="3" fontId="12" numFmtId="0" xfId="0" applyFont="1"/>
    <xf borderId="0" fillId="3" fontId="12" numFmtId="10" xfId="0" applyFont="1" applyNumberFormat="1"/>
    <xf borderId="0" fillId="0" fontId="11" numFmtId="0" xfId="0" applyFont="1"/>
    <xf borderId="0" fillId="0" fontId="10" numFmtId="2" xfId="0" applyFont="1" applyNumberFormat="1"/>
    <xf borderId="0" fillId="0" fontId="10" numFmtId="0" xfId="0" applyAlignment="1" applyFont="1">
      <alignment horizontal="center" vertical="center"/>
    </xf>
    <xf borderId="2" fillId="4" fontId="7" numFmtId="0" xfId="0" applyAlignment="1" applyBorder="1" applyFill="1" applyFont="1">
      <alignment shrinkToFit="0" vertical="bottom" wrapText="0"/>
    </xf>
    <xf borderId="3" fillId="4" fontId="7" numFmtId="0" xfId="0" applyAlignment="1" applyBorder="1" applyFont="1">
      <alignment vertical="bottom"/>
    </xf>
    <xf borderId="2" fillId="4" fontId="7" numFmtId="0" xfId="0" applyAlignment="1" applyBorder="1" applyFont="1">
      <alignment vertical="bottom"/>
    </xf>
    <xf borderId="4" fillId="5" fontId="7" numFmtId="0" xfId="0" applyAlignment="1" applyBorder="1" applyFill="1" applyFont="1">
      <alignment shrinkToFit="0" vertical="bottom" wrapText="0"/>
    </xf>
    <xf borderId="5" fillId="5" fontId="5" numFmtId="0" xfId="0" applyAlignment="1" applyBorder="1" applyFont="1">
      <alignment vertical="bottom"/>
    </xf>
    <xf borderId="6" fillId="0" fontId="5" numFmtId="0" xfId="0" applyAlignment="1" applyBorder="1" applyFont="1">
      <alignment vertical="bottom"/>
    </xf>
    <xf borderId="0" fillId="0" fontId="15" numFmtId="0" xfId="0" applyAlignment="1" applyFont="1">
      <alignment vertical="bottom"/>
    </xf>
    <xf borderId="7" fillId="0" fontId="5" numFmtId="0" xfId="0" applyAlignment="1" applyBorder="1" applyFont="1">
      <alignment vertical="bottom"/>
    </xf>
    <xf borderId="8" fillId="0" fontId="5" numFmtId="0" xfId="0" applyAlignment="1" applyBorder="1" applyFont="1">
      <alignment vertical="bottom"/>
    </xf>
    <xf borderId="6" fillId="0" fontId="15" numFmtId="0" xfId="0" applyAlignment="1" applyBorder="1" applyFont="1">
      <alignment readingOrder="0" vertical="bottom"/>
    </xf>
    <xf borderId="6" fillId="0" fontId="15" numFmtId="0" xfId="0" applyAlignment="1" applyBorder="1" applyFont="1">
      <alignment vertical="bottom"/>
    </xf>
    <xf borderId="9" fillId="0" fontId="5" numFmtId="0" xfId="0" applyAlignment="1" applyBorder="1" applyFont="1">
      <alignment vertical="bottom"/>
    </xf>
    <xf borderId="6" fillId="0" fontId="15" numFmtId="0" xfId="0" applyAlignment="1" applyBorder="1" applyFont="1">
      <alignment horizontal="right" readingOrder="0" vertical="bottom"/>
    </xf>
    <xf borderId="0" fillId="0" fontId="15" numFmtId="0" xfId="0" applyAlignment="1" applyFont="1">
      <alignment horizontal="right" vertical="bottom"/>
    </xf>
    <xf borderId="6" fillId="0" fontId="15" numFmtId="2" xfId="0" applyAlignment="1" applyBorder="1" applyFont="1" applyNumberFormat="1">
      <alignment horizontal="right" vertical="bottom"/>
    </xf>
    <xf borderId="0" fillId="0" fontId="15" numFmtId="2" xfId="0" applyAlignment="1" applyFont="1" applyNumberFormat="1">
      <alignment horizontal="right" vertical="bottom"/>
    </xf>
    <xf borderId="6" fillId="0" fontId="5" numFmtId="2" xfId="0" applyAlignment="1" applyBorder="1" applyFont="1" applyNumberFormat="1">
      <alignment horizontal="right" vertical="bottom"/>
    </xf>
    <xf borderId="6" fillId="0" fontId="15" numFmtId="0" xfId="0" applyAlignment="1" applyBorder="1" applyFont="1">
      <alignment horizontal="right" vertical="bottom"/>
    </xf>
    <xf borderId="5" fillId="0" fontId="15" numFmtId="0" xfId="0" applyAlignment="1" applyBorder="1" applyFont="1">
      <alignment horizontal="right" vertical="bottom"/>
    </xf>
    <xf borderId="2" fillId="0" fontId="15" numFmtId="0" xfId="0" applyAlignment="1" applyBorder="1" applyFont="1">
      <alignment horizontal="right" vertical="bottom"/>
    </xf>
    <xf borderId="3" fillId="0" fontId="15" numFmtId="2" xfId="0" applyAlignment="1" applyBorder="1" applyFont="1" applyNumberFormat="1">
      <alignment horizontal="right" vertical="bottom"/>
    </xf>
    <xf borderId="9" fillId="0" fontId="5" numFmtId="2" xfId="0" applyAlignment="1" applyBorder="1" applyFont="1" applyNumberFormat="1">
      <alignment horizontal="right" vertical="bottom"/>
    </xf>
    <xf borderId="10" fillId="0" fontId="5"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Tokens to investors vs. USDC value</a:t>
            </a:r>
          </a:p>
        </c:rich>
      </c:tx>
      <c:overlay val="0"/>
    </c:title>
    <c:plotArea>
      <c:layout/>
      <c:lineChart>
        <c:varyColors val="0"/>
        <c:ser>
          <c:idx val="0"/>
          <c:order val="0"/>
          <c:tx>
            <c:strRef>
              <c:f>GIV!$F$22</c:f>
            </c:strRef>
          </c:tx>
          <c:spPr>
            <a:ln cmpd="sng">
              <a:solidFill>
                <a:srgbClr val="4472C4"/>
              </a:solidFill>
            </a:ln>
          </c:spPr>
          <c:marker>
            <c:symbol val="none"/>
          </c:marker>
          <c:val>
            <c:numRef>
              <c:f>GIV!$F$23:$F$32</c:f>
              <c:numCache/>
            </c:numRef>
          </c:val>
          <c:smooth val="0"/>
        </c:ser>
        <c:axId val="1370331178"/>
        <c:axId val="1856238247"/>
      </c:lineChart>
      <c:catAx>
        <c:axId val="1370331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USDC value</a:t>
                </a:r>
              </a:p>
            </c:rich>
          </c:tx>
          <c:overlay val="0"/>
        </c:title>
        <c:numFmt formatCode="General" sourceLinked="1"/>
        <c:majorTickMark val="none"/>
        <c:minorTickMark val="none"/>
        <c:spPr/>
        <c:txPr>
          <a:bodyPr/>
          <a:lstStyle/>
          <a:p>
            <a:pPr lvl="0">
              <a:defRPr b="0">
                <a:solidFill>
                  <a:srgbClr val="000000"/>
                </a:solidFill>
                <a:latin typeface="+mn-lt"/>
              </a:defRPr>
            </a:pPr>
          </a:p>
        </c:txPr>
        <c:crossAx val="1856238247"/>
      </c:catAx>
      <c:valAx>
        <c:axId val="1856238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Tokens to investors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0331178"/>
      </c:valAx>
      <c:lineChart>
        <c:varyColors val="0"/>
        <c:ser>
          <c:idx val="1"/>
          <c:order val="1"/>
          <c:tx>
            <c:strRef>
              <c:f>GIV!$E$22</c:f>
            </c:strRef>
          </c:tx>
          <c:spPr>
            <a:ln cmpd="sng">
              <a:solidFill>
                <a:srgbClr val="ED7D31"/>
              </a:solidFill>
            </a:ln>
          </c:spPr>
          <c:marker>
            <c:symbol val="none"/>
          </c:marker>
          <c:val>
            <c:numRef>
              <c:f>GIV!$E$23:$E$32</c:f>
              <c:numCache/>
            </c:numRef>
          </c:val>
          <c:smooth val="0"/>
        </c:ser>
        <c:axId val="2041252095"/>
        <c:axId val="1714548830"/>
      </c:lineChart>
      <c:catAx>
        <c:axId val="2041252095"/>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714548830"/>
      </c:catAx>
      <c:valAx>
        <c:axId val="171454883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125209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stGIV: USDC(left) and Tokens (right)</a:t>
            </a:r>
          </a:p>
        </c:rich>
      </c:tx>
      <c:layout>
        <c:manualLayout>
          <c:xMode val="edge"/>
          <c:yMode val="edge"/>
          <c:x val="0.02925"/>
          <c:y val="0.05"/>
        </c:manualLayout>
      </c:layout>
      <c:overlay val="0"/>
    </c:title>
    <c:plotArea>
      <c:layout/>
      <c:lineChart>
        <c:varyColors val="0"/>
        <c:ser>
          <c:idx val="0"/>
          <c:order val="0"/>
          <c:tx>
            <c:v>USDC</c:v>
          </c:tx>
          <c:spPr>
            <a:ln cmpd="sng">
              <a:solidFill>
                <a:srgbClr val="4472C4"/>
              </a:solidFill>
            </a:ln>
          </c:spPr>
          <c:marker>
            <c:symbol val="none"/>
          </c:marker>
          <c:cat>
            <c:strRef>
              <c:f>GIV!$D$43:$D$153</c:f>
            </c:strRef>
          </c:cat>
          <c:val>
            <c:numRef>
              <c:f>GIV!$G$43:$G$153</c:f>
              <c:numCache/>
            </c:numRef>
          </c:val>
          <c:smooth val="0"/>
        </c:ser>
        <c:axId val="981577510"/>
        <c:axId val="536127481"/>
      </c:lineChart>
      <c:catAx>
        <c:axId val="9815775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GIV Price</a:t>
                </a:r>
              </a:p>
            </c:rich>
          </c:tx>
          <c:overlay val="0"/>
        </c:title>
        <c:numFmt formatCode="General" sourceLinked="1"/>
        <c:majorTickMark val="none"/>
        <c:minorTickMark val="none"/>
        <c:spPr/>
        <c:txPr>
          <a:bodyPr/>
          <a:lstStyle/>
          <a:p>
            <a:pPr lvl="0">
              <a:defRPr b="0">
                <a:solidFill>
                  <a:srgbClr val="000000"/>
                </a:solidFill>
                <a:latin typeface="+mn-lt"/>
              </a:defRPr>
            </a:pPr>
          </a:p>
        </c:txPr>
        <c:crossAx val="536127481"/>
      </c:catAx>
      <c:valAx>
        <c:axId val="536127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1577510"/>
      </c:valAx>
      <c:lineChart>
        <c:varyColors val="0"/>
        <c:ser>
          <c:idx val="1"/>
          <c:order val="1"/>
          <c:tx>
            <c:v>Tokens</c:v>
          </c:tx>
          <c:spPr>
            <a:ln cmpd="sng">
              <a:solidFill>
                <a:srgbClr val="ED7D31"/>
              </a:solidFill>
            </a:ln>
          </c:spPr>
          <c:marker>
            <c:symbol val="none"/>
          </c:marker>
          <c:cat>
            <c:strRef>
              <c:f>GIV!$D$43:$D$153</c:f>
            </c:strRef>
          </c:cat>
          <c:val>
            <c:numRef>
              <c:f>GIV!$J$43:$J$153</c:f>
              <c:numCache/>
            </c:numRef>
          </c:val>
          <c:smooth val="0"/>
        </c:ser>
        <c:axId val="1679403569"/>
        <c:axId val="233373394"/>
      </c:lineChart>
      <c:catAx>
        <c:axId val="1679403569"/>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233373394"/>
      </c:catAx>
      <c:valAx>
        <c:axId val="23337339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9403569"/>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590550</xdr:colOff>
      <xdr:row>21</xdr:row>
      <xdr:rowOff>19050</xdr:rowOff>
    </xdr:from>
    <xdr:ext cx="3695700" cy="2286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609600</xdr:colOff>
      <xdr:row>39</xdr:row>
      <xdr:rowOff>66675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11"/>
    <col customWidth="1" min="2" max="2" width="13.0"/>
    <col customWidth="1" min="3" max="3" width="14.67"/>
    <col customWidth="1" min="4" max="27" width="10.56"/>
  </cols>
  <sheetData>
    <row r="1" ht="15.75" customHeight="1"/>
    <row r="2" ht="15.75" customHeight="1"/>
    <row r="3" ht="15.75" customHeight="1"/>
    <row r="4" ht="15.75" customHeight="1">
      <c r="A4" s="1" t="s">
        <v>0</v>
      </c>
      <c r="B4" s="1"/>
    </row>
    <row r="5" ht="15.75" customHeight="1">
      <c r="A5" s="1" t="s">
        <v>1</v>
      </c>
      <c r="B5" s="1" t="s">
        <v>2</v>
      </c>
      <c r="D5" s="2" t="s">
        <v>3</v>
      </c>
      <c r="E5" s="3">
        <f>TODAY()</f>
        <v>45035</v>
      </c>
      <c r="H5" s="4" t="s">
        <v>4</v>
      </c>
      <c r="I5" s="4" t="s">
        <v>5</v>
      </c>
      <c r="J5" s="4" t="s">
        <v>6</v>
      </c>
      <c r="N5" s="5"/>
      <c r="O5" s="5"/>
      <c r="P5" s="5"/>
      <c r="Q5" s="5"/>
      <c r="R5" s="5"/>
      <c r="S5" s="5"/>
      <c r="T5" s="5"/>
      <c r="U5" s="5"/>
      <c r="V5" s="5"/>
      <c r="W5" s="5"/>
      <c r="X5" s="5"/>
      <c r="Y5" s="5"/>
      <c r="Z5" s="5"/>
      <c r="AA5" s="5"/>
    </row>
    <row r="6" ht="15.75" customHeight="1">
      <c r="A6" s="1" t="s">
        <v>7</v>
      </c>
      <c r="B6" s="6">
        <f>B10*E15</f>
        <v>50000</v>
      </c>
      <c r="D6" s="2" t="s">
        <v>8</v>
      </c>
      <c r="E6" s="7">
        <v>1.0</v>
      </c>
      <c r="H6" s="8" t="s">
        <v>9</v>
      </c>
      <c r="I6" s="9">
        <f>B8</f>
        <v>0.13</v>
      </c>
      <c r="J6" s="10">
        <f>E24</f>
        <v>1</v>
      </c>
      <c r="N6" s="11"/>
      <c r="O6" s="11"/>
      <c r="P6" s="11"/>
      <c r="Q6" s="11"/>
      <c r="R6" s="11"/>
      <c r="S6" s="11"/>
      <c r="T6" s="11"/>
      <c r="U6" s="11"/>
      <c r="V6" s="11"/>
      <c r="W6" s="11"/>
      <c r="X6" s="11"/>
      <c r="Y6" s="11"/>
      <c r="Z6" s="11"/>
      <c r="AA6" s="11"/>
    </row>
    <row r="7" ht="15.75" customHeight="1">
      <c r="A7" s="1" t="s">
        <v>10</v>
      </c>
      <c r="B7" s="12">
        <v>45566.0</v>
      </c>
      <c r="H7" s="8" t="s">
        <v>11</v>
      </c>
      <c r="I7" s="13">
        <f>I15</f>
        <v>0.33</v>
      </c>
      <c r="J7" s="10">
        <f>E27</f>
        <v>1</v>
      </c>
      <c r="N7" s="14"/>
      <c r="O7" s="15"/>
      <c r="P7" s="16"/>
      <c r="Q7" s="17"/>
      <c r="R7" s="18"/>
      <c r="S7" s="19"/>
      <c r="T7" s="14"/>
      <c r="U7" s="20"/>
      <c r="V7" s="21"/>
      <c r="W7" s="22"/>
      <c r="X7" s="22"/>
      <c r="Y7" s="18"/>
      <c r="Z7" s="18"/>
      <c r="AA7" s="23"/>
    </row>
    <row r="8" ht="15.75" customHeight="1">
      <c r="A8" s="1" t="s">
        <v>12</v>
      </c>
      <c r="B8" s="1">
        <v>0.13</v>
      </c>
      <c r="D8" s="2"/>
      <c r="E8" s="24" t="s">
        <v>5</v>
      </c>
      <c r="F8" s="24"/>
      <c r="G8" s="24"/>
      <c r="H8" s="8" t="s">
        <v>13</v>
      </c>
      <c r="I8" s="13">
        <f t="shared" ref="I8:J8" si="1">D29</f>
        <v>0.38</v>
      </c>
      <c r="J8" s="10">
        <f t="shared" si="1"/>
        <v>1.131578947</v>
      </c>
      <c r="N8" s="5"/>
      <c r="O8" s="5"/>
      <c r="P8" s="5"/>
      <c r="Q8" s="5"/>
      <c r="R8" s="5"/>
      <c r="S8" s="5"/>
      <c r="T8" s="5"/>
      <c r="U8" s="5"/>
      <c r="V8" s="5"/>
      <c r="W8" s="5"/>
      <c r="X8" s="5"/>
      <c r="Y8" s="5"/>
      <c r="Z8" s="5"/>
      <c r="AA8" s="25"/>
    </row>
    <row r="9" ht="15.75" customHeight="1">
      <c r="A9" s="1" t="s">
        <v>14</v>
      </c>
      <c r="B9" s="6">
        <f>B8*B6</f>
        <v>6500</v>
      </c>
      <c r="D9" s="2" t="s">
        <v>9</v>
      </c>
      <c r="E9" s="7">
        <v>0.13</v>
      </c>
      <c r="F9" s="26"/>
      <c r="G9" s="27"/>
      <c r="H9" s="28"/>
      <c r="I9" s="2"/>
      <c r="J9" s="29"/>
      <c r="N9" s="5"/>
      <c r="O9" s="5"/>
      <c r="P9" s="5"/>
      <c r="Q9" s="5"/>
      <c r="R9" s="5"/>
      <c r="S9" s="5"/>
      <c r="T9" s="5"/>
      <c r="U9" s="5"/>
      <c r="V9" s="5"/>
      <c r="W9" s="5"/>
      <c r="X9" s="5"/>
      <c r="Y9" s="30"/>
      <c r="Z9" s="5"/>
      <c r="AA9" s="23"/>
    </row>
    <row r="10" ht="15.75" customHeight="1">
      <c r="A10" s="1" t="s">
        <v>15</v>
      </c>
      <c r="B10" s="31">
        <v>1.0E7</v>
      </c>
      <c r="D10" s="2" t="s">
        <v>11</v>
      </c>
      <c r="E10" s="32">
        <v>0.33</v>
      </c>
      <c r="F10" s="26"/>
      <c r="G10" s="27"/>
      <c r="I10" s="2"/>
      <c r="J10" s="2"/>
      <c r="N10" s="5"/>
      <c r="O10" s="5"/>
      <c r="P10" s="5"/>
      <c r="Q10" s="5"/>
      <c r="R10" s="5"/>
      <c r="S10" s="5"/>
      <c r="T10" s="5"/>
      <c r="U10" s="5"/>
      <c r="V10" s="5"/>
      <c r="W10" s="5"/>
      <c r="X10" s="5"/>
      <c r="Y10" s="5"/>
      <c r="Z10" s="5"/>
      <c r="AA10" s="14"/>
    </row>
    <row r="11" ht="15.75" customHeight="1">
      <c r="A11" s="1"/>
      <c r="B11" s="1"/>
      <c r="D11" s="2"/>
      <c r="E11" s="7"/>
      <c r="F11" s="26"/>
      <c r="G11" s="27"/>
      <c r="I11" s="2"/>
      <c r="J11" s="2"/>
      <c r="N11" s="5"/>
      <c r="O11" s="5"/>
      <c r="P11" s="5"/>
      <c r="Q11" s="5"/>
      <c r="R11" s="5"/>
      <c r="S11" s="5"/>
      <c r="T11" s="5"/>
      <c r="U11" s="5"/>
      <c r="V11" s="5"/>
      <c r="W11" s="5"/>
      <c r="X11" s="5"/>
      <c r="Y11" s="5"/>
      <c r="Z11" s="5"/>
      <c r="AA11" s="33"/>
    </row>
    <row r="12" ht="15.75" customHeight="1">
      <c r="N12" s="11"/>
      <c r="O12" s="5"/>
      <c r="P12" s="5"/>
      <c r="Q12" s="5"/>
      <c r="R12" s="5"/>
      <c r="S12" s="5"/>
      <c r="T12" s="5"/>
      <c r="U12" s="5"/>
      <c r="V12" s="5"/>
      <c r="W12" s="5"/>
      <c r="X12" s="5"/>
      <c r="Y12" s="5"/>
      <c r="Z12" s="5"/>
      <c r="AA12" s="23"/>
    </row>
    <row r="13" ht="15.75" customHeight="1">
      <c r="A13" s="1"/>
      <c r="B13" s="34"/>
      <c r="C13" s="35" t="s">
        <v>16</v>
      </c>
      <c r="N13" s="11"/>
      <c r="O13" s="5"/>
      <c r="P13" s="5"/>
      <c r="Q13" s="5"/>
      <c r="R13" s="5"/>
      <c r="S13" s="5"/>
      <c r="T13" s="5"/>
      <c r="U13" s="5"/>
      <c r="V13" s="5"/>
      <c r="W13" s="5"/>
      <c r="X13" s="5"/>
      <c r="Y13" s="5"/>
      <c r="Z13" s="5"/>
      <c r="AA13" s="36"/>
    </row>
    <row r="14" ht="15.75" customHeight="1">
      <c r="C14" s="37" t="s">
        <v>17</v>
      </c>
      <c r="D14" s="38" t="s">
        <v>5</v>
      </c>
      <c r="E14" s="38" t="s">
        <v>18</v>
      </c>
      <c r="F14" s="38" t="s">
        <v>19</v>
      </c>
      <c r="G14" s="38" t="s">
        <v>20</v>
      </c>
      <c r="H14" s="39" t="s">
        <v>21</v>
      </c>
      <c r="I14" s="38" t="s">
        <v>11</v>
      </c>
      <c r="J14" s="38" t="s">
        <v>22</v>
      </c>
      <c r="K14" s="38" t="s">
        <v>23</v>
      </c>
      <c r="L14" s="39" t="s">
        <v>24</v>
      </c>
      <c r="M14" s="39" t="s">
        <v>25</v>
      </c>
      <c r="N14" s="40" t="s">
        <v>26</v>
      </c>
      <c r="O14" s="40" t="s">
        <v>27</v>
      </c>
      <c r="P14" s="40" t="s">
        <v>28</v>
      </c>
      <c r="Q14" s="38" t="s">
        <v>29</v>
      </c>
    </row>
    <row r="15" ht="15.75" customHeight="1">
      <c r="C15" s="41">
        <v>1.0</v>
      </c>
      <c r="D15" s="42">
        <f>E9</f>
        <v>0.13</v>
      </c>
      <c r="E15" s="43">
        <v>0.005</v>
      </c>
      <c r="F15" s="44">
        <f>B7</f>
        <v>45566</v>
      </c>
      <c r="G15" s="45">
        <v>2.0</v>
      </c>
      <c r="H15" s="46">
        <f>F15-$E$5</f>
        <v>531</v>
      </c>
      <c r="I15" s="41">
        <f>E10</f>
        <v>0.33</v>
      </c>
      <c r="J15" s="47">
        <v>1.3</v>
      </c>
      <c r="K15" s="48">
        <f>I15/D15-1</f>
        <v>1.538461538</v>
      </c>
      <c r="L15" s="49">
        <f>if(I15=0,0,(ln(D15/I15)+(E15+(J15^2)/2)*G15)/(J15*G15^(1/2)))</f>
        <v>0.4179772345</v>
      </c>
      <c r="M15" s="49">
        <f>if(I15=0,0,L15-J15*G15^(1/2))</f>
        <v>-1.420500397</v>
      </c>
      <c r="N15" s="50">
        <f>if(I15=0,0,D15*normsdist(L15)-I15*exp(-E15*G15)*NORMSDIST(M15))</f>
        <v>0.06066635078</v>
      </c>
      <c r="O15" s="51">
        <f>N15/D15</f>
        <v>0.4666642368</v>
      </c>
      <c r="P15" s="52">
        <f>N15*C15</f>
        <v>0.06066635078</v>
      </c>
      <c r="Q15" s="53">
        <f>B9/1000000</f>
        <v>0.0065</v>
      </c>
    </row>
    <row r="16" ht="15.75" customHeight="1">
      <c r="C16" s="53" t="s">
        <v>30</v>
      </c>
      <c r="E16" s="53"/>
      <c r="F16" s="53"/>
      <c r="G16" s="53"/>
      <c r="H16" s="53"/>
      <c r="I16" s="53"/>
      <c r="J16" s="53"/>
      <c r="K16" s="53"/>
      <c r="L16" s="53"/>
      <c r="M16" s="53"/>
      <c r="N16" s="53"/>
      <c r="O16" s="53"/>
      <c r="P16" s="53"/>
      <c r="Q16" s="53">
        <v>0.13</v>
      </c>
    </row>
    <row r="17" ht="15.75" customHeight="1">
      <c r="C17" s="54" t="s">
        <v>31</v>
      </c>
      <c r="E17" s="53"/>
      <c r="F17" s="53"/>
      <c r="G17" s="53"/>
      <c r="H17" s="53"/>
      <c r="I17" s="53"/>
      <c r="J17" s="53"/>
      <c r="K17" s="53"/>
      <c r="L17" s="53"/>
      <c r="M17" s="53"/>
      <c r="N17" s="53"/>
      <c r="O17" s="53"/>
      <c r="P17" s="53"/>
      <c r="Q17" s="55">
        <v>0.0</v>
      </c>
    </row>
    <row r="18" ht="15.75" customHeight="1"/>
    <row r="19" ht="15.75" customHeight="1">
      <c r="C19" s="56" t="s">
        <v>32</v>
      </c>
      <c r="D19" s="57"/>
      <c r="E19" s="57"/>
      <c r="F19" s="57"/>
      <c r="G19" s="57"/>
      <c r="H19" s="57"/>
      <c r="I19" s="57"/>
      <c r="J19" s="57"/>
      <c r="K19" s="57"/>
      <c r="L19" s="57"/>
      <c r="M19" s="57"/>
      <c r="N19" s="57"/>
      <c r="O19" s="57"/>
      <c r="P19" s="57"/>
      <c r="Q19" s="58">
        <f>Q17+Q16</f>
        <v>0.13</v>
      </c>
    </row>
    <row r="20" ht="15.75" customHeight="1">
      <c r="C20" s="59" t="s">
        <v>33</v>
      </c>
      <c r="D20" s="57"/>
      <c r="E20" s="57"/>
      <c r="F20" s="57"/>
      <c r="G20" s="57"/>
      <c r="H20" s="57"/>
      <c r="I20" s="57"/>
      <c r="J20" s="57"/>
      <c r="K20" s="57"/>
      <c r="L20" s="57"/>
      <c r="M20" s="57"/>
      <c r="N20" s="57"/>
      <c r="O20" s="57"/>
      <c r="P20" s="57"/>
      <c r="Q20" s="60">
        <f>P15/Q19</f>
        <v>0.4666642368</v>
      </c>
    </row>
    <row r="21" ht="15.75" customHeight="1">
      <c r="F21" s="35"/>
      <c r="G21" s="35"/>
    </row>
    <row r="22" ht="15.75" customHeight="1">
      <c r="D22" s="61" t="s">
        <v>34</v>
      </c>
      <c r="E22" s="61" t="s">
        <v>35</v>
      </c>
      <c r="F22" s="35" t="s">
        <v>36</v>
      </c>
      <c r="G22" s="35" t="s">
        <v>37</v>
      </c>
    </row>
    <row r="23" ht="15.75" customHeight="1">
      <c r="D23" s="61">
        <v>0.05</v>
      </c>
      <c r="E23" s="62">
        <f t="shared" ref="E23:E32" si="2">IF(D23&lt;$I$15,1,( 1+(1-$B$13 )*((D23-$I$15)/D23)))</f>
        <v>1</v>
      </c>
      <c r="F23" s="62">
        <f t="shared" ref="F23:F32" si="3">D23+MAX((D23-0.3)/D23,0)*D23</f>
        <v>0.05</v>
      </c>
      <c r="G23" s="62">
        <f t="shared" ref="G23:G32" si="4">1-(E23-1)</f>
        <v>1</v>
      </c>
    </row>
    <row r="24" ht="15.75" customHeight="1">
      <c r="D24" s="62">
        <f t="shared" ref="D24:D32" si="5">D23+0.055</f>
        <v>0.105</v>
      </c>
      <c r="E24" s="62">
        <f t="shared" si="2"/>
        <v>1</v>
      </c>
      <c r="F24" s="62">
        <f t="shared" si="3"/>
        <v>0.105</v>
      </c>
      <c r="G24" s="62">
        <f t="shared" si="4"/>
        <v>1</v>
      </c>
    </row>
    <row r="25" ht="15.75" customHeight="1">
      <c r="D25" s="62">
        <f t="shared" si="5"/>
        <v>0.16</v>
      </c>
      <c r="E25" s="62">
        <f t="shared" si="2"/>
        <v>1</v>
      </c>
      <c r="F25" s="62">
        <f t="shared" si="3"/>
        <v>0.16</v>
      </c>
      <c r="G25" s="62">
        <f t="shared" si="4"/>
        <v>1</v>
      </c>
    </row>
    <row r="26" ht="15.75" customHeight="1">
      <c r="D26" s="62">
        <f t="shared" si="5"/>
        <v>0.215</v>
      </c>
      <c r="E26" s="62">
        <f t="shared" si="2"/>
        <v>1</v>
      </c>
      <c r="F26" s="62">
        <f t="shared" si="3"/>
        <v>0.215</v>
      </c>
      <c r="G26" s="62">
        <f t="shared" si="4"/>
        <v>1</v>
      </c>
    </row>
    <row r="27" ht="15.75" customHeight="1">
      <c r="D27" s="62">
        <f t="shared" si="5"/>
        <v>0.27</v>
      </c>
      <c r="E27" s="62">
        <f t="shared" si="2"/>
        <v>1</v>
      </c>
      <c r="F27" s="62">
        <f t="shared" si="3"/>
        <v>0.27</v>
      </c>
      <c r="G27" s="62">
        <f t="shared" si="4"/>
        <v>1</v>
      </c>
    </row>
    <row r="28" ht="15.75" customHeight="1">
      <c r="D28" s="62">
        <f t="shared" si="5"/>
        <v>0.325</v>
      </c>
      <c r="E28" s="62">
        <f t="shared" si="2"/>
        <v>1</v>
      </c>
      <c r="F28" s="62">
        <f t="shared" si="3"/>
        <v>0.35</v>
      </c>
      <c r="G28" s="62">
        <f t="shared" si="4"/>
        <v>1</v>
      </c>
    </row>
    <row r="29" ht="15.75" customHeight="1">
      <c r="D29" s="62">
        <f t="shared" si="5"/>
        <v>0.38</v>
      </c>
      <c r="E29" s="62">
        <f t="shared" si="2"/>
        <v>1.131578947</v>
      </c>
      <c r="F29" s="62">
        <f t="shared" si="3"/>
        <v>0.46</v>
      </c>
      <c r="G29" s="62">
        <f t="shared" si="4"/>
        <v>0.8684210526</v>
      </c>
    </row>
    <row r="30" ht="15.75" customHeight="1">
      <c r="D30" s="62">
        <f t="shared" si="5"/>
        <v>0.435</v>
      </c>
      <c r="E30" s="62">
        <f t="shared" si="2"/>
        <v>1.24137931</v>
      </c>
      <c r="F30" s="62">
        <f t="shared" si="3"/>
        <v>0.57</v>
      </c>
      <c r="G30" s="62">
        <f t="shared" si="4"/>
        <v>0.7586206897</v>
      </c>
    </row>
    <row r="31" ht="15.75" customHeight="1">
      <c r="D31" s="62">
        <f t="shared" si="5"/>
        <v>0.49</v>
      </c>
      <c r="E31" s="62">
        <f t="shared" si="2"/>
        <v>1.326530612</v>
      </c>
      <c r="F31" s="62">
        <f t="shared" si="3"/>
        <v>0.68</v>
      </c>
      <c r="G31" s="62">
        <f t="shared" si="4"/>
        <v>0.6734693878</v>
      </c>
    </row>
    <row r="32" ht="15.75" customHeight="1">
      <c r="D32" s="62">
        <f t="shared" si="5"/>
        <v>0.545</v>
      </c>
      <c r="E32" s="62">
        <f t="shared" si="2"/>
        <v>1.394495413</v>
      </c>
      <c r="F32" s="62">
        <f t="shared" si="3"/>
        <v>0.79</v>
      </c>
      <c r="G32" s="62">
        <f t="shared" si="4"/>
        <v>0.6055045872</v>
      </c>
    </row>
    <row r="33" ht="15.75" customHeight="1"/>
    <row r="34" ht="15.75" customHeight="1"/>
    <row r="35" ht="15.75" customHeight="1"/>
    <row r="36" ht="15.75" customHeight="1">
      <c r="A36" s="61" t="s">
        <v>38</v>
      </c>
    </row>
    <row r="37" ht="15.75" customHeight="1">
      <c r="A37" s="61" t="s">
        <v>39</v>
      </c>
      <c r="B37" s="63" t="s">
        <v>40</v>
      </c>
      <c r="C37" s="61" t="s">
        <v>41</v>
      </c>
      <c r="D37" s="61" t="s">
        <v>42</v>
      </c>
    </row>
    <row r="38" ht="15.75" customHeight="1">
      <c r="A38" s="61" t="s">
        <v>43</v>
      </c>
      <c r="C38" s="61" t="s">
        <v>44</v>
      </c>
      <c r="D38" s="61" t="s">
        <v>45</v>
      </c>
    </row>
    <row r="39" ht="15.75" customHeight="1">
      <c r="C39" s="61" t="s">
        <v>46</v>
      </c>
    </row>
    <row r="40" ht="15.75" customHeight="1">
      <c r="D40" s="5"/>
      <c r="E40" s="64" t="s">
        <v>47</v>
      </c>
      <c r="F40" s="65"/>
      <c r="G40" s="65"/>
      <c r="H40" s="66"/>
      <c r="I40" s="65"/>
      <c r="J40" s="65"/>
      <c r="K40" s="67" t="s">
        <v>48</v>
      </c>
      <c r="L40" s="68"/>
    </row>
    <row r="41" ht="15.75" customHeight="1">
      <c r="D41" s="69"/>
      <c r="E41" s="70" t="s">
        <v>49</v>
      </c>
      <c r="F41" s="5"/>
      <c r="G41" s="69"/>
      <c r="H41" s="70" t="s">
        <v>50</v>
      </c>
      <c r="I41" s="5"/>
      <c r="J41" s="5"/>
      <c r="K41" s="71" t="s">
        <v>51</v>
      </c>
      <c r="L41" s="72" t="s">
        <v>52</v>
      </c>
    </row>
    <row r="42" ht="15.75" customHeight="1">
      <c r="D42" s="73" t="s">
        <v>53</v>
      </c>
      <c r="E42" s="70" t="s">
        <v>54</v>
      </c>
      <c r="F42" s="70" t="s">
        <v>55</v>
      </c>
      <c r="G42" s="74" t="s">
        <v>56</v>
      </c>
      <c r="H42" s="70" t="s">
        <v>54</v>
      </c>
      <c r="I42" s="70" t="s">
        <v>55</v>
      </c>
      <c r="J42" s="70" t="s">
        <v>56</v>
      </c>
      <c r="K42" s="75" t="s">
        <v>57</v>
      </c>
      <c r="L42" s="69" t="s">
        <v>58</v>
      </c>
    </row>
    <row r="43" ht="15.75" customHeight="1">
      <c r="D43" s="76">
        <v>0.01</v>
      </c>
      <c r="E43" s="77">
        <f t="shared" ref="E43:E153" si="6">H43*D43</f>
        <v>0.01</v>
      </c>
      <c r="F43" s="77">
        <f t="shared" ref="F43:F153" si="7">I43*D43</f>
        <v>0</v>
      </c>
      <c r="G43" s="78">
        <f t="shared" ref="G43:G153" si="8">sum(E43:F43)</f>
        <v>0.01</v>
      </c>
      <c r="H43" s="79">
        <f t="shared" ref="H43:H153" si="9">1</f>
        <v>1</v>
      </c>
      <c r="I43" s="77">
        <v>0.0</v>
      </c>
      <c r="J43" s="78">
        <f t="shared" ref="J43:J153" si="10">sum(H43:I43)</f>
        <v>1</v>
      </c>
      <c r="K43" s="22">
        <f t="shared" ref="K43:K153" si="11">1-I43</f>
        <v>1</v>
      </c>
      <c r="L43" s="80">
        <f t="shared" ref="L43:L153" si="12">($Q$19*H43+$I$15*I43)/(H43+I43)</f>
        <v>0.13</v>
      </c>
    </row>
    <row r="44" ht="15.75" customHeight="1">
      <c r="D44" s="81">
        <f t="shared" ref="D44:D153" si="13">D43+0.01</f>
        <v>0.02</v>
      </c>
      <c r="E44" s="77">
        <f t="shared" si="6"/>
        <v>0.02</v>
      </c>
      <c r="F44" s="77">
        <f t="shared" si="7"/>
        <v>0</v>
      </c>
      <c r="G44" s="78">
        <f t="shared" si="8"/>
        <v>0.02</v>
      </c>
      <c r="H44" s="79">
        <f t="shared" si="9"/>
        <v>1</v>
      </c>
      <c r="I44" s="77">
        <f t="shared" ref="I44:I153" si="14">$C$15* max((D44-$I$15)/D44,0)</f>
        <v>0</v>
      </c>
      <c r="J44" s="78">
        <f t="shared" si="10"/>
        <v>1</v>
      </c>
      <c r="K44" s="22">
        <f t="shared" si="11"/>
        <v>1</v>
      </c>
      <c r="L44" s="80">
        <f t="shared" si="12"/>
        <v>0.13</v>
      </c>
    </row>
    <row r="45" ht="15.75" customHeight="1">
      <c r="D45" s="81">
        <f t="shared" si="13"/>
        <v>0.03</v>
      </c>
      <c r="E45" s="77">
        <f t="shared" si="6"/>
        <v>0.03</v>
      </c>
      <c r="F45" s="77">
        <f t="shared" si="7"/>
        <v>0</v>
      </c>
      <c r="G45" s="78">
        <f t="shared" si="8"/>
        <v>0.03</v>
      </c>
      <c r="H45" s="79">
        <f t="shared" si="9"/>
        <v>1</v>
      </c>
      <c r="I45" s="77">
        <f t="shared" si="14"/>
        <v>0</v>
      </c>
      <c r="J45" s="78">
        <f t="shared" si="10"/>
        <v>1</v>
      </c>
      <c r="K45" s="22">
        <f t="shared" si="11"/>
        <v>1</v>
      </c>
      <c r="L45" s="80">
        <f t="shared" si="12"/>
        <v>0.13</v>
      </c>
    </row>
    <row r="46" ht="15.75" customHeight="1">
      <c r="D46" s="81">
        <f t="shared" si="13"/>
        <v>0.04</v>
      </c>
      <c r="E46" s="77">
        <f t="shared" si="6"/>
        <v>0.04</v>
      </c>
      <c r="F46" s="77">
        <f t="shared" si="7"/>
        <v>0</v>
      </c>
      <c r="G46" s="78">
        <f t="shared" si="8"/>
        <v>0.04</v>
      </c>
      <c r="H46" s="79">
        <f t="shared" si="9"/>
        <v>1</v>
      </c>
      <c r="I46" s="77">
        <f t="shared" si="14"/>
        <v>0</v>
      </c>
      <c r="J46" s="78">
        <f t="shared" si="10"/>
        <v>1</v>
      </c>
      <c r="K46" s="22">
        <f t="shared" si="11"/>
        <v>1</v>
      </c>
      <c r="L46" s="80">
        <f t="shared" si="12"/>
        <v>0.13</v>
      </c>
    </row>
    <row r="47" ht="15.75" customHeight="1">
      <c r="D47" s="81">
        <f t="shared" si="13"/>
        <v>0.05</v>
      </c>
      <c r="E47" s="77">
        <f t="shared" si="6"/>
        <v>0.05</v>
      </c>
      <c r="F47" s="77">
        <f t="shared" si="7"/>
        <v>0</v>
      </c>
      <c r="G47" s="78">
        <f t="shared" si="8"/>
        <v>0.05</v>
      </c>
      <c r="H47" s="79">
        <f t="shared" si="9"/>
        <v>1</v>
      </c>
      <c r="I47" s="77">
        <f t="shared" si="14"/>
        <v>0</v>
      </c>
      <c r="J47" s="78">
        <f t="shared" si="10"/>
        <v>1</v>
      </c>
      <c r="K47" s="22">
        <f t="shared" si="11"/>
        <v>1</v>
      </c>
      <c r="L47" s="80">
        <f t="shared" si="12"/>
        <v>0.13</v>
      </c>
    </row>
    <row r="48" ht="15.75" customHeight="1">
      <c r="D48" s="81">
        <f t="shared" si="13"/>
        <v>0.06</v>
      </c>
      <c r="E48" s="77">
        <f t="shared" si="6"/>
        <v>0.06</v>
      </c>
      <c r="F48" s="77">
        <f t="shared" si="7"/>
        <v>0</v>
      </c>
      <c r="G48" s="78">
        <f t="shared" si="8"/>
        <v>0.06</v>
      </c>
      <c r="H48" s="79">
        <f t="shared" si="9"/>
        <v>1</v>
      </c>
      <c r="I48" s="77">
        <f t="shared" si="14"/>
        <v>0</v>
      </c>
      <c r="J48" s="78">
        <f t="shared" si="10"/>
        <v>1</v>
      </c>
      <c r="K48" s="22">
        <f t="shared" si="11"/>
        <v>1</v>
      </c>
      <c r="L48" s="80">
        <f t="shared" si="12"/>
        <v>0.13</v>
      </c>
    </row>
    <row r="49" ht="15.75" customHeight="1">
      <c r="D49" s="81">
        <f t="shared" si="13"/>
        <v>0.07</v>
      </c>
      <c r="E49" s="77">
        <f t="shared" si="6"/>
        <v>0.07</v>
      </c>
      <c r="F49" s="77">
        <f t="shared" si="7"/>
        <v>0</v>
      </c>
      <c r="G49" s="78">
        <f t="shared" si="8"/>
        <v>0.07</v>
      </c>
      <c r="H49" s="79">
        <f t="shared" si="9"/>
        <v>1</v>
      </c>
      <c r="I49" s="77">
        <f t="shared" si="14"/>
        <v>0</v>
      </c>
      <c r="J49" s="78">
        <f t="shared" si="10"/>
        <v>1</v>
      </c>
      <c r="K49" s="22">
        <f t="shared" si="11"/>
        <v>1</v>
      </c>
      <c r="L49" s="80">
        <f t="shared" si="12"/>
        <v>0.13</v>
      </c>
    </row>
    <row r="50" ht="15.75" customHeight="1">
      <c r="D50" s="81">
        <f t="shared" si="13"/>
        <v>0.08</v>
      </c>
      <c r="E50" s="77">
        <f t="shared" si="6"/>
        <v>0.08</v>
      </c>
      <c r="F50" s="77">
        <f t="shared" si="7"/>
        <v>0</v>
      </c>
      <c r="G50" s="78">
        <f t="shared" si="8"/>
        <v>0.08</v>
      </c>
      <c r="H50" s="79">
        <f t="shared" si="9"/>
        <v>1</v>
      </c>
      <c r="I50" s="77">
        <f t="shared" si="14"/>
        <v>0</v>
      </c>
      <c r="J50" s="78">
        <f t="shared" si="10"/>
        <v>1</v>
      </c>
      <c r="K50" s="22">
        <f t="shared" si="11"/>
        <v>1</v>
      </c>
      <c r="L50" s="80">
        <f t="shared" si="12"/>
        <v>0.13</v>
      </c>
    </row>
    <row r="51" ht="15.75" customHeight="1">
      <c r="D51" s="81">
        <f t="shared" si="13"/>
        <v>0.09</v>
      </c>
      <c r="E51" s="77">
        <f t="shared" si="6"/>
        <v>0.09</v>
      </c>
      <c r="F51" s="77">
        <f t="shared" si="7"/>
        <v>0</v>
      </c>
      <c r="G51" s="78">
        <f t="shared" si="8"/>
        <v>0.09</v>
      </c>
      <c r="H51" s="79">
        <f t="shared" si="9"/>
        <v>1</v>
      </c>
      <c r="I51" s="77">
        <f t="shared" si="14"/>
        <v>0</v>
      </c>
      <c r="J51" s="78">
        <f t="shared" si="10"/>
        <v>1</v>
      </c>
      <c r="K51" s="22">
        <f t="shared" si="11"/>
        <v>1</v>
      </c>
      <c r="L51" s="80">
        <f t="shared" si="12"/>
        <v>0.13</v>
      </c>
    </row>
    <row r="52" ht="15.75" customHeight="1">
      <c r="D52" s="81">
        <f t="shared" si="13"/>
        <v>0.1</v>
      </c>
      <c r="E52" s="77">
        <f t="shared" si="6"/>
        <v>0.1</v>
      </c>
      <c r="F52" s="77">
        <f t="shared" si="7"/>
        <v>0</v>
      </c>
      <c r="G52" s="78">
        <f t="shared" si="8"/>
        <v>0.1</v>
      </c>
      <c r="H52" s="79">
        <f t="shared" si="9"/>
        <v>1</v>
      </c>
      <c r="I52" s="77">
        <f t="shared" si="14"/>
        <v>0</v>
      </c>
      <c r="J52" s="78">
        <f t="shared" si="10"/>
        <v>1</v>
      </c>
      <c r="K52" s="22">
        <f t="shared" si="11"/>
        <v>1</v>
      </c>
      <c r="L52" s="80">
        <f t="shared" si="12"/>
        <v>0.13</v>
      </c>
    </row>
    <row r="53" ht="15.75" customHeight="1">
      <c r="D53" s="81">
        <f t="shared" si="13"/>
        <v>0.11</v>
      </c>
      <c r="E53" s="77">
        <f t="shared" si="6"/>
        <v>0.11</v>
      </c>
      <c r="F53" s="77">
        <f t="shared" si="7"/>
        <v>0</v>
      </c>
      <c r="G53" s="78">
        <f t="shared" si="8"/>
        <v>0.11</v>
      </c>
      <c r="H53" s="79">
        <f t="shared" si="9"/>
        <v>1</v>
      </c>
      <c r="I53" s="77">
        <f t="shared" si="14"/>
        <v>0</v>
      </c>
      <c r="J53" s="78">
        <f t="shared" si="10"/>
        <v>1</v>
      </c>
      <c r="K53" s="22">
        <f t="shared" si="11"/>
        <v>1</v>
      </c>
      <c r="L53" s="80">
        <f t="shared" si="12"/>
        <v>0.13</v>
      </c>
    </row>
    <row r="54" ht="15.75" customHeight="1">
      <c r="D54" s="81">
        <f t="shared" si="13"/>
        <v>0.12</v>
      </c>
      <c r="E54" s="77">
        <f t="shared" si="6"/>
        <v>0.12</v>
      </c>
      <c r="F54" s="77">
        <f t="shared" si="7"/>
        <v>0</v>
      </c>
      <c r="G54" s="78">
        <f t="shared" si="8"/>
        <v>0.12</v>
      </c>
      <c r="H54" s="79">
        <f t="shared" si="9"/>
        <v>1</v>
      </c>
      <c r="I54" s="77">
        <f t="shared" si="14"/>
        <v>0</v>
      </c>
      <c r="J54" s="78">
        <f t="shared" si="10"/>
        <v>1</v>
      </c>
      <c r="K54" s="22">
        <f t="shared" si="11"/>
        <v>1</v>
      </c>
      <c r="L54" s="80">
        <f t="shared" si="12"/>
        <v>0.13</v>
      </c>
    </row>
    <row r="55" ht="15.75" customHeight="1">
      <c r="D55" s="81">
        <f t="shared" si="13"/>
        <v>0.13</v>
      </c>
      <c r="E55" s="77">
        <f t="shared" si="6"/>
        <v>0.13</v>
      </c>
      <c r="F55" s="77">
        <f t="shared" si="7"/>
        <v>0</v>
      </c>
      <c r="G55" s="78">
        <f t="shared" si="8"/>
        <v>0.13</v>
      </c>
      <c r="H55" s="79">
        <f t="shared" si="9"/>
        <v>1</v>
      </c>
      <c r="I55" s="77">
        <f t="shared" si="14"/>
        <v>0</v>
      </c>
      <c r="J55" s="78">
        <f t="shared" si="10"/>
        <v>1</v>
      </c>
      <c r="K55" s="22">
        <f t="shared" si="11"/>
        <v>1</v>
      </c>
      <c r="L55" s="80">
        <f t="shared" si="12"/>
        <v>0.13</v>
      </c>
    </row>
    <row r="56" ht="15.75" customHeight="1">
      <c r="D56" s="81">
        <f t="shared" si="13"/>
        <v>0.14</v>
      </c>
      <c r="E56" s="77">
        <f t="shared" si="6"/>
        <v>0.14</v>
      </c>
      <c r="F56" s="77">
        <f t="shared" si="7"/>
        <v>0</v>
      </c>
      <c r="G56" s="78">
        <f t="shared" si="8"/>
        <v>0.14</v>
      </c>
      <c r="H56" s="79">
        <f t="shared" si="9"/>
        <v>1</v>
      </c>
      <c r="I56" s="77">
        <f t="shared" si="14"/>
        <v>0</v>
      </c>
      <c r="J56" s="78">
        <f t="shared" si="10"/>
        <v>1</v>
      </c>
      <c r="K56" s="22">
        <f t="shared" si="11"/>
        <v>1</v>
      </c>
      <c r="L56" s="80">
        <f t="shared" si="12"/>
        <v>0.13</v>
      </c>
    </row>
    <row r="57" ht="15.75" customHeight="1">
      <c r="D57" s="81">
        <f t="shared" si="13"/>
        <v>0.15</v>
      </c>
      <c r="E57" s="77">
        <f t="shared" si="6"/>
        <v>0.15</v>
      </c>
      <c r="F57" s="77">
        <f t="shared" si="7"/>
        <v>0</v>
      </c>
      <c r="G57" s="78">
        <f t="shared" si="8"/>
        <v>0.15</v>
      </c>
      <c r="H57" s="79">
        <f t="shared" si="9"/>
        <v>1</v>
      </c>
      <c r="I57" s="77">
        <f t="shared" si="14"/>
        <v>0</v>
      </c>
      <c r="J57" s="78">
        <f t="shared" si="10"/>
        <v>1</v>
      </c>
      <c r="K57" s="22">
        <f t="shared" si="11"/>
        <v>1</v>
      </c>
      <c r="L57" s="80">
        <f t="shared" si="12"/>
        <v>0.13</v>
      </c>
    </row>
    <row r="58" ht="15.75" customHeight="1">
      <c r="D58" s="81">
        <f t="shared" si="13"/>
        <v>0.16</v>
      </c>
      <c r="E58" s="77">
        <f t="shared" si="6"/>
        <v>0.16</v>
      </c>
      <c r="F58" s="77">
        <f t="shared" si="7"/>
        <v>0</v>
      </c>
      <c r="G58" s="78">
        <f t="shared" si="8"/>
        <v>0.16</v>
      </c>
      <c r="H58" s="79">
        <f t="shared" si="9"/>
        <v>1</v>
      </c>
      <c r="I58" s="77">
        <f t="shared" si="14"/>
        <v>0</v>
      </c>
      <c r="J58" s="78">
        <f t="shared" si="10"/>
        <v>1</v>
      </c>
      <c r="K58" s="22">
        <f t="shared" si="11"/>
        <v>1</v>
      </c>
      <c r="L58" s="80">
        <f t="shared" si="12"/>
        <v>0.13</v>
      </c>
    </row>
    <row r="59" ht="15.75" customHeight="1">
      <c r="D59" s="81">
        <f t="shared" si="13"/>
        <v>0.17</v>
      </c>
      <c r="E59" s="77">
        <f t="shared" si="6"/>
        <v>0.17</v>
      </c>
      <c r="F59" s="77">
        <f t="shared" si="7"/>
        <v>0</v>
      </c>
      <c r="G59" s="78">
        <f t="shared" si="8"/>
        <v>0.17</v>
      </c>
      <c r="H59" s="79">
        <f t="shared" si="9"/>
        <v>1</v>
      </c>
      <c r="I59" s="77">
        <f t="shared" si="14"/>
        <v>0</v>
      </c>
      <c r="J59" s="78">
        <f t="shared" si="10"/>
        <v>1</v>
      </c>
      <c r="K59" s="22">
        <f t="shared" si="11"/>
        <v>1</v>
      </c>
      <c r="L59" s="80">
        <f t="shared" si="12"/>
        <v>0.13</v>
      </c>
    </row>
    <row r="60" ht="15.75" customHeight="1">
      <c r="D60" s="81">
        <f t="shared" si="13"/>
        <v>0.18</v>
      </c>
      <c r="E60" s="77">
        <f t="shared" si="6"/>
        <v>0.18</v>
      </c>
      <c r="F60" s="77">
        <f t="shared" si="7"/>
        <v>0</v>
      </c>
      <c r="G60" s="78">
        <f t="shared" si="8"/>
        <v>0.18</v>
      </c>
      <c r="H60" s="79">
        <f t="shared" si="9"/>
        <v>1</v>
      </c>
      <c r="I60" s="77">
        <f t="shared" si="14"/>
        <v>0</v>
      </c>
      <c r="J60" s="78">
        <f t="shared" si="10"/>
        <v>1</v>
      </c>
      <c r="K60" s="22">
        <f t="shared" si="11"/>
        <v>1</v>
      </c>
      <c r="L60" s="80">
        <f t="shared" si="12"/>
        <v>0.13</v>
      </c>
    </row>
    <row r="61" ht="15.75" customHeight="1">
      <c r="B61" s="35">
        <v>0.11</v>
      </c>
      <c r="D61" s="81">
        <f t="shared" si="13"/>
        <v>0.19</v>
      </c>
      <c r="E61" s="77">
        <f t="shared" si="6"/>
        <v>0.19</v>
      </c>
      <c r="F61" s="77">
        <f t="shared" si="7"/>
        <v>0</v>
      </c>
      <c r="G61" s="78">
        <f t="shared" si="8"/>
        <v>0.19</v>
      </c>
      <c r="H61" s="79">
        <f t="shared" si="9"/>
        <v>1</v>
      </c>
      <c r="I61" s="77">
        <f t="shared" si="14"/>
        <v>0</v>
      </c>
      <c r="J61" s="78">
        <f t="shared" si="10"/>
        <v>1</v>
      </c>
      <c r="K61" s="22">
        <f t="shared" si="11"/>
        <v>1</v>
      </c>
      <c r="L61" s="80">
        <f t="shared" si="12"/>
        <v>0.13</v>
      </c>
    </row>
    <row r="62" ht="15.75" customHeight="1">
      <c r="B62" s="61">
        <f>B61*10%</f>
        <v>0.011</v>
      </c>
      <c r="D62" s="81">
        <f t="shared" si="13"/>
        <v>0.2</v>
      </c>
      <c r="E62" s="77">
        <f t="shared" si="6"/>
        <v>0.2</v>
      </c>
      <c r="F62" s="77">
        <f t="shared" si="7"/>
        <v>0</v>
      </c>
      <c r="G62" s="78">
        <f t="shared" si="8"/>
        <v>0.2</v>
      </c>
      <c r="H62" s="79">
        <f t="shared" si="9"/>
        <v>1</v>
      </c>
      <c r="I62" s="77">
        <f t="shared" si="14"/>
        <v>0</v>
      </c>
      <c r="J62" s="78">
        <f t="shared" si="10"/>
        <v>1</v>
      </c>
      <c r="K62" s="22">
        <f t="shared" si="11"/>
        <v>1</v>
      </c>
      <c r="L62" s="80">
        <f t="shared" si="12"/>
        <v>0.13</v>
      </c>
    </row>
    <row r="63" ht="15.75" customHeight="1">
      <c r="B63" s="61">
        <f>B61-B62</f>
        <v>0.099</v>
      </c>
      <c r="D63" s="81">
        <f t="shared" si="13"/>
        <v>0.21</v>
      </c>
      <c r="E63" s="77">
        <f t="shared" si="6"/>
        <v>0.21</v>
      </c>
      <c r="F63" s="77">
        <f t="shared" si="7"/>
        <v>0</v>
      </c>
      <c r="G63" s="78">
        <f t="shared" si="8"/>
        <v>0.21</v>
      </c>
      <c r="H63" s="79">
        <f t="shared" si="9"/>
        <v>1</v>
      </c>
      <c r="I63" s="77">
        <f t="shared" si="14"/>
        <v>0</v>
      </c>
      <c r="J63" s="78">
        <f t="shared" si="10"/>
        <v>1</v>
      </c>
      <c r="K63" s="22">
        <f t="shared" si="11"/>
        <v>1</v>
      </c>
      <c r="L63" s="80">
        <f t="shared" si="12"/>
        <v>0.13</v>
      </c>
    </row>
    <row r="64" ht="15.75" customHeight="1">
      <c r="B64" s="61">
        <f>B63*10000000</f>
        <v>990000</v>
      </c>
      <c r="D64" s="81">
        <f t="shared" si="13"/>
        <v>0.22</v>
      </c>
      <c r="E64" s="77">
        <f t="shared" si="6"/>
        <v>0.22</v>
      </c>
      <c r="F64" s="77">
        <f t="shared" si="7"/>
        <v>0</v>
      </c>
      <c r="G64" s="78">
        <f t="shared" si="8"/>
        <v>0.22</v>
      </c>
      <c r="H64" s="79">
        <f t="shared" si="9"/>
        <v>1</v>
      </c>
      <c r="I64" s="77">
        <f t="shared" si="14"/>
        <v>0</v>
      </c>
      <c r="J64" s="78">
        <f t="shared" si="10"/>
        <v>1</v>
      </c>
      <c r="K64" s="22">
        <f t="shared" si="11"/>
        <v>1</v>
      </c>
      <c r="L64" s="80">
        <f t="shared" si="12"/>
        <v>0.13</v>
      </c>
    </row>
    <row r="65" ht="15.75" customHeight="1">
      <c r="D65" s="81">
        <f t="shared" si="13"/>
        <v>0.23</v>
      </c>
      <c r="E65" s="77">
        <f t="shared" si="6"/>
        <v>0.23</v>
      </c>
      <c r="F65" s="77">
        <f t="shared" si="7"/>
        <v>0</v>
      </c>
      <c r="G65" s="78">
        <f t="shared" si="8"/>
        <v>0.23</v>
      </c>
      <c r="H65" s="79">
        <f t="shared" si="9"/>
        <v>1</v>
      </c>
      <c r="I65" s="77">
        <f t="shared" si="14"/>
        <v>0</v>
      </c>
      <c r="J65" s="78">
        <f t="shared" si="10"/>
        <v>1</v>
      </c>
      <c r="K65" s="22">
        <f t="shared" si="11"/>
        <v>1</v>
      </c>
      <c r="L65" s="80">
        <f t="shared" si="12"/>
        <v>0.13</v>
      </c>
    </row>
    <row r="66" ht="15.75" customHeight="1">
      <c r="D66" s="81">
        <f t="shared" si="13"/>
        <v>0.24</v>
      </c>
      <c r="E66" s="77">
        <f t="shared" si="6"/>
        <v>0.24</v>
      </c>
      <c r="F66" s="77">
        <f t="shared" si="7"/>
        <v>0</v>
      </c>
      <c r="G66" s="78">
        <f t="shared" si="8"/>
        <v>0.24</v>
      </c>
      <c r="H66" s="79">
        <f t="shared" si="9"/>
        <v>1</v>
      </c>
      <c r="I66" s="77">
        <f t="shared" si="14"/>
        <v>0</v>
      </c>
      <c r="J66" s="78">
        <f t="shared" si="10"/>
        <v>1</v>
      </c>
      <c r="K66" s="22">
        <f t="shared" si="11"/>
        <v>1</v>
      </c>
      <c r="L66" s="80">
        <f t="shared" si="12"/>
        <v>0.13</v>
      </c>
    </row>
    <row r="67" ht="15.75" customHeight="1">
      <c r="D67" s="81">
        <f t="shared" si="13"/>
        <v>0.25</v>
      </c>
      <c r="E67" s="77">
        <f t="shared" si="6"/>
        <v>0.25</v>
      </c>
      <c r="F67" s="77">
        <f t="shared" si="7"/>
        <v>0</v>
      </c>
      <c r="G67" s="78">
        <f t="shared" si="8"/>
        <v>0.25</v>
      </c>
      <c r="H67" s="79">
        <f t="shared" si="9"/>
        <v>1</v>
      </c>
      <c r="I67" s="77">
        <f t="shared" si="14"/>
        <v>0</v>
      </c>
      <c r="J67" s="78">
        <f t="shared" si="10"/>
        <v>1</v>
      </c>
      <c r="K67" s="22">
        <f t="shared" si="11"/>
        <v>1</v>
      </c>
      <c r="L67" s="80">
        <f t="shared" si="12"/>
        <v>0.13</v>
      </c>
    </row>
    <row r="68" ht="15.75" customHeight="1">
      <c r="D68" s="81">
        <f t="shared" si="13"/>
        <v>0.26</v>
      </c>
      <c r="E68" s="77">
        <f t="shared" si="6"/>
        <v>0.26</v>
      </c>
      <c r="F68" s="77">
        <f t="shared" si="7"/>
        <v>0</v>
      </c>
      <c r="G68" s="78">
        <f t="shared" si="8"/>
        <v>0.26</v>
      </c>
      <c r="H68" s="79">
        <f t="shared" si="9"/>
        <v>1</v>
      </c>
      <c r="I68" s="77">
        <f t="shared" si="14"/>
        <v>0</v>
      </c>
      <c r="J68" s="78">
        <f t="shared" si="10"/>
        <v>1</v>
      </c>
      <c r="K68" s="22">
        <f t="shared" si="11"/>
        <v>1</v>
      </c>
      <c r="L68" s="80">
        <f t="shared" si="12"/>
        <v>0.13</v>
      </c>
    </row>
    <row r="69" ht="15.75" customHeight="1">
      <c r="D69" s="81">
        <f t="shared" si="13"/>
        <v>0.27</v>
      </c>
      <c r="E69" s="77">
        <f t="shared" si="6"/>
        <v>0.27</v>
      </c>
      <c r="F69" s="77">
        <f t="shared" si="7"/>
        <v>0</v>
      </c>
      <c r="G69" s="78">
        <f t="shared" si="8"/>
        <v>0.27</v>
      </c>
      <c r="H69" s="79">
        <f t="shared" si="9"/>
        <v>1</v>
      </c>
      <c r="I69" s="77">
        <f t="shared" si="14"/>
        <v>0</v>
      </c>
      <c r="J69" s="78">
        <f t="shared" si="10"/>
        <v>1</v>
      </c>
      <c r="K69" s="22">
        <f t="shared" si="11"/>
        <v>1</v>
      </c>
      <c r="L69" s="80">
        <f t="shared" si="12"/>
        <v>0.13</v>
      </c>
    </row>
    <row r="70" ht="15.75" customHeight="1">
      <c r="D70" s="81">
        <f t="shared" si="13"/>
        <v>0.28</v>
      </c>
      <c r="E70" s="77">
        <f t="shared" si="6"/>
        <v>0.28</v>
      </c>
      <c r="F70" s="77">
        <f t="shared" si="7"/>
        <v>0</v>
      </c>
      <c r="G70" s="78">
        <f t="shared" si="8"/>
        <v>0.28</v>
      </c>
      <c r="H70" s="79">
        <f t="shared" si="9"/>
        <v>1</v>
      </c>
      <c r="I70" s="77">
        <f t="shared" si="14"/>
        <v>0</v>
      </c>
      <c r="J70" s="78">
        <f t="shared" si="10"/>
        <v>1</v>
      </c>
      <c r="K70" s="22">
        <f t="shared" si="11"/>
        <v>1</v>
      </c>
      <c r="L70" s="80">
        <f t="shared" si="12"/>
        <v>0.13</v>
      </c>
    </row>
    <row r="71" ht="15.75" customHeight="1">
      <c r="D71" s="81">
        <f t="shared" si="13"/>
        <v>0.29</v>
      </c>
      <c r="E71" s="77">
        <f t="shared" si="6"/>
        <v>0.29</v>
      </c>
      <c r="F71" s="77">
        <f t="shared" si="7"/>
        <v>0</v>
      </c>
      <c r="G71" s="78">
        <f t="shared" si="8"/>
        <v>0.29</v>
      </c>
      <c r="H71" s="79">
        <f t="shared" si="9"/>
        <v>1</v>
      </c>
      <c r="I71" s="77">
        <f t="shared" si="14"/>
        <v>0</v>
      </c>
      <c r="J71" s="78">
        <f t="shared" si="10"/>
        <v>1</v>
      </c>
      <c r="K71" s="22">
        <f t="shared" si="11"/>
        <v>1</v>
      </c>
      <c r="L71" s="80">
        <f t="shared" si="12"/>
        <v>0.13</v>
      </c>
    </row>
    <row r="72" ht="15.75" customHeight="1">
      <c r="D72" s="81">
        <f t="shared" si="13"/>
        <v>0.3</v>
      </c>
      <c r="E72" s="77">
        <f t="shared" si="6"/>
        <v>0.3</v>
      </c>
      <c r="F72" s="77">
        <f t="shared" si="7"/>
        <v>0</v>
      </c>
      <c r="G72" s="78">
        <f t="shared" si="8"/>
        <v>0.3</v>
      </c>
      <c r="H72" s="79">
        <f t="shared" si="9"/>
        <v>1</v>
      </c>
      <c r="I72" s="77">
        <f t="shared" si="14"/>
        <v>0</v>
      </c>
      <c r="J72" s="78">
        <f t="shared" si="10"/>
        <v>1</v>
      </c>
      <c r="K72" s="22">
        <f t="shared" si="11"/>
        <v>1</v>
      </c>
      <c r="L72" s="80">
        <f t="shared" si="12"/>
        <v>0.13</v>
      </c>
    </row>
    <row r="73" ht="15.75" customHeight="1">
      <c r="D73" s="81">
        <f t="shared" si="13"/>
        <v>0.31</v>
      </c>
      <c r="E73" s="77">
        <f t="shared" si="6"/>
        <v>0.31</v>
      </c>
      <c r="F73" s="77">
        <f t="shared" si="7"/>
        <v>0</v>
      </c>
      <c r="G73" s="78">
        <f t="shared" si="8"/>
        <v>0.31</v>
      </c>
      <c r="H73" s="79">
        <f t="shared" si="9"/>
        <v>1</v>
      </c>
      <c r="I73" s="77">
        <f t="shared" si="14"/>
        <v>0</v>
      </c>
      <c r="J73" s="78">
        <f t="shared" si="10"/>
        <v>1</v>
      </c>
      <c r="K73" s="22">
        <f t="shared" si="11"/>
        <v>1</v>
      </c>
      <c r="L73" s="80">
        <f t="shared" si="12"/>
        <v>0.13</v>
      </c>
    </row>
    <row r="74" ht="15.75" customHeight="1">
      <c r="D74" s="81">
        <f t="shared" si="13"/>
        <v>0.32</v>
      </c>
      <c r="E74" s="77">
        <f t="shared" si="6"/>
        <v>0.32</v>
      </c>
      <c r="F74" s="77">
        <f t="shared" si="7"/>
        <v>0</v>
      </c>
      <c r="G74" s="78">
        <f t="shared" si="8"/>
        <v>0.32</v>
      </c>
      <c r="H74" s="79">
        <f t="shared" si="9"/>
        <v>1</v>
      </c>
      <c r="I74" s="77">
        <f t="shared" si="14"/>
        <v>0</v>
      </c>
      <c r="J74" s="78">
        <f t="shared" si="10"/>
        <v>1</v>
      </c>
      <c r="K74" s="22">
        <f t="shared" si="11"/>
        <v>1</v>
      </c>
      <c r="L74" s="80">
        <f t="shared" si="12"/>
        <v>0.13</v>
      </c>
    </row>
    <row r="75" ht="15.75" customHeight="1">
      <c r="D75" s="81">
        <f t="shared" si="13"/>
        <v>0.33</v>
      </c>
      <c r="E75" s="77">
        <f t="shared" si="6"/>
        <v>0.33</v>
      </c>
      <c r="F75" s="77">
        <f t="shared" si="7"/>
        <v>0</v>
      </c>
      <c r="G75" s="78">
        <f t="shared" si="8"/>
        <v>0.33</v>
      </c>
      <c r="H75" s="79">
        <f t="shared" si="9"/>
        <v>1</v>
      </c>
      <c r="I75" s="77">
        <f t="shared" si="14"/>
        <v>0</v>
      </c>
      <c r="J75" s="78">
        <f t="shared" si="10"/>
        <v>1</v>
      </c>
      <c r="K75" s="22">
        <f t="shared" si="11"/>
        <v>1</v>
      </c>
      <c r="L75" s="80">
        <f t="shared" si="12"/>
        <v>0.13</v>
      </c>
    </row>
    <row r="76" ht="15.75" customHeight="1">
      <c r="D76" s="81">
        <f t="shared" si="13"/>
        <v>0.34</v>
      </c>
      <c r="E76" s="77">
        <f t="shared" si="6"/>
        <v>0.34</v>
      </c>
      <c r="F76" s="77">
        <f t="shared" si="7"/>
        <v>0.01</v>
      </c>
      <c r="G76" s="78">
        <f t="shared" si="8"/>
        <v>0.35</v>
      </c>
      <c r="H76" s="79">
        <f t="shared" si="9"/>
        <v>1</v>
      </c>
      <c r="I76" s="77">
        <f t="shared" si="14"/>
        <v>0.02941176471</v>
      </c>
      <c r="J76" s="78">
        <f t="shared" si="10"/>
        <v>1.029411765</v>
      </c>
      <c r="K76" s="22">
        <f t="shared" si="11"/>
        <v>0.9705882353</v>
      </c>
      <c r="L76" s="80">
        <f t="shared" si="12"/>
        <v>0.1357142857</v>
      </c>
    </row>
    <row r="77" ht="15.75" customHeight="1">
      <c r="D77" s="81">
        <f t="shared" si="13"/>
        <v>0.35</v>
      </c>
      <c r="E77" s="77">
        <f t="shared" si="6"/>
        <v>0.35</v>
      </c>
      <c r="F77" s="77">
        <f t="shared" si="7"/>
        <v>0.02</v>
      </c>
      <c r="G77" s="78">
        <f t="shared" si="8"/>
        <v>0.37</v>
      </c>
      <c r="H77" s="79">
        <f t="shared" si="9"/>
        <v>1</v>
      </c>
      <c r="I77" s="77">
        <f t="shared" si="14"/>
        <v>0.05714285714</v>
      </c>
      <c r="J77" s="78">
        <f t="shared" si="10"/>
        <v>1.057142857</v>
      </c>
      <c r="K77" s="22">
        <f t="shared" si="11"/>
        <v>0.9428571429</v>
      </c>
      <c r="L77" s="80">
        <f t="shared" si="12"/>
        <v>0.1408108108</v>
      </c>
    </row>
    <row r="78" ht="15.75" customHeight="1">
      <c r="D78" s="81">
        <f t="shared" si="13"/>
        <v>0.36</v>
      </c>
      <c r="E78" s="77">
        <f t="shared" si="6"/>
        <v>0.36</v>
      </c>
      <c r="F78" s="77">
        <f t="shared" si="7"/>
        <v>0.03</v>
      </c>
      <c r="G78" s="78">
        <f t="shared" si="8"/>
        <v>0.39</v>
      </c>
      <c r="H78" s="79">
        <f t="shared" si="9"/>
        <v>1</v>
      </c>
      <c r="I78" s="77">
        <f t="shared" si="14"/>
        <v>0.08333333333</v>
      </c>
      <c r="J78" s="78">
        <f t="shared" si="10"/>
        <v>1.083333333</v>
      </c>
      <c r="K78" s="22">
        <f t="shared" si="11"/>
        <v>0.9166666667</v>
      </c>
      <c r="L78" s="80">
        <f t="shared" si="12"/>
        <v>0.1453846154</v>
      </c>
    </row>
    <row r="79" ht="15.75" customHeight="1">
      <c r="D79" s="81">
        <f t="shared" si="13"/>
        <v>0.37</v>
      </c>
      <c r="E79" s="77">
        <f t="shared" si="6"/>
        <v>0.37</v>
      </c>
      <c r="F79" s="77">
        <f t="shared" si="7"/>
        <v>0.04</v>
      </c>
      <c r="G79" s="78">
        <f t="shared" si="8"/>
        <v>0.41</v>
      </c>
      <c r="H79" s="79">
        <f t="shared" si="9"/>
        <v>1</v>
      </c>
      <c r="I79" s="77">
        <f t="shared" si="14"/>
        <v>0.1081081081</v>
      </c>
      <c r="J79" s="78">
        <f t="shared" si="10"/>
        <v>1.108108108</v>
      </c>
      <c r="K79" s="22">
        <f t="shared" si="11"/>
        <v>0.8918918919</v>
      </c>
      <c r="L79" s="80">
        <f t="shared" si="12"/>
        <v>0.1495121951</v>
      </c>
    </row>
    <row r="80" ht="15.75" customHeight="1">
      <c r="D80" s="81">
        <f t="shared" si="13"/>
        <v>0.38</v>
      </c>
      <c r="E80" s="77">
        <f t="shared" si="6"/>
        <v>0.38</v>
      </c>
      <c r="F80" s="77">
        <f t="shared" si="7"/>
        <v>0.05</v>
      </c>
      <c r="G80" s="78">
        <f t="shared" si="8"/>
        <v>0.43</v>
      </c>
      <c r="H80" s="79">
        <f t="shared" si="9"/>
        <v>1</v>
      </c>
      <c r="I80" s="77">
        <f t="shared" si="14"/>
        <v>0.1315789474</v>
      </c>
      <c r="J80" s="78">
        <f t="shared" si="10"/>
        <v>1.131578947</v>
      </c>
      <c r="K80" s="22">
        <f t="shared" si="11"/>
        <v>0.8684210526</v>
      </c>
      <c r="L80" s="80">
        <f t="shared" si="12"/>
        <v>0.153255814</v>
      </c>
    </row>
    <row r="81" ht="15.75" customHeight="1">
      <c r="D81" s="81">
        <f t="shared" si="13"/>
        <v>0.39</v>
      </c>
      <c r="E81" s="77">
        <f t="shared" si="6"/>
        <v>0.39</v>
      </c>
      <c r="F81" s="77">
        <f t="shared" si="7"/>
        <v>0.06</v>
      </c>
      <c r="G81" s="78">
        <f t="shared" si="8"/>
        <v>0.45</v>
      </c>
      <c r="H81" s="79">
        <f t="shared" si="9"/>
        <v>1</v>
      </c>
      <c r="I81" s="77">
        <f t="shared" si="14"/>
        <v>0.1538461538</v>
      </c>
      <c r="J81" s="78">
        <f t="shared" si="10"/>
        <v>1.153846154</v>
      </c>
      <c r="K81" s="22">
        <f t="shared" si="11"/>
        <v>0.8461538462</v>
      </c>
      <c r="L81" s="80">
        <f t="shared" si="12"/>
        <v>0.1566666667</v>
      </c>
    </row>
    <row r="82" ht="15.75" customHeight="1">
      <c r="D82" s="81">
        <f t="shared" si="13"/>
        <v>0.4</v>
      </c>
      <c r="E82" s="77">
        <f t="shared" si="6"/>
        <v>0.4</v>
      </c>
      <c r="F82" s="77">
        <f t="shared" si="7"/>
        <v>0.07</v>
      </c>
      <c r="G82" s="78">
        <f t="shared" si="8"/>
        <v>0.47</v>
      </c>
      <c r="H82" s="79">
        <f t="shared" si="9"/>
        <v>1</v>
      </c>
      <c r="I82" s="77">
        <f t="shared" si="14"/>
        <v>0.175</v>
      </c>
      <c r="J82" s="78">
        <f t="shared" si="10"/>
        <v>1.175</v>
      </c>
      <c r="K82" s="22">
        <f t="shared" si="11"/>
        <v>0.825</v>
      </c>
      <c r="L82" s="80">
        <f t="shared" si="12"/>
        <v>0.159787234</v>
      </c>
    </row>
    <row r="83" ht="15.75" customHeight="1">
      <c r="D83" s="81">
        <f t="shared" si="13"/>
        <v>0.41</v>
      </c>
      <c r="E83" s="77">
        <f t="shared" si="6"/>
        <v>0.41</v>
      </c>
      <c r="F83" s="77">
        <f t="shared" si="7"/>
        <v>0.08</v>
      </c>
      <c r="G83" s="78">
        <f t="shared" si="8"/>
        <v>0.49</v>
      </c>
      <c r="H83" s="79">
        <f t="shared" si="9"/>
        <v>1</v>
      </c>
      <c r="I83" s="77">
        <f t="shared" si="14"/>
        <v>0.1951219512</v>
      </c>
      <c r="J83" s="78">
        <f t="shared" si="10"/>
        <v>1.195121951</v>
      </c>
      <c r="K83" s="22">
        <f t="shared" si="11"/>
        <v>0.8048780488</v>
      </c>
      <c r="L83" s="80">
        <f t="shared" si="12"/>
        <v>0.1626530612</v>
      </c>
    </row>
    <row r="84" ht="15.75" customHeight="1">
      <c r="D84" s="81">
        <f t="shared" si="13"/>
        <v>0.42</v>
      </c>
      <c r="E84" s="77">
        <f t="shared" si="6"/>
        <v>0.42</v>
      </c>
      <c r="F84" s="77">
        <f t="shared" si="7"/>
        <v>0.09</v>
      </c>
      <c r="G84" s="78">
        <f t="shared" si="8"/>
        <v>0.51</v>
      </c>
      <c r="H84" s="79">
        <f t="shared" si="9"/>
        <v>1</v>
      </c>
      <c r="I84" s="77">
        <f t="shared" si="14"/>
        <v>0.2142857143</v>
      </c>
      <c r="J84" s="78">
        <f t="shared" si="10"/>
        <v>1.214285714</v>
      </c>
      <c r="K84" s="22">
        <f t="shared" si="11"/>
        <v>0.7857142857</v>
      </c>
      <c r="L84" s="80">
        <f t="shared" si="12"/>
        <v>0.1652941176</v>
      </c>
    </row>
    <row r="85" ht="15.75" customHeight="1">
      <c r="D85" s="81">
        <f t="shared" si="13"/>
        <v>0.43</v>
      </c>
      <c r="E85" s="77">
        <f t="shared" si="6"/>
        <v>0.43</v>
      </c>
      <c r="F85" s="77">
        <f t="shared" si="7"/>
        <v>0.1</v>
      </c>
      <c r="G85" s="78">
        <f t="shared" si="8"/>
        <v>0.53</v>
      </c>
      <c r="H85" s="79">
        <f t="shared" si="9"/>
        <v>1</v>
      </c>
      <c r="I85" s="77">
        <f t="shared" si="14"/>
        <v>0.2325581395</v>
      </c>
      <c r="J85" s="78">
        <f t="shared" si="10"/>
        <v>1.23255814</v>
      </c>
      <c r="K85" s="22">
        <f t="shared" si="11"/>
        <v>0.7674418605</v>
      </c>
      <c r="L85" s="80">
        <f t="shared" si="12"/>
        <v>0.1677358491</v>
      </c>
    </row>
    <row r="86" ht="15.75" customHeight="1">
      <c r="D86" s="81">
        <f t="shared" si="13"/>
        <v>0.44</v>
      </c>
      <c r="E86" s="77">
        <f t="shared" si="6"/>
        <v>0.44</v>
      </c>
      <c r="F86" s="77">
        <f t="shared" si="7"/>
        <v>0.11</v>
      </c>
      <c r="G86" s="78">
        <f t="shared" si="8"/>
        <v>0.55</v>
      </c>
      <c r="H86" s="79">
        <f t="shared" si="9"/>
        <v>1</v>
      </c>
      <c r="I86" s="77">
        <f t="shared" si="14"/>
        <v>0.25</v>
      </c>
      <c r="J86" s="78">
        <f t="shared" si="10"/>
        <v>1.25</v>
      </c>
      <c r="K86" s="22">
        <f t="shared" si="11"/>
        <v>0.75</v>
      </c>
      <c r="L86" s="80">
        <f t="shared" si="12"/>
        <v>0.17</v>
      </c>
    </row>
    <row r="87" ht="15.75" customHeight="1">
      <c r="D87" s="81">
        <f t="shared" si="13"/>
        <v>0.45</v>
      </c>
      <c r="E87" s="77">
        <f t="shared" si="6"/>
        <v>0.45</v>
      </c>
      <c r="F87" s="77">
        <f t="shared" si="7"/>
        <v>0.12</v>
      </c>
      <c r="G87" s="78">
        <f t="shared" si="8"/>
        <v>0.57</v>
      </c>
      <c r="H87" s="79">
        <f t="shared" si="9"/>
        <v>1</v>
      </c>
      <c r="I87" s="77">
        <f t="shared" si="14"/>
        <v>0.2666666667</v>
      </c>
      <c r="J87" s="78">
        <f t="shared" si="10"/>
        <v>1.266666667</v>
      </c>
      <c r="K87" s="22">
        <f t="shared" si="11"/>
        <v>0.7333333333</v>
      </c>
      <c r="L87" s="80">
        <f t="shared" si="12"/>
        <v>0.1721052632</v>
      </c>
    </row>
    <row r="88" ht="15.75" customHeight="1">
      <c r="D88" s="81">
        <f t="shared" si="13"/>
        <v>0.46</v>
      </c>
      <c r="E88" s="77">
        <f t="shared" si="6"/>
        <v>0.46</v>
      </c>
      <c r="F88" s="77">
        <f t="shared" si="7"/>
        <v>0.13</v>
      </c>
      <c r="G88" s="78">
        <f t="shared" si="8"/>
        <v>0.59</v>
      </c>
      <c r="H88" s="79">
        <f t="shared" si="9"/>
        <v>1</v>
      </c>
      <c r="I88" s="77">
        <f t="shared" si="14"/>
        <v>0.2826086957</v>
      </c>
      <c r="J88" s="78">
        <f t="shared" si="10"/>
        <v>1.282608696</v>
      </c>
      <c r="K88" s="22">
        <f t="shared" si="11"/>
        <v>0.7173913043</v>
      </c>
      <c r="L88" s="80">
        <f t="shared" si="12"/>
        <v>0.1740677966</v>
      </c>
    </row>
    <row r="89" ht="15.75" customHeight="1">
      <c r="D89" s="81">
        <f t="shared" si="13"/>
        <v>0.47</v>
      </c>
      <c r="E89" s="77">
        <f t="shared" si="6"/>
        <v>0.47</v>
      </c>
      <c r="F89" s="77">
        <f t="shared" si="7"/>
        <v>0.14</v>
      </c>
      <c r="G89" s="78">
        <f t="shared" si="8"/>
        <v>0.61</v>
      </c>
      <c r="H89" s="79">
        <f t="shared" si="9"/>
        <v>1</v>
      </c>
      <c r="I89" s="77">
        <f t="shared" si="14"/>
        <v>0.2978723404</v>
      </c>
      <c r="J89" s="78">
        <f t="shared" si="10"/>
        <v>1.29787234</v>
      </c>
      <c r="K89" s="22">
        <f t="shared" si="11"/>
        <v>0.7021276596</v>
      </c>
      <c r="L89" s="80">
        <f t="shared" si="12"/>
        <v>0.1759016393</v>
      </c>
    </row>
    <row r="90" ht="15.75" customHeight="1">
      <c r="D90" s="81">
        <f t="shared" si="13"/>
        <v>0.48</v>
      </c>
      <c r="E90" s="77">
        <f t="shared" si="6"/>
        <v>0.48</v>
      </c>
      <c r="F90" s="77">
        <f t="shared" si="7"/>
        <v>0.15</v>
      </c>
      <c r="G90" s="78">
        <f t="shared" si="8"/>
        <v>0.63</v>
      </c>
      <c r="H90" s="79">
        <f t="shared" si="9"/>
        <v>1</v>
      </c>
      <c r="I90" s="77">
        <f t="shared" si="14"/>
        <v>0.3125</v>
      </c>
      <c r="J90" s="78">
        <f t="shared" si="10"/>
        <v>1.3125</v>
      </c>
      <c r="K90" s="22">
        <f t="shared" si="11"/>
        <v>0.6875</v>
      </c>
      <c r="L90" s="80">
        <f t="shared" si="12"/>
        <v>0.1776190476</v>
      </c>
    </row>
    <row r="91" ht="15.75" customHeight="1">
      <c r="D91" s="81">
        <f t="shared" si="13"/>
        <v>0.49</v>
      </c>
      <c r="E91" s="77">
        <f t="shared" si="6"/>
        <v>0.49</v>
      </c>
      <c r="F91" s="77">
        <f t="shared" si="7"/>
        <v>0.16</v>
      </c>
      <c r="G91" s="78">
        <f t="shared" si="8"/>
        <v>0.65</v>
      </c>
      <c r="H91" s="79">
        <f t="shared" si="9"/>
        <v>1</v>
      </c>
      <c r="I91" s="77">
        <f t="shared" si="14"/>
        <v>0.3265306122</v>
      </c>
      <c r="J91" s="78">
        <f t="shared" si="10"/>
        <v>1.326530612</v>
      </c>
      <c r="K91" s="22">
        <f t="shared" si="11"/>
        <v>0.6734693878</v>
      </c>
      <c r="L91" s="80">
        <f t="shared" si="12"/>
        <v>0.1792307692</v>
      </c>
    </row>
    <row r="92" ht="15.75" customHeight="1">
      <c r="D92" s="81">
        <f t="shared" si="13"/>
        <v>0.5</v>
      </c>
      <c r="E92" s="77">
        <f t="shared" si="6"/>
        <v>0.5</v>
      </c>
      <c r="F92" s="77">
        <f t="shared" si="7"/>
        <v>0.17</v>
      </c>
      <c r="G92" s="78">
        <f t="shared" si="8"/>
        <v>0.67</v>
      </c>
      <c r="H92" s="79">
        <f t="shared" si="9"/>
        <v>1</v>
      </c>
      <c r="I92" s="77">
        <f t="shared" si="14"/>
        <v>0.34</v>
      </c>
      <c r="J92" s="78">
        <f t="shared" si="10"/>
        <v>1.34</v>
      </c>
      <c r="K92" s="22">
        <f t="shared" si="11"/>
        <v>0.66</v>
      </c>
      <c r="L92" s="80">
        <f t="shared" si="12"/>
        <v>0.1807462687</v>
      </c>
    </row>
    <row r="93" ht="15.75" customHeight="1">
      <c r="D93" s="81">
        <f t="shared" si="13"/>
        <v>0.51</v>
      </c>
      <c r="E93" s="77">
        <f t="shared" si="6"/>
        <v>0.51</v>
      </c>
      <c r="F93" s="77">
        <f t="shared" si="7"/>
        <v>0.18</v>
      </c>
      <c r="G93" s="78">
        <f t="shared" si="8"/>
        <v>0.69</v>
      </c>
      <c r="H93" s="79">
        <f t="shared" si="9"/>
        <v>1</v>
      </c>
      <c r="I93" s="77">
        <f t="shared" si="14"/>
        <v>0.3529411765</v>
      </c>
      <c r="J93" s="78">
        <f t="shared" si="10"/>
        <v>1.352941176</v>
      </c>
      <c r="K93" s="22">
        <f t="shared" si="11"/>
        <v>0.6470588235</v>
      </c>
      <c r="L93" s="80">
        <f t="shared" si="12"/>
        <v>0.182173913</v>
      </c>
    </row>
    <row r="94" ht="15.75" customHeight="1">
      <c r="D94" s="81">
        <f t="shared" si="13"/>
        <v>0.52</v>
      </c>
      <c r="E94" s="77">
        <f t="shared" si="6"/>
        <v>0.52</v>
      </c>
      <c r="F94" s="77">
        <f t="shared" si="7"/>
        <v>0.19</v>
      </c>
      <c r="G94" s="78">
        <f t="shared" si="8"/>
        <v>0.71</v>
      </c>
      <c r="H94" s="79">
        <f t="shared" si="9"/>
        <v>1</v>
      </c>
      <c r="I94" s="77">
        <f t="shared" si="14"/>
        <v>0.3653846154</v>
      </c>
      <c r="J94" s="78">
        <f t="shared" si="10"/>
        <v>1.365384615</v>
      </c>
      <c r="K94" s="22">
        <f t="shared" si="11"/>
        <v>0.6346153846</v>
      </c>
      <c r="L94" s="80">
        <f t="shared" si="12"/>
        <v>0.1835211268</v>
      </c>
    </row>
    <row r="95" ht="15.75" customHeight="1">
      <c r="D95" s="81">
        <f t="shared" si="13"/>
        <v>0.53</v>
      </c>
      <c r="E95" s="77">
        <f t="shared" si="6"/>
        <v>0.53</v>
      </c>
      <c r="F95" s="77">
        <f t="shared" si="7"/>
        <v>0.2</v>
      </c>
      <c r="G95" s="78">
        <f t="shared" si="8"/>
        <v>0.73</v>
      </c>
      <c r="H95" s="79">
        <f t="shared" si="9"/>
        <v>1</v>
      </c>
      <c r="I95" s="77">
        <f t="shared" si="14"/>
        <v>0.3773584906</v>
      </c>
      <c r="J95" s="78">
        <f t="shared" si="10"/>
        <v>1.377358491</v>
      </c>
      <c r="K95" s="22">
        <f t="shared" si="11"/>
        <v>0.6226415094</v>
      </c>
      <c r="L95" s="80">
        <f t="shared" si="12"/>
        <v>0.1847945205</v>
      </c>
    </row>
    <row r="96" ht="15.75" customHeight="1">
      <c r="D96" s="81">
        <f t="shared" si="13"/>
        <v>0.54</v>
      </c>
      <c r="E96" s="77">
        <f t="shared" si="6"/>
        <v>0.54</v>
      </c>
      <c r="F96" s="77">
        <f t="shared" si="7"/>
        <v>0.21</v>
      </c>
      <c r="G96" s="78">
        <f t="shared" si="8"/>
        <v>0.75</v>
      </c>
      <c r="H96" s="79">
        <f t="shared" si="9"/>
        <v>1</v>
      </c>
      <c r="I96" s="77">
        <f t="shared" si="14"/>
        <v>0.3888888889</v>
      </c>
      <c r="J96" s="78">
        <f t="shared" si="10"/>
        <v>1.388888889</v>
      </c>
      <c r="K96" s="22">
        <f t="shared" si="11"/>
        <v>0.6111111111</v>
      </c>
      <c r="L96" s="80">
        <f t="shared" si="12"/>
        <v>0.186</v>
      </c>
    </row>
    <row r="97" ht="15.75" customHeight="1">
      <c r="D97" s="81">
        <f t="shared" si="13"/>
        <v>0.55</v>
      </c>
      <c r="E97" s="77">
        <f t="shared" si="6"/>
        <v>0.55</v>
      </c>
      <c r="F97" s="77">
        <f t="shared" si="7"/>
        <v>0.22</v>
      </c>
      <c r="G97" s="78">
        <f t="shared" si="8"/>
        <v>0.77</v>
      </c>
      <c r="H97" s="79">
        <f t="shared" si="9"/>
        <v>1</v>
      </c>
      <c r="I97" s="77">
        <f t="shared" si="14"/>
        <v>0.4</v>
      </c>
      <c r="J97" s="78">
        <f t="shared" si="10"/>
        <v>1.4</v>
      </c>
      <c r="K97" s="22">
        <f t="shared" si="11"/>
        <v>0.6</v>
      </c>
      <c r="L97" s="80">
        <f t="shared" si="12"/>
        <v>0.1871428571</v>
      </c>
    </row>
    <row r="98" ht="15.75" customHeight="1">
      <c r="D98" s="81">
        <f t="shared" si="13"/>
        <v>0.56</v>
      </c>
      <c r="E98" s="77">
        <f t="shared" si="6"/>
        <v>0.56</v>
      </c>
      <c r="F98" s="77">
        <f t="shared" si="7"/>
        <v>0.23</v>
      </c>
      <c r="G98" s="78">
        <f t="shared" si="8"/>
        <v>0.79</v>
      </c>
      <c r="H98" s="79">
        <f t="shared" si="9"/>
        <v>1</v>
      </c>
      <c r="I98" s="77">
        <f t="shared" si="14"/>
        <v>0.4107142857</v>
      </c>
      <c r="J98" s="78">
        <f t="shared" si="10"/>
        <v>1.410714286</v>
      </c>
      <c r="K98" s="22">
        <f t="shared" si="11"/>
        <v>0.5892857143</v>
      </c>
      <c r="L98" s="80">
        <f t="shared" si="12"/>
        <v>0.1882278481</v>
      </c>
    </row>
    <row r="99" ht="15.75" customHeight="1">
      <c r="D99" s="81">
        <f t="shared" si="13"/>
        <v>0.57</v>
      </c>
      <c r="E99" s="77">
        <f t="shared" si="6"/>
        <v>0.57</v>
      </c>
      <c r="F99" s="77">
        <f t="shared" si="7"/>
        <v>0.24</v>
      </c>
      <c r="G99" s="78">
        <f t="shared" si="8"/>
        <v>0.81</v>
      </c>
      <c r="H99" s="79">
        <f t="shared" si="9"/>
        <v>1</v>
      </c>
      <c r="I99" s="77">
        <f t="shared" si="14"/>
        <v>0.4210526316</v>
      </c>
      <c r="J99" s="78">
        <f t="shared" si="10"/>
        <v>1.421052632</v>
      </c>
      <c r="K99" s="22">
        <f t="shared" si="11"/>
        <v>0.5789473684</v>
      </c>
      <c r="L99" s="80">
        <f t="shared" si="12"/>
        <v>0.1892592593</v>
      </c>
    </row>
    <row r="100" ht="15.75" customHeight="1">
      <c r="D100" s="81">
        <f t="shared" si="13"/>
        <v>0.58</v>
      </c>
      <c r="E100" s="77">
        <f t="shared" si="6"/>
        <v>0.58</v>
      </c>
      <c r="F100" s="77">
        <f t="shared" si="7"/>
        <v>0.25</v>
      </c>
      <c r="G100" s="78">
        <f t="shared" si="8"/>
        <v>0.83</v>
      </c>
      <c r="H100" s="79">
        <f t="shared" si="9"/>
        <v>1</v>
      </c>
      <c r="I100" s="77">
        <f t="shared" si="14"/>
        <v>0.4310344828</v>
      </c>
      <c r="J100" s="78">
        <f t="shared" si="10"/>
        <v>1.431034483</v>
      </c>
      <c r="K100" s="22">
        <f t="shared" si="11"/>
        <v>0.5689655172</v>
      </c>
      <c r="L100" s="80">
        <f t="shared" si="12"/>
        <v>0.1902409639</v>
      </c>
    </row>
    <row r="101" ht="15.75" customHeight="1">
      <c r="D101" s="81">
        <f t="shared" si="13"/>
        <v>0.59</v>
      </c>
      <c r="E101" s="77">
        <f t="shared" si="6"/>
        <v>0.59</v>
      </c>
      <c r="F101" s="77">
        <f t="shared" si="7"/>
        <v>0.26</v>
      </c>
      <c r="G101" s="78">
        <f t="shared" si="8"/>
        <v>0.85</v>
      </c>
      <c r="H101" s="79">
        <f t="shared" si="9"/>
        <v>1</v>
      </c>
      <c r="I101" s="77">
        <f t="shared" si="14"/>
        <v>0.4406779661</v>
      </c>
      <c r="J101" s="78">
        <f t="shared" si="10"/>
        <v>1.440677966</v>
      </c>
      <c r="K101" s="22">
        <f t="shared" si="11"/>
        <v>0.5593220339</v>
      </c>
      <c r="L101" s="80">
        <f t="shared" si="12"/>
        <v>0.1911764706</v>
      </c>
    </row>
    <row r="102" ht="15.75" customHeight="1">
      <c r="D102" s="81">
        <f t="shared" si="13"/>
        <v>0.6</v>
      </c>
      <c r="E102" s="77">
        <f t="shared" si="6"/>
        <v>0.6</v>
      </c>
      <c r="F102" s="77">
        <f t="shared" si="7"/>
        <v>0.27</v>
      </c>
      <c r="G102" s="78">
        <f t="shared" si="8"/>
        <v>0.87</v>
      </c>
      <c r="H102" s="79">
        <f t="shared" si="9"/>
        <v>1</v>
      </c>
      <c r="I102" s="77">
        <f t="shared" si="14"/>
        <v>0.45</v>
      </c>
      <c r="J102" s="78">
        <f t="shared" si="10"/>
        <v>1.45</v>
      </c>
      <c r="K102" s="22">
        <f t="shared" si="11"/>
        <v>0.55</v>
      </c>
      <c r="L102" s="80">
        <f t="shared" si="12"/>
        <v>0.1920689655</v>
      </c>
    </row>
    <row r="103" ht="15.75" customHeight="1">
      <c r="D103" s="81">
        <f t="shared" si="13"/>
        <v>0.61</v>
      </c>
      <c r="E103" s="77">
        <f t="shared" si="6"/>
        <v>0.61</v>
      </c>
      <c r="F103" s="77">
        <f t="shared" si="7"/>
        <v>0.28</v>
      </c>
      <c r="G103" s="78">
        <f t="shared" si="8"/>
        <v>0.89</v>
      </c>
      <c r="H103" s="79">
        <f t="shared" si="9"/>
        <v>1</v>
      </c>
      <c r="I103" s="77">
        <f t="shared" si="14"/>
        <v>0.4590163934</v>
      </c>
      <c r="J103" s="78">
        <f t="shared" si="10"/>
        <v>1.459016393</v>
      </c>
      <c r="K103" s="22">
        <f t="shared" si="11"/>
        <v>0.5409836066</v>
      </c>
      <c r="L103" s="80">
        <f t="shared" si="12"/>
        <v>0.1929213483</v>
      </c>
    </row>
    <row r="104" ht="15.75" customHeight="1">
      <c r="D104" s="81">
        <f t="shared" si="13"/>
        <v>0.62</v>
      </c>
      <c r="E104" s="77">
        <f t="shared" si="6"/>
        <v>0.62</v>
      </c>
      <c r="F104" s="77">
        <f t="shared" si="7"/>
        <v>0.29</v>
      </c>
      <c r="G104" s="78">
        <f t="shared" si="8"/>
        <v>0.91</v>
      </c>
      <c r="H104" s="79">
        <f t="shared" si="9"/>
        <v>1</v>
      </c>
      <c r="I104" s="77">
        <f t="shared" si="14"/>
        <v>0.4677419355</v>
      </c>
      <c r="J104" s="78">
        <f t="shared" si="10"/>
        <v>1.467741935</v>
      </c>
      <c r="K104" s="22">
        <f t="shared" si="11"/>
        <v>0.5322580645</v>
      </c>
      <c r="L104" s="80">
        <f t="shared" si="12"/>
        <v>0.1937362637</v>
      </c>
    </row>
    <row r="105" ht="15.75" customHeight="1">
      <c r="D105" s="81">
        <f t="shared" si="13"/>
        <v>0.63</v>
      </c>
      <c r="E105" s="77">
        <f t="shared" si="6"/>
        <v>0.63</v>
      </c>
      <c r="F105" s="77">
        <f t="shared" si="7"/>
        <v>0.3</v>
      </c>
      <c r="G105" s="78">
        <f t="shared" si="8"/>
        <v>0.93</v>
      </c>
      <c r="H105" s="79">
        <f t="shared" si="9"/>
        <v>1</v>
      </c>
      <c r="I105" s="77">
        <f t="shared" si="14"/>
        <v>0.4761904762</v>
      </c>
      <c r="J105" s="78">
        <f t="shared" si="10"/>
        <v>1.476190476</v>
      </c>
      <c r="K105" s="22">
        <f t="shared" si="11"/>
        <v>0.5238095238</v>
      </c>
      <c r="L105" s="80">
        <f t="shared" si="12"/>
        <v>0.194516129</v>
      </c>
    </row>
    <row r="106" ht="15.75" customHeight="1">
      <c r="D106" s="81">
        <f t="shared" si="13"/>
        <v>0.64</v>
      </c>
      <c r="E106" s="77">
        <f t="shared" si="6"/>
        <v>0.64</v>
      </c>
      <c r="F106" s="77">
        <f t="shared" si="7"/>
        <v>0.31</v>
      </c>
      <c r="G106" s="78">
        <f t="shared" si="8"/>
        <v>0.95</v>
      </c>
      <c r="H106" s="79">
        <f t="shared" si="9"/>
        <v>1</v>
      </c>
      <c r="I106" s="77">
        <f t="shared" si="14"/>
        <v>0.484375</v>
      </c>
      <c r="J106" s="78">
        <f t="shared" si="10"/>
        <v>1.484375</v>
      </c>
      <c r="K106" s="22">
        <f t="shared" si="11"/>
        <v>0.515625</v>
      </c>
      <c r="L106" s="80">
        <f t="shared" si="12"/>
        <v>0.1952631579</v>
      </c>
    </row>
    <row r="107" ht="15.75" customHeight="1">
      <c r="D107" s="81">
        <f t="shared" si="13"/>
        <v>0.65</v>
      </c>
      <c r="E107" s="77">
        <f t="shared" si="6"/>
        <v>0.65</v>
      </c>
      <c r="F107" s="77">
        <f t="shared" si="7"/>
        <v>0.32</v>
      </c>
      <c r="G107" s="78">
        <f t="shared" si="8"/>
        <v>0.97</v>
      </c>
      <c r="H107" s="79">
        <f t="shared" si="9"/>
        <v>1</v>
      </c>
      <c r="I107" s="77">
        <f t="shared" si="14"/>
        <v>0.4923076923</v>
      </c>
      <c r="J107" s="78">
        <f t="shared" si="10"/>
        <v>1.492307692</v>
      </c>
      <c r="K107" s="22">
        <f t="shared" si="11"/>
        <v>0.5076923077</v>
      </c>
      <c r="L107" s="80">
        <f t="shared" si="12"/>
        <v>0.1959793814</v>
      </c>
    </row>
    <row r="108" ht="15.75" customHeight="1">
      <c r="D108" s="81">
        <f t="shared" si="13"/>
        <v>0.66</v>
      </c>
      <c r="E108" s="77">
        <f t="shared" si="6"/>
        <v>0.66</v>
      </c>
      <c r="F108" s="77">
        <f t="shared" si="7"/>
        <v>0.33</v>
      </c>
      <c r="G108" s="78">
        <f t="shared" si="8"/>
        <v>0.99</v>
      </c>
      <c r="H108" s="79">
        <f t="shared" si="9"/>
        <v>1</v>
      </c>
      <c r="I108" s="77">
        <f t="shared" si="14"/>
        <v>0.5</v>
      </c>
      <c r="J108" s="78">
        <f t="shared" si="10"/>
        <v>1.5</v>
      </c>
      <c r="K108" s="22">
        <f t="shared" si="11"/>
        <v>0.5</v>
      </c>
      <c r="L108" s="80">
        <f t="shared" si="12"/>
        <v>0.1966666667</v>
      </c>
    </row>
    <row r="109" ht="15.75" customHeight="1">
      <c r="D109" s="81">
        <f t="shared" si="13"/>
        <v>0.67</v>
      </c>
      <c r="E109" s="77">
        <f t="shared" si="6"/>
        <v>0.67</v>
      </c>
      <c r="F109" s="77">
        <f t="shared" si="7"/>
        <v>0.34</v>
      </c>
      <c r="G109" s="78">
        <f t="shared" si="8"/>
        <v>1.01</v>
      </c>
      <c r="H109" s="79">
        <f t="shared" si="9"/>
        <v>1</v>
      </c>
      <c r="I109" s="77">
        <f t="shared" si="14"/>
        <v>0.5074626866</v>
      </c>
      <c r="J109" s="78">
        <f t="shared" si="10"/>
        <v>1.507462687</v>
      </c>
      <c r="K109" s="22">
        <f t="shared" si="11"/>
        <v>0.4925373134</v>
      </c>
      <c r="L109" s="80">
        <f t="shared" si="12"/>
        <v>0.1973267327</v>
      </c>
    </row>
    <row r="110" ht="15.75" customHeight="1">
      <c r="D110" s="81">
        <f t="shared" si="13"/>
        <v>0.68</v>
      </c>
      <c r="E110" s="77">
        <f t="shared" si="6"/>
        <v>0.68</v>
      </c>
      <c r="F110" s="77">
        <f t="shared" si="7"/>
        <v>0.35</v>
      </c>
      <c r="G110" s="78">
        <f t="shared" si="8"/>
        <v>1.03</v>
      </c>
      <c r="H110" s="79">
        <f t="shared" si="9"/>
        <v>1</v>
      </c>
      <c r="I110" s="77">
        <f t="shared" si="14"/>
        <v>0.5147058824</v>
      </c>
      <c r="J110" s="78">
        <f t="shared" si="10"/>
        <v>1.514705882</v>
      </c>
      <c r="K110" s="22">
        <f t="shared" si="11"/>
        <v>0.4852941176</v>
      </c>
      <c r="L110" s="80">
        <f t="shared" si="12"/>
        <v>0.197961165</v>
      </c>
    </row>
    <row r="111" ht="15.75" customHeight="1">
      <c r="D111" s="81">
        <f t="shared" si="13"/>
        <v>0.69</v>
      </c>
      <c r="E111" s="77">
        <f t="shared" si="6"/>
        <v>0.69</v>
      </c>
      <c r="F111" s="77">
        <f t="shared" si="7"/>
        <v>0.36</v>
      </c>
      <c r="G111" s="78">
        <f t="shared" si="8"/>
        <v>1.05</v>
      </c>
      <c r="H111" s="79">
        <f t="shared" si="9"/>
        <v>1</v>
      </c>
      <c r="I111" s="77">
        <f t="shared" si="14"/>
        <v>0.5217391304</v>
      </c>
      <c r="J111" s="78">
        <f t="shared" si="10"/>
        <v>1.52173913</v>
      </c>
      <c r="K111" s="22">
        <f t="shared" si="11"/>
        <v>0.4782608696</v>
      </c>
      <c r="L111" s="80">
        <f t="shared" si="12"/>
        <v>0.1985714286</v>
      </c>
    </row>
    <row r="112" ht="15.75" customHeight="1">
      <c r="D112" s="81">
        <f t="shared" si="13"/>
        <v>0.7</v>
      </c>
      <c r="E112" s="77">
        <f t="shared" si="6"/>
        <v>0.7</v>
      </c>
      <c r="F112" s="77">
        <f t="shared" si="7"/>
        <v>0.37</v>
      </c>
      <c r="G112" s="78">
        <f t="shared" si="8"/>
        <v>1.07</v>
      </c>
      <c r="H112" s="79">
        <f t="shared" si="9"/>
        <v>1</v>
      </c>
      <c r="I112" s="77">
        <f t="shared" si="14"/>
        <v>0.5285714286</v>
      </c>
      <c r="J112" s="78">
        <f t="shared" si="10"/>
        <v>1.528571429</v>
      </c>
      <c r="K112" s="22">
        <f t="shared" si="11"/>
        <v>0.4714285714</v>
      </c>
      <c r="L112" s="80">
        <f t="shared" si="12"/>
        <v>0.1991588785</v>
      </c>
    </row>
    <row r="113" ht="15.75" customHeight="1">
      <c r="D113" s="81">
        <f t="shared" si="13"/>
        <v>0.71</v>
      </c>
      <c r="E113" s="77">
        <f t="shared" si="6"/>
        <v>0.71</v>
      </c>
      <c r="F113" s="77">
        <f t="shared" si="7"/>
        <v>0.38</v>
      </c>
      <c r="G113" s="78">
        <f t="shared" si="8"/>
        <v>1.09</v>
      </c>
      <c r="H113" s="79">
        <f t="shared" si="9"/>
        <v>1</v>
      </c>
      <c r="I113" s="77">
        <f t="shared" si="14"/>
        <v>0.5352112676</v>
      </c>
      <c r="J113" s="78">
        <f t="shared" si="10"/>
        <v>1.535211268</v>
      </c>
      <c r="K113" s="22">
        <f t="shared" si="11"/>
        <v>0.4647887324</v>
      </c>
      <c r="L113" s="80">
        <f t="shared" si="12"/>
        <v>0.1997247706</v>
      </c>
    </row>
    <row r="114" ht="15.75" customHeight="1">
      <c r="D114" s="81">
        <f t="shared" si="13"/>
        <v>0.72</v>
      </c>
      <c r="E114" s="77">
        <f t="shared" si="6"/>
        <v>0.72</v>
      </c>
      <c r="F114" s="77">
        <f t="shared" si="7"/>
        <v>0.39</v>
      </c>
      <c r="G114" s="78">
        <f t="shared" si="8"/>
        <v>1.11</v>
      </c>
      <c r="H114" s="79">
        <f t="shared" si="9"/>
        <v>1</v>
      </c>
      <c r="I114" s="77">
        <f t="shared" si="14"/>
        <v>0.5416666667</v>
      </c>
      <c r="J114" s="78">
        <f t="shared" si="10"/>
        <v>1.541666667</v>
      </c>
      <c r="K114" s="22">
        <f t="shared" si="11"/>
        <v>0.4583333333</v>
      </c>
      <c r="L114" s="80">
        <f t="shared" si="12"/>
        <v>0.2002702703</v>
      </c>
    </row>
    <row r="115" ht="15.75" customHeight="1">
      <c r="D115" s="81">
        <f t="shared" si="13"/>
        <v>0.73</v>
      </c>
      <c r="E115" s="77">
        <f t="shared" si="6"/>
        <v>0.73</v>
      </c>
      <c r="F115" s="77">
        <f t="shared" si="7"/>
        <v>0.4</v>
      </c>
      <c r="G115" s="78">
        <f t="shared" si="8"/>
        <v>1.13</v>
      </c>
      <c r="H115" s="79">
        <f t="shared" si="9"/>
        <v>1</v>
      </c>
      <c r="I115" s="77">
        <f t="shared" si="14"/>
        <v>0.5479452055</v>
      </c>
      <c r="J115" s="78">
        <f t="shared" si="10"/>
        <v>1.547945205</v>
      </c>
      <c r="K115" s="22">
        <f t="shared" si="11"/>
        <v>0.4520547945</v>
      </c>
      <c r="L115" s="80">
        <f t="shared" si="12"/>
        <v>0.2007964602</v>
      </c>
    </row>
    <row r="116" ht="15.75" customHeight="1">
      <c r="D116" s="81">
        <f t="shared" si="13"/>
        <v>0.74</v>
      </c>
      <c r="E116" s="77">
        <f t="shared" si="6"/>
        <v>0.74</v>
      </c>
      <c r="F116" s="77">
        <f t="shared" si="7"/>
        <v>0.41</v>
      </c>
      <c r="G116" s="78">
        <f t="shared" si="8"/>
        <v>1.15</v>
      </c>
      <c r="H116" s="79">
        <f t="shared" si="9"/>
        <v>1</v>
      </c>
      <c r="I116" s="77">
        <f t="shared" si="14"/>
        <v>0.5540540541</v>
      </c>
      <c r="J116" s="78">
        <f t="shared" si="10"/>
        <v>1.554054054</v>
      </c>
      <c r="K116" s="22">
        <f t="shared" si="11"/>
        <v>0.4459459459</v>
      </c>
      <c r="L116" s="80">
        <f t="shared" si="12"/>
        <v>0.2013043478</v>
      </c>
    </row>
    <row r="117" ht="15.75" customHeight="1">
      <c r="D117" s="81">
        <f t="shared" si="13"/>
        <v>0.75</v>
      </c>
      <c r="E117" s="77">
        <f t="shared" si="6"/>
        <v>0.75</v>
      </c>
      <c r="F117" s="77">
        <f t="shared" si="7"/>
        <v>0.42</v>
      </c>
      <c r="G117" s="78">
        <f t="shared" si="8"/>
        <v>1.17</v>
      </c>
      <c r="H117" s="79">
        <f t="shared" si="9"/>
        <v>1</v>
      </c>
      <c r="I117" s="77">
        <f t="shared" si="14"/>
        <v>0.56</v>
      </c>
      <c r="J117" s="78">
        <f t="shared" si="10"/>
        <v>1.56</v>
      </c>
      <c r="K117" s="22">
        <f t="shared" si="11"/>
        <v>0.44</v>
      </c>
      <c r="L117" s="80">
        <f t="shared" si="12"/>
        <v>0.2017948718</v>
      </c>
    </row>
    <row r="118" ht="15.75" customHeight="1">
      <c r="D118" s="81">
        <f t="shared" si="13"/>
        <v>0.76</v>
      </c>
      <c r="E118" s="77">
        <f t="shared" si="6"/>
        <v>0.76</v>
      </c>
      <c r="F118" s="77">
        <f t="shared" si="7"/>
        <v>0.43</v>
      </c>
      <c r="G118" s="78">
        <f t="shared" si="8"/>
        <v>1.19</v>
      </c>
      <c r="H118" s="79">
        <f t="shared" si="9"/>
        <v>1</v>
      </c>
      <c r="I118" s="77">
        <f t="shared" si="14"/>
        <v>0.5657894737</v>
      </c>
      <c r="J118" s="78">
        <f t="shared" si="10"/>
        <v>1.565789474</v>
      </c>
      <c r="K118" s="22">
        <f t="shared" si="11"/>
        <v>0.4342105263</v>
      </c>
      <c r="L118" s="80">
        <f t="shared" si="12"/>
        <v>0.2022689076</v>
      </c>
    </row>
    <row r="119" ht="15.75" customHeight="1">
      <c r="D119" s="81">
        <f t="shared" si="13"/>
        <v>0.77</v>
      </c>
      <c r="E119" s="77">
        <f t="shared" si="6"/>
        <v>0.77</v>
      </c>
      <c r="F119" s="77">
        <f t="shared" si="7"/>
        <v>0.44</v>
      </c>
      <c r="G119" s="78">
        <f t="shared" si="8"/>
        <v>1.21</v>
      </c>
      <c r="H119" s="79">
        <f t="shared" si="9"/>
        <v>1</v>
      </c>
      <c r="I119" s="77">
        <f t="shared" si="14"/>
        <v>0.5714285714</v>
      </c>
      <c r="J119" s="78">
        <f t="shared" si="10"/>
        <v>1.571428571</v>
      </c>
      <c r="K119" s="22">
        <f t="shared" si="11"/>
        <v>0.4285714286</v>
      </c>
      <c r="L119" s="80">
        <f t="shared" si="12"/>
        <v>0.2027272727</v>
      </c>
    </row>
    <row r="120" ht="15.75" customHeight="1">
      <c r="D120" s="81">
        <f t="shared" si="13"/>
        <v>0.78</v>
      </c>
      <c r="E120" s="77">
        <f t="shared" si="6"/>
        <v>0.78</v>
      </c>
      <c r="F120" s="77">
        <f t="shared" si="7"/>
        <v>0.45</v>
      </c>
      <c r="G120" s="78">
        <f t="shared" si="8"/>
        <v>1.23</v>
      </c>
      <c r="H120" s="79">
        <f t="shared" si="9"/>
        <v>1</v>
      </c>
      <c r="I120" s="77">
        <f t="shared" si="14"/>
        <v>0.5769230769</v>
      </c>
      <c r="J120" s="78">
        <f t="shared" si="10"/>
        <v>1.576923077</v>
      </c>
      <c r="K120" s="22">
        <f t="shared" si="11"/>
        <v>0.4230769231</v>
      </c>
      <c r="L120" s="80">
        <f t="shared" si="12"/>
        <v>0.2031707317</v>
      </c>
    </row>
    <row r="121" ht="15.75" customHeight="1">
      <c r="D121" s="81">
        <f t="shared" si="13"/>
        <v>0.79</v>
      </c>
      <c r="E121" s="77">
        <f t="shared" si="6"/>
        <v>0.79</v>
      </c>
      <c r="F121" s="77">
        <f t="shared" si="7"/>
        <v>0.46</v>
      </c>
      <c r="G121" s="78">
        <f t="shared" si="8"/>
        <v>1.25</v>
      </c>
      <c r="H121" s="79">
        <f t="shared" si="9"/>
        <v>1</v>
      </c>
      <c r="I121" s="77">
        <f t="shared" si="14"/>
        <v>0.582278481</v>
      </c>
      <c r="J121" s="78">
        <f t="shared" si="10"/>
        <v>1.582278481</v>
      </c>
      <c r="K121" s="22">
        <f t="shared" si="11"/>
        <v>0.417721519</v>
      </c>
      <c r="L121" s="80">
        <f t="shared" si="12"/>
        <v>0.2036</v>
      </c>
    </row>
    <row r="122" ht="15.75" customHeight="1">
      <c r="D122" s="81">
        <f t="shared" si="13"/>
        <v>0.8</v>
      </c>
      <c r="E122" s="77">
        <f t="shared" si="6"/>
        <v>0.8</v>
      </c>
      <c r="F122" s="77">
        <f t="shared" si="7"/>
        <v>0.47</v>
      </c>
      <c r="G122" s="78">
        <f t="shared" si="8"/>
        <v>1.27</v>
      </c>
      <c r="H122" s="79">
        <f t="shared" si="9"/>
        <v>1</v>
      </c>
      <c r="I122" s="77">
        <f t="shared" si="14"/>
        <v>0.5875</v>
      </c>
      <c r="J122" s="78">
        <f t="shared" si="10"/>
        <v>1.5875</v>
      </c>
      <c r="K122" s="22">
        <f t="shared" si="11"/>
        <v>0.4125</v>
      </c>
      <c r="L122" s="80">
        <f t="shared" si="12"/>
        <v>0.204015748</v>
      </c>
    </row>
    <row r="123" ht="15.75" customHeight="1">
      <c r="D123" s="81">
        <f t="shared" si="13"/>
        <v>0.81</v>
      </c>
      <c r="E123" s="77">
        <f t="shared" si="6"/>
        <v>0.81</v>
      </c>
      <c r="F123" s="77">
        <f t="shared" si="7"/>
        <v>0.48</v>
      </c>
      <c r="G123" s="78">
        <f t="shared" si="8"/>
        <v>1.29</v>
      </c>
      <c r="H123" s="79">
        <f t="shared" si="9"/>
        <v>1</v>
      </c>
      <c r="I123" s="77">
        <f t="shared" si="14"/>
        <v>0.5925925926</v>
      </c>
      <c r="J123" s="78">
        <f t="shared" si="10"/>
        <v>1.592592593</v>
      </c>
      <c r="K123" s="22">
        <f t="shared" si="11"/>
        <v>0.4074074074</v>
      </c>
      <c r="L123" s="80">
        <f t="shared" si="12"/>
        <v>0.2044186047</v>
      </c>
    </row>
    <row r="124" ht="15.75" customHeight="1">
      <c r="D124" s="81">
        <f t="shared" si="13"/>
        <v>0.82</v>
      </c>
      <c r="E124" s="77">
        <f t="shared" si="6"/>
        <v>0.82</v>
      </c>
      <c r="F124" s="77">
        <f t="shared" si="7"/>
        <v>0.49</v>
      </c>
      <c r="G124" s="78">
        <f t="shared" si="8"/>
        <v>1.31</v>
      </c>
      <c r="H124" s="79">
        <f t="shared" si="9"/>
        <v>1</v>
      </c>
      <c r="I124" s="77">
        <f t="shared" si="14"/>
        <v>0.5975609756</v>
      </c>
      <c r="J124" s="78">
        <f t="shared" si="10"/>
        <v>1.597560976</v>
      </c>
      <c r="K124" s="22">
        <f t="shared" si="11"/>
        <v>0.4024390244</v>
      </c>
      <c r="L124" s="80">
        <f t="shared" si="12"/>
        <v>0.2048091603</v>
      </c>
    </row>
    <row r="125" ht="15.75" customHeight="1">
      <c r="D125" s="81">
        <f t="shared" si="13"/>
        <v>0.83</v>
      </c>
      <c r="E125" s="77">
        <f t="shared" si="6"/>
        <v>0.83</v>
      </c>
      <c r="F125" s="77">
        <f t="shared" si="7"/>
        <v>0.5</v>
      </c>
      <c r="G125" s="78">
        <f t="shared" si="8"/>
        <v>1.33</v>
      </c>
      <c r="H125" s="79">
        <f t="shared" si="9"/>
        <v>1</v>
      </c>
      <c r="I125" s="77">
        <f t="shared" si="14"/>
        <v>0.6024096386</v>
      </c>
      <c r="J125" s="78">
        <f t="shared" si="10"/>
        <v>1.602409639</v>
      </c>
      <c r="K125" s="22">
        <f t="shared" si="11"/>
        <v>0.3975903614</v>
      </c>
      <c r="L125" s="80">
        <f t="shared" si="12"/>
        <v>0.2051879699</v>
      </c>
    </row>
    <row r="126" ht="15.75" customHeight="1">
      <c r="D126" s="81">
        <f t="shared" si="13"/>
        <v>0.84</v>
      </c>
      <c r="E126" s="77">
        <f t="shared" si="6"/>
        <v>0.84</v>
      </c>
      <c r="F126" s="77">
        <f t="shared" si="7"/>
        <v>0.51</v>
      </c>
      <c r="G126" s="78">
        <f t="shared" si="8"/>
        <v>1.35</v>
      </c>
      <c r="H126" s="79">
        <f t="shared" si="9"/>
        <v>1</v>
      </c>
      <c r="I126" s="77">
        <f t="shared" si="14"/>
        <v>0.6071428571</v>
      </c>
      <c r="J126" s="78">
        <f t="shared" si="10"/>
        <v>1.607142857</v>
      </c>
      <c r="K126" s="22">
        <f t="shared" si="11"/>
        <v>0.3928571429</v>
      </c>
      <c r="L126" s="80">
        <f t="shared" si="12"/>
        <v>0.2055555556</v>
      </c>
    </row>
    <row r="127" ht="15.75" customHeight="1">
      <c r="D127" s="81">
        <f t="shared" si="13"/>
        <v>0.85</v>
      </c>
      <c r="E127" s="77">
        <f t="shared" si="6"/>
        <v>0.85</v>
      </c>
      <c r="F127" s="77">
        <f t="shared" si="7"/>
        <v>0.52</v>
      </c>
      <c r="G127" s="78">
        <f t="shared" si="8"/>
        <v>1.37</v>
      </c>
      <c r="H127" s="79">
        <f t="shared" si="9"/>
        <v>1</v>
      </c>
      <c r="I127" s="77">
        <f t="shared" si="14"/>
        <v>0.6117647059</v>
      </c>
      <c r="J127" s="78">
        <f t="shared" si="10"/>
        <v>1.611764706</v>
      </c>
      <c r="K127" s="22">
        <f t="shared" si="11"/>
        <v>0.3882352941</v>
      </c>
      <c r="L127" s="80">
        <f t="shared" si="12"/>
        <v>0.2059124088</v>
      </c>
    </row>
    <row r="128" ht="15.75" customHeight="1">
      <c r="D128" s="81">
        <f t="shared" si="13"/>
        <v>0.86</v>
      </c>
      <c r="E128" s="77">
        <f t="shared" si="6"/>
        <v>0.86</v>
      </c>
      <c r="F128" s="77">
        <f t="shared" si="7"/>
        <v>0.53</v>
      </c>
      <c r="G128" s="78">
        <f t="shared" si="8"/>
        <v>1.39</v>
      </c>
      <c r="H128" s="79">
        <f t="shared" si="9"/>
        <v>1</v>
      </c>
      <c r="I128" s="77">
        <f t="shared" si="14"/>
        <v>0.6162790698</v>
      </c>
      <c r="J128" s="78">
        <f t="shared" si="10"/>
        <v>1.61627907</v>
      </c>
      <c r="K128" s="22">
        <f t="shared" si="11"/>
        <v>0.3837209302</v>
      </c>
      <c r="L128" s="80">
        <f t="shared" si="12"/>
        <v>0.2062589928</v>
      </c>
    </row>
    <row r="129" ht="15.75" customHeight="1">
      <c r="D129" s="81">
        <f t="shared" si="13"/>
        <v>0.87</v>
      </c>
      <c r="E129" s="77">
        <f t="shared" si="6"/>
        <v>0.87</v>
      </c>
      <c r="F129" s="77">
        <f t="shared" si="7"/>
        <v>0.54</v>
      </c>
      <c r="G129" s="78">
        <f t="shared" si="8"/>
        <v>1.41</v>
      </c>
      <c r="H129" s="79">
        <f t="shared" si="9"/>
        <v>1</v>
      </c>
      <c r="I129" s="77">
        <f t="shared" si="14"/>
        <v>0.6206896552</v>
      </c>
      <c r="J129" s="78">
        <f t="shared" si="10"/>
        <v>1.620689655</v>
      </c>
      <c r="K129" s="22">
        <f t="shared" si="11"/>
        <v>0.3793103448</v>
      </c>
      <c r="L129" s="80">
        <f t="shared" si="12"/>
        <v>0.2065957447</v>
      </c>
    </row>
    <row r="130" ht="15.75" customHeight="1">
      <c r="D130" s="81">
        <f t="shared" si="13"/>
        <v>0.88</v>
      </c>
      <c r="E130" s="77">
        <f t="shared" si="6"/>
        <v>0.88</v>
      </c>
      <c r="F130" s="77">
        <f t="shared" si="7"/>
        <v>0.55</v>
      </c>
      <c r="G130" s="78">
        <f t="shared" si="8"/>
        <v>1.43</v>
      </c>
      <c r="H130" s="79">
        <f t="shared" si="9"/>
        <v>1</v>
      </c>
      <c r="I130" s="77">
        <f t="shared" si="14"/>
        <v>0.625</v>
      </c>
      <c r="J130" s="78">
        <f t="shared" si="10"/>
        <v>1.625</v>
      </c>
      <c r="K130" s="22">
        <f t="shared" si="11"/>
        <v>0.375</v>
      </c>
      <c r="L130" s="80">
        <f t="shared" si="12"/>
        <v>0.2069230769</v>
      </c>
    </row>
    <row r="131" ht="15.75" customHeight="1">
      <c r="D131" s="81">
        <f t="shared" si="13"/>
        <v>0.89</v>
      </c>
      <c r="E131" s="77">
        <f t="shared" si="6"/>
        <v>0.89</v>
      </c>
      <c r="F131" s="77">
        <f t="shared" si="7"/>
        <v>0.56</v>
      </c>
      <c r="G131" s="78">
        <f t="shared" si="8"/>
        <v>1.45</v>
      </c>
      <c r="H131" s="79">
        <f t="shared" si="9"/>
        <v>1</v>
      </c>
      <c r="I131" s="77">
        <f t="shared" si="14"/>
        <v>0.6292134831</v>
      </c>
      <c r="J131" s="78">
        <f t="shared" si="10"/>
        <v>1.629213483</v>
      </c>
      <c r="K131" s="22">
        <f t="shared" si="11"/>
        <v>0.3707865169</v>
      </c>
      <c r="L131" s="80">
        <f t="shared" si="12"/>
        <v>0.2072413793</v>
      </c>
    </row>
    <row r="132" ht="15.75" customHeight="1">
      <c r="D132" s="81">
        <f t="shared" si="13"/>
        <v>0.9</v>
      </c>
      <c r="E132" s="77">
        <f t="shared" si="6"/>
        <v>0.9</v>
      </c>
      <c r="F132" s="77">
        <f t="shared" si="7"/>
        <v>0.57</v>
      </c>
      <c r="G132" s="78">
        <f t="shared" si="8"/>
        <v>1.47</v>
      </c>
      <c r="H132" s="79">
        <f t="shared" si="9"/>
        <v>1</v>
      </c>
      <c r="I132" s="77">
        <f t="shared" si="14"/>
        <v>0.6333333333</v>
      </c>
      <c r="J132" s="78">
        <f t="shared" si="10"/>
        <v>1.633333333</v>
      </c>
      <c r="K132" s="22">
        <f t="shared" si="11"/>
        <v>0.3666666667</v>
      </c>
      <c r="L132" s="80">
        <f t="shared" si="12"/>
        <v>0.2075510204</v>
      </c>
    </row>
    <row r="133" ht="15.75" customHeight="1">
      <c r="D133" s="81">
        <f t="shared" si="13"/>
        <v>0.91</v>
      </c>
      <c r="E133" s="77">
        <f t="shared" si="6"/>
        <v>0.91</v>
      </c>
      <c r="F133" s="77">
        <f t="shared" si="7"/>
        <v>0.58</v>
      </c>
      <c r="G133" s="78">
        <f t="shared" si="8"/>
        <v>1.49</v>
      </c>
      <c r="H133" s="79">
        <f t="shared" si="9"/>
        <v>1</v>
      </c>
      <c r="I133" s="77">
        <f t="shared" si="14"/>
        <v>0.6373626374</v>
      </c>
      <c r="J133" s="78">
        <f t="shared" si="10"/>
        <v>1.637362637</v>
      </c>
      <c r="K133" s="22">
        <f t="shared" si="11"/>
        <v>0.3626373626</v>
      </c>
      <c r="L133" s="80">
        <f t="shared" si="12"/>
        <v>0.207852349</v>
      </c>
    </row>
    <row r="134" ht="15.75" customHeight="1">
      <c r="D134" s="81">
        <f t="shared" si="13"/>
        <v>0.92</v>
      </c>
      <c r="E134" s="77">
        <f t="shared" si="6"/>
        <v>0.92</v>
      </c>
      <c r="F134" s="77">
        <f t="shared" si="7"/>
        <v>0.59</v>
      </c>
      <c r="G134" s="78">
        <f t="shared" si="8"/>
        <v>1.51</v>
      </c>
      <c r="H134" s="79">
        <f t="shared" si="9"/>
        <v>1</v>
      </c>
      <c r="I134" s="77">
        <f t="shared" si="14"/>
        <v>0.6413043478</v>
      </c>
      <c r="J134" s="78">
        <f t="shared" si="10"/>
        <v>1.641304348</v>
      </c>
      <c r="K134" s="22">
        <f t="shared" si="11"/>
        <v>0.3586956522</v>
      </c>
      <c r="L134" s="80">
        <f t="shared" si="12"/>
        <v>0.2081456954</v>
      </c>
    </row>
    <row r="135" ht="15.75" customHeight="1">
      <c r="D135" s="81">
        <f t="shared" si="13"/>
        <v>0.93</v>
      </c>
      <c r="E135" s="77">
        <f t="shared" si="6"/>
        <v>0.93</v>
      </c>
      <c r="F135" s="77">
        <f t="shared" si="7"/>
        <v>0.6</v>
      </c>
      <c r="G135" s="78">
        <f t="shared" si="8"/>
        <v>1.53</v>
      </c>
      <c r="H135" s="79">
        <f t="shared" si="9"/>
        <v>1</v>
      </c>
      <c r="I135" s="77">
        <f t="shared" si="14"/>
        <v>0.6451612903</v>
      </c>
      <c r="J135" s="78">
        <f t="shared" si="10"/>
        <v>1.64516129</v>
      </c>
      <c r="K135" s="22">
        <f t="shared" si="11"/>
        <v>0.3548387097</v>
      </c>
      <c r="L135" s="80">
        <f t="shared" si="12"/>
        <v>0.2084313725</v>
      </c>
    </row>
    <row r="136" ht="15.75" customHeight="1">
      <c r="D136" s="81">
        <f t="shared" si="13"/>
        <v>0.94</v>
      </c>
      <c r="E136" s="77">
        <f t="shared" si="6"/>
        <v>0.94</v>
      </c>
      <c r="F136" s="77">
        <f t="shared" si="7"/>
        <v>0.61</v>
      </c>
      <c r="G136" s="78">
        <f t="shared" si="8"/>
        <v>1.55</v>
      </c>
      <c r="H136" s="79">
        <f t="shared" si="9"/>
        <v>1</v>
      </c>
      <c r="I136" s="77">
        <f t="shared" si="14"/>
        <v>0.6489361702</v>
      </c>
      <c r="J136" s="78">
        <f t="shared" si="10"/>
        <v>1.64893617</v>
      </c>
      <c r="K136" s="22">
        <f t="shared" si="11"/>
        <v>0.3510638298</v>
      </c>
      <c r="L136" s="80">
        <f t="shared" si="12"/>
        <v>0.2087096774</v>
      </c>
    </row>
    <row r="137" ht="15.75" customHeight="1">
      <c r="D137" s="81">
        <f t="shared" si="13"/>
        <v>0.95</v>
      </c>
      <c r="E137" s="77">
        <f t="shared" si="6"/>
        <v>0.95</v>
      </c>
      <c r="F137" s="77">
        <f t="shared" si="7"/>
        <v>0.62</v>
      </c>
      <c r="G137" s="78">
        <f t="shared" si="8"/>
        <v>1.57</v>
      </c>
      <c r="H137" s="79">
        <f t="shared" si="9"/>
        <v>1</v>
      </c>
      <c r="I137" s="77">
        <f t="shared" si="14"/>
        <v>0.6526315789</v>
      </c>
      <c r="J137" s="78">
        <f t="shared" si="10"/>
        <v>1.652631579</v>
      </c>
      <c r="K137" s="22">
        <f t="shared" si="11"/>
        <v>0.3473684211</v>
      </c>
      <c r="L137" s="80">
        <f t="shared" si="12"/>
        <v>0.2089808917</v>
      </c>
    </row>
    <row r="138" ht="15.75" customHeight="1">
      <c r="D138" s="81">
        <f t="shared" si="13"/>
        <v>0.96</v>
      </c>
      <c r="E138" s="77">
        <f t="shared" si="6"/>
        <v>0.96</v>
      </c>
      <c r="F138" s="77">
        <f t="shared" si="7"/>
        <v>0.63</v>
      </c>
      <c r="G138" s="78">
        <f t="shared" si="8"/>
        <v>1.59</v>
      </c>
      <c r="H138" s="79">
        <f t="shared" si="9"/>
        <v>1</v>
      </c>
      <c r="I138" s="77">
        <f t="shared" si="14"/>
        <v>0.65625</v>
      </c>
      <c r="J138" s="78">
        <f t="shared" si="10"/>
        <v>1.65625</v>
      </c>
      <c r="K138" s="22">
        <f t="shared" si="11"/>
        <v>0.34375</v>
      </c>
      <c r="L138" s="80">
        <f t="shared" si="12"/>
        <v>0.209245283</v>
      </c>
    </row>
    <row r="139" ht="15.75" customHeight="1">
      <c r="D139" s="81">
        <f t="shared" si="13"/>
        <v>0.97</v>
      </c>
      <c r="E139" s="77">
        <f t="shared" si="6"/>
        <v>0.97</v>
      </c>
      <c r="F139" s="77">
        <f t="shared" si="7"/>
        <v>0.64</v>
      </c>
      <c r="G139" s="78">
        <f t="shared" si="8"/>
        <v>1.61</v>
      </c>
      <c r="H139" s="79">
        <f t="shared" si="9"/>
        <v>1</v>
      </c>
      <c r="I139" s="77">
        <f t="shared" si="14"/>
        <v>0.6597938144</v>
      </c>
      <c r="J139" s="78">
        <f t="shared" si="10"/>
        <v>1.659793814</v>
      </c>
      <c r="K139" s="22">
        <f t="shared" si="11"/>
        <v>0.3402061856</v>
      </c>
      <c r="L139" s="80">
        <f t="shared" si="12"/>
        <v>0.2095031056</v>
      </c>
    </row>
    <row r="140" ht="15.75" customHeight="1">
      <c r="D140" s="81">
        <f t="shared" si="13"/>
        <v>0.98</v>
      </c>
      <c r="E140" s="77">
        <f t="shared" si="6"/>
        <v>0.98</v>
      </c>
      <c r="F140" s="77">
        <f t="shared" si="7"/>
        <v>0.65</v>
      </c>
      <c r="G140" s="78">
        <f t="shared" si="8"/>
        <v>1.63</v>
      </c>
      <c r="H140" s="79">
        <f t="shared" si="9"/>
        <v>1</v>
      </c>
      <c r="I140" s="77">
        <f t="shared" si="14"/>
        <v>0.6632653061</v>
      </c>
      <c r="J140" s="78">
        <f t="shared" si="10"/>
        <v>1.663265306</v>
      </c>
      <c r="K140" s="22">
        <f t="shared" si="11"/>
        <v>0.3367346939</v>
      </c>
      <c r="L140" s="80">
        <f t="shared" si="12"/>
        <v>0.2097546012</v>
      </c>
    </row>
    <row r="141" ht="15.75" customHeight="1">
      <c r="D141" s="81">
        <f t="shared" si="13"/>
        <v>0.99</v>
      </c>
      <c r="E141" s="77">
        <f t="shared" si="6"/>
        <v>0.99</v>
      </c>
      <c r="F141" s="77">
        <f t="shared" si="7"/>
        <v>0.66</v>
      </c>
      <c r="G141" s="78">
        <f t="shared" si="8"/>
        <v>1.65</v>
      </c>
      <c r="H141" s="79">
        <f t="shared" si="9"/>
        <v>1</v>
      </c>
      <c r="I141" s="77">
        <f t="shared" si="14"/>
        <v>0.6666666667</v>
      </c>
      <c r="J141" s="78">
        <f t="shared" si="10"/>
        <v>1.666666667</v>
      </c>
      <c r="K141" s="22">
        <f t="shared" si="11"/>
        <v>0.3333333333</v>
      </c>
      <c r="L141" s="80">
        <f t="shared" si="12"/>
        <v>0.21</v>
      </c>
    </row>
    <row r="142" ht="15.75" customHeight="1">
      <c r="D142" s="81">
        <f t="shared" si="13"/>
        <v>1</v>
      </c>
      <c r="E142" s="77">
        <f t="shared" si="6"/>
        <v>1</v>
      </c>
      <c r="F142" s="77">
        <f t="shared" si="7"/>
        <v>0.67</v>
      </c>
      <c r="G142" s="78">
        <f t="shared" si="8"/>
        <v>1.67</v>
      </c>
      <c r="H142" s="79">
        <f t="shared" si="9"/>
        <v>1</v>
      </c>
      <c r="I142" s="77">
        <f t="shared" si="14"/>
        <v>0.67</v>
      </c>
      <c r="J142" s="78">
        <f t="shared" si="10"/>
        <v>1.67</v>
      </c>
      <c r="K142" s="22">
        <f t="shared" si="11"/>
        <v>0.33</v>
      </c>
      <c r="L142" s="80">
        <f t="shared" si="12"/>
        <v>0.210239521</v>
      </c>
    </row>
    <row r="143" ht="15.75" customHeight="1">
      <c r="D143" s="81">
        <f t="shared" si="13"/>
        <v>1.01</v>
      </c>
      <c r="E143" s="77">
        <f t="shared" si="6"/>
        <v>1.01</v>
      </c>
      <c r="F143" s="77">
        <f t="shared" si="7"/>
        <v>0.68</v>
      </c>
      <c r="G143" s="78">
        <f t="shared" si="8"/>
        <v>1.69</v>
      </c>
      <c r="H143" s="79">
        <f t="shared" si="9"/>
        <v>1</v>
      </c>
      <c r="I143" s="77">
        <f t="shared" si="14"/>
        <v>0.6732673267</v>
      </c>
      <c r="J143" s="78">
        <f t="shared" si="10"/>
        <v>1.673267327</v>
      </c>
      <c r="K143" s="22">
        <f t="shared" si="11"/>
        <v>0.3267326733</v>
      </c>
      <c r="L143" s="80">
        <f t="shared" si="12"/>
        <v>0.2104733728</v>
      </c>
    </row>
    <row r="144" ht="15.75" customHeight="1">
      <c r="D144" s="81">
        <f t="shared" si="13"/>
        <v>1.02</v>
      </c>
      <c r="E144" s="77">
        <f t="shared" si="6"/>
        <v>1.02</v>
      </c>
      <c r="F144" s="77">
        <f t="shared" si="7"/>
        <v>0.69</v>
      </c>
      <c r="G144" s="78">
        <f t="shared" si="8"/>
        <v>1.71</v>
      </c>
      <c r="H144" s="79">
        <f t="shared" si="9"/>
        <v>1</v>
      </c>
      <c r="I144" s="77">
        <f t="shared" si="14"/>
        <v>0.6764705882</v>
      </c>
      <c r="J144" s="78">
        <f t="shared" si="10"/>
        <v>1.676470588</v>
      </c>
      <c r="K144" s="22">
        <f t="shared" si="11"/>
        <v>0.3235294118</v>
      </c>
      <c r="L144" s="80">
        <f t="shared" si="12"/>
        <v>0.2107017544</v>
      </c>
    </row>
    <row r="145" ht="15.75" customHeight="1">
      <c r="D145" s="81">
        <f t="shared" si="13"/>
        <v>1.03</v>
      </c>
      <c r="E145" s="77">
        <f t="shared" si="6"/>
        <v>1.03</v>
      </c>
      <c r="F145" s="77">
        <f t="shared" si="7"/>
        <v>0.7</v>
      </c>
      <c r="G145" s="78">
        <f t="shared" si="8"/>
        <v>1.73</v>
      </c>
      <c r="H145" s="79">
        <f t="shared" si="9"/>
        <v>1</v>
      </c>
      <c r="I145" s="77">
        <f t="shared" si="14"/>
        <v>0.6796116505</v>
      </c>
      <c r="J145" s="78">
        <f t="shared" si="10"/>
        <v>1.67961165</v>
      </c>
      <c r="K145" s="22">
        <f t="shared" si="11"/>
        <v>0.3203883495</v>
      </c>
      <c r="L145" s="80">
        <f t="shared" si="12"/>
        <v>0.2109248555</v>
      </c>
    </row>
    <row r="146" ht="15.75" customHeight="1">
      <c r="D146" s="81">
        <f t="shared" si="13"/>
        <v>1.04</v>
      </c>
      <c r="E146" s="77">
        <f t="shared" si="6"/>
        <v>1.04</v>
      </c>
      <c r="F146" s="77">
        <f t="shared" si="7"/>
        <v>0.71</v>
      </c>
      <c r="G146" s="78">
        <f t="shared" si="8"/>
        <v>1.75</v>
      </c>
      <c r="H146" s="79">
        <f t="shared" si="9"/>
        <v>1</v>
      </c>
      <c r="I146" s="77">
        <f t="shared" si="14"/>
        <v>0.6826923077</v>
      </c>
      <c r="J146" s="78">
        <f t="shared" si="10"/>
        <v>1.682692308</v>
      </c>
      <c r="K146" s="22">
        <f t="shared" si="11"/>
        <v>0.3173076923</v>
      </c>
      <c r="L146" s="80">
        <f t="shared" si="12"/>
        <v>0.2111428571</v>
      </c>
    </row>
    <row r="147" ht="15.75" customHeight="1">
      <c r="D147" s="81">
        <f t="shared" si="13"/>
        <v>1.05</v>
      </c>
      <c r="E147" s="77">
        <f t="shared" si="6"/>
        <v>1.05</v>
      </c>
      <c r="F147" s="77">
        <f t="shared" si="7"/>
        <v>0.72</v>
      </c>
      <c r="G147" s="78">
        <f t="shared" si="8"/>
        <v>1.77</v>
      </c>
      <c r="H147" s="79">
        <f t="shared" si="9"/>
        <v>1</v>
      </c>
      <c r="I147" s="77">
        <f t="shared" si="14"/>
        <v>0.6857142857</v>
      </c>
      <c r="J147" s="78">
        <f t="shared" si="10"/>
        <v>1.685714286</v>
      </c>
      <c r="K147" s="22">
        <f t="shared" si="11"/>
        <v>0.3142857143</v>
      </c>
      <c r="L147" s="80">
        <f t="shared" si="12"/>
        <v>0.2113559322</v>
      </c>
    </row>
    <row r="148" ht="15.75" customHeight="1">
      <c r="D148" s="81">
        <f t="shared" si="13"/>
        <v>1.06</v>
      </c>
      <c r="E148" s="77">
        <f t="shared" si="6"/>
        <v>1.06</v>
      </c>
      <c r="F148" s="77">
        <f t="shared" si="7"/>
        <v>0.73</v>
      </c>
      <c r="G148" s="78">
        <f t="shared" si="8"/>
        <v>1.79</v>
      </c>
      <c r="H148" s="79">
        <f t="shared" si="9"/>
        <v>1</v>
      </c>
      <c r="I148" s="77">
        <f t="shared" si="14"/>
        <v>0.6886792453</v>
      </c>
      <c r="J148" s="78">
        <f t="shared" si="10"/>
        <v>1.688679245</v>
      </c>
      <c r="K148" s="22">
        <f t="shared" si="11"/>
        <v>0.3113207547</v>
      </c>
      <c r="L148" s="80">
        <f t="shared" si="12"/>
        <v>0.2115642458</v>
      </c>
    </row>
    <row r="149" ht="15.75" customHeight="1">
      <c r="D149" s="81">
        <f t="shared" si="13"/>
        <v>1.07</v>
      </c>
      <c r="E149" s="77">
        <f t="shared" si="6"/>
        <v>1.07</v>
      </c>
      <c r="F149" s="77">
        <f t="shared" si="7"/>
        <v>0.74</v>
      </c>
      <c r="G149" s="78">
        <f t="shared" si="8"/>
        <v>1.81</v>
      </c>
      <c r="H149" s="79">
        <f t="shared" si="9"/>
        <v>1</v>
      </c>
      <c r="I149" s="77">
        <f t="shared" si="14"/>
        <v>0.691588785</v>
      </c>
      <c r="J149" s="78">
        <f t="shared" si="10"/>
        <v>1.691588785</v>
      </c>
      <c r="K149" s="22">
        <f t="shared" si="11"/>
        <v>0.308411215</v>
      </c>
      <c r="L149" s="80">
        <f t="shared" si="12"/>
        <v>0.2117679558</v>
      </c>
    </row>
    <row r="150" ht="15.75" customHeight="1">
      <c r="D150" s="81">
        <f t="shared" si="13"/>
        <v>1.08</v>
      </c>
      <c r="E150" s="77">
        <f t="shared" si="6"/>
        <v>1.08</v>
      </c>
      <c r="F150" s="77">
        <f t="shared" si="7"/>
        <v>0.75</v>
      </c>
      <c r="G150" s="78">
        <f t="shared" si="8"/>
        <v>1.83</v>
      </c>
      <c r="H150" s="79">
        <f t="shared" si="9"/>
        <v>1</v>
      </c>
      <c r="I150" s="77">
        <f t="shared" si="14"/>
        <v>0.6944444444</v>
      </c>
      <c r="J150" s="78">
        <f t="shared" si="10"/>
        <v>1.694444444</v>
      </c>
      <c r="K150" s="22">
        <f t="shared" si="11"/>
        <v>0.3055555556</v>
      </c>
      <c r="L150" s="80">
        <f t="shared" si="12"/>
        <v>0.2119672131</v>
      </c>
    </row>
    <row r="151" ht="15.75" customHeight="1">
      <c r="D151" s="81">
        <f t="shared" si="13"/>
        <v>1.09</v>
      </c>
      <c r="E151" s="77">
        <f t="shared" si="6"/>
        <v>1.09</v>
      </c>
      <c r="F151" s="77">
        <f t="shared" si="7"/>
        <v>0.76</v>
      </c>
      <c r="G151" s="78">
        <f t="shared" si="8"/>
        <v>1.85</v>
      </c>
      <c r="H151" s="79">
        <f t="shared" si="9"/>
        <v>1</v>
      </c>
      <c r="I151" s="77">
        <f t="shared" si="14"/>
        <v>0.6972477064</v>
      </c>
      <c r="J151" s="78">
        <f t="shared" si="10"/>
        <v>1.697247706</v>
      </c>
      <c r="K151" s="22">
        <f t="shared" si="11"/>
        <v>0.3027522936</v>
      </c>
      <c r="L151" s="80">
        <f t="shared" si="12"/>
        <v>0.2121621622</v>
      </c>
    </row>
    <row r="152" ht="15.75" customHeight="1">
      <c r="D152" s="81">
        <f t="shared" si="13"/>
        <v>1.1</v>
      </c>
      <c r="E152" s="77">
        <f t="shared" si="6"/>
        <v>1.1</v>
      </c>
      <c r="F152" s="77">
        <f t="shared" si="7"/>
        <v>0.77</v>
      </c>
      <c r="G152" s="78">
        <f t="shared" si="8"/>
        <v>1.87</v>
      </c>
      <c r="H152" s="79">
        <f t="shared" si="9"/>
        <v>1</v>
      </c>
      <c r="I152" s="77">
        <f t="shared" si="14"/>
        <v>0.7</v>
      </c>
      <c r="J152" s="78">
        <f t="shared" si="10"/>
        <v>1.7</v>
      </c>
      <c r="K152" s="22">
        <f t="shared" si="11"/>
        <v>0.3</v>
      </c>
      <c r="L152" s="80">
        <f t="shared" si="12"/>
        <v>0.2123529412</v>
      </c>
    </row>
    <row r="153" ht="15.75" customHeight="1">
      <c r="D153" s="81">
        <f t="shared" si="13"/>
        <v>1.11</v>
      </c>
      <c r="E153" s="82">
        <f t="shared" si="6"/>
        <v>1.11</v>
      </c>
      <c r="F153" s="83">
        <f t="shared" si="7"/>
        <v>0.78</v>
      </c>
      <c r="G153" s="84">
        <f t="shared" si="8"/>
        <v>1.89</v>
      </c>
      <c r="H153" s="79">
        <f t="shared" si="9"/>
        <v>1</v>
      </c>
      <c r="I153" s="77">
        <f t="shared" si="14"/>
        <v>0.7027027027</v>
      </c>
      <c r="J153" s="79">
        <f t="shared" si="10"/>
        <v>1.702702703</v>
      </c>
      <c r="K153" s="85">
        <f t="shared" si="11"/>
        <v>0.2972972973</v>
      </c>
      <c r="L153" s="86">
        <f t="shared" si="12"/>
        <v>0.2125396825</v>
      </c>
    </row>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37:B38"/>
  </mergeCells>
  <printOptions/>
  <pageMargins bottom="0.75" footer="0.0" header="0.0" left="0.7" right="0.7" top="0.75"/>
  <pageSetup orientation="landscape"/>
  <drawing r:id="rId1"/>
</worksheet>
</file>