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yassamanomidbakhsh/Downloads/"/>
    </mc:Choice>
  </mc:AlternateContent>
  <xr:revisionPtr revIDLastSave="0" documentId="8_{784BB677-36AE-E94A-B608-0F0E2D49CD74}" xr6:coauthVersionLast="47" xr6:coauthVersionMax="47" xr10:uidLastSave="{00000000-0000-0000-0000-000000000000}"/>
  <bookViews>
    <workbookView xWindow="360" yWindow="500" windowWidth="28040" windowHeight="16420" xr2:uid="{07B187BC-0559-3347-826E-C8B668EE5572}"/>
  </bookViews>
  <sheets>
    <sheet name="Sheet1" sheetId="1" r:id="rId1"/>
    <sheet name="GIV"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5" i="1" l="1"/>
  <c r="H15" i="2"/>
  <c r="D15" i="2"/>
  <c r="J35" i="1"/>
  <c r="J36" i="1"/>
  <c r="J34" i="1"/>
  <c r="J37" i="1"/>
  <c r="J38" i="1"/>
  <c r="J39" i="1"/>
  <c r="J40" i="1"/>
  <c r="J41" i="1"/>
  <c r="J42" i="1"/>
  <c r="J43" i="1"/>
  <c r="F22" i="2"/>
  <c r="G22" i="2" s="1"/>
  <c r="F23" i="2"/>
  <c r="G23" i="2" s="1"/>
  <c r="F24" i="2"/>
  <c r="G24" i="2" s="1"/>
  <c r="F25" i="2"/>
  <c r="G25" i="2" s="1"/>
  <c r="F26" i="2"/>
  <c r="G26" i="2" s="1"/>
  <c r="F27" i="2"/>
  <c r="G27" i="2" s="1"/>
  <c r="F28" i="2"/>
  <c r="G28" i="2" s="1"/>
  <c r="F29" i="2"/>
  <c r="G29" i="2" s="1"/>
  <c r="F30" i="2"/>
  <c r="G30" i="2" s="1"/>
  <c r="F21" i="2"/>
  <c r="G21" i="2" s="1"/>
  <c r="C58" i="1"/>
  <c r="D59" i="1" s="1"/>
  <c r="H37" i="1"/>
  <c r="H38" i="1"/>
  <c r="H39" i="1"/>
  <c r="H40" i="1"/>
  <c r="H41" i="1"/>
  <c r="H42" i="1"/>
  <c r="H43" i="1"/>
  <c r="H36" i="1"/>
  <c r="E21" i="2"/>
  <c r="I34" i="1"/>
  <c r="B6" i="2"/>
  <c r="B3" i="1"/>
  <c r="E3" i="1"/>
  <c r="B6" i="1"/>
  <c r="D7" i="1" s="1"/>
  <c r="E22" i="2"/>
  <c r="E23" i="2"/>
  <c r="E24" i="2"/>
  <c r="E25" i="2"/>
  <c r="E26" i="2"/>
  <c r="E27" i="2"/>
  <c r="E28" i="2"/>
  <c r="E29" i="2"/>
  <c r="E30" i="2"/>
  <c r="J15" i="2"/>
  <c r="B9" i="2"/>
  <c r="D22" i="2"/>
  <c r="D23" i="2" s="1"/>
  <c r="D48" i="1"/>
  <c r="C48" i="1"/>
  <c r="I35" i="1"/>
  <c r="I36" i="1"/>
  <c r="I37" i="1"/>
  <c r="I38" i="1"/>
  <c r="I39" i="1"/>
  <c r="I40" i="1"/>
  <c r="I41" i="1"/>
  <c r="I42" i="1"/>
  <c r="I43" i="1"/>
  <c r="I15" i="1"/>
  <c r="D24" i="2" l="1"/>
  <c r="D25" i="2"/>
  <c r="D26" i="2" l="1"/>
  <c r="D27" i="2" l="1"/>
  <c r="D28" i="2" l="1"/>
  <c r="D29" i="2" l="1"/>
  <c r="D3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tc={5165ED5D-7855-B341-9B1D-E29BC43BD977}</author>
  </authors>
  <commentList>
    <comment ref="H14" authorId="0" shapeId="0" xr:uid="{5165ED5D-7855-B341-9B1D-E29BC43BD977}">
      <text>
        <t>[Threaded comment]
Your version of Excel allows you to read this threaded comment; however, any edits to it will get removed if the file is opened in a newer version of Excel. Learn more: https://go.microsoft.com/fwlink/?linkid=870924
Comment:
    to be cross checked with historical data</t>
      </text>
    </comment>
  </commentList>
</comments>
</file>

<file path=xl/sharedStrings.xml><?xml version="1.0" encoding="utf-8"?>
<sst xmlns="http://schemas.openxmlformats.org/spreadsheetml/2006/main" count="82" uniqueCount="54">
  <si>
    <t>Proposed Structure</t>
  </si>
  <si>
    <t>Token Name: scFOX-1023</t>
  </si>
  <si>
    <t>Size: 6,000,000 sc-FOX-1023</t>
  </si>
  <si>
    <t>Maturity: Oct 01, 2023</t>
  </si>
  <si>
    <t>Price: 0.34 USDC</t>
  </si>
  <si>
    <t>Total Value: 2,040,000 USDC</t>
  </si>
  <si>
    <t>Collateral: 12,000,000 $FOX</t>
  </si>
  <si>
    <t>Price:</t>
  </si>
  <si>
    <t>Size:</t>
  </si>
  <si>
    <t>Maturity:</t>
  </si>
  <si>
    <t xml:space="preserve"> Oct 01, 2023</t>
  </si>
  <si>
    <t>Token Name:</t>
  </si>
  <si>
    <t>Total Value (USDC):</t>
  </si>
  <si>
    <t>Price</t>
  </si>
  <si>
    <t>Current Price</t>
  </si>
  <si>
    <t>Today</t>
  </si>
  <si>
    <t>Notional</t>
  </si>
  <si>
    <t>Rate</t>
  </si>
  <si>
    <t>Expiry</t>
  </si>
  <si>
    <t>Years</t>
  </si>
  <si>
    <t>Strike</t>
  </si>
  <si>
    <t>Implied Vol</t>
  </si>
  <si>
    <t>% Move</t>
  </si>
  <si>
    <t>Total Value</t>
  </si>
  <si>
    <t>scFOX-1023 Price</t>
  </si>
  <si>
    <t>Effective discount</t>
  </si>
  <si>
    <t xml:space="preserve">FOX </t>
  </si>
  <si>
    <t>In the Money</t>
  </si>
  <si>
    <t>FOX tokens per scFOX-1023</t>
  </si>
  <si>
    <t>Collateral returnrd</t>
  </si>
  <si>
    <t>USDC Value  to Investor</t>
  </si>
  <si>
    <t>Price on 10/1/2023</t>
  </si>
  <si>
    <t>Tokens to Investor</t>
  </si>
  <si>
    <t>collateral returned</t>
  </si>
  <si>
    <t>USDC value</t>
  </si>
  <si>
    <t>total value=</t>
  </si>
  <si>
    <t>size * price</t>
  </si>
  <si>
    <t>Parameters</t>
  </si>
  <si>
    <t>Number of Project Tokens</t>
  </si>
  <si>
    <t>Call Option Collateral</t>
  </si>
  <si>
    <t>&gt;</t>
  </si>
  <si>
    <t>collateralPerPair</t>
  </si>
  <si>
    <t>basePercentage</t>
  </si>
  <si>
    <t>total units of collateral backing one success token</t>
  </si>
  <si>
    <t>determines the percentage of the total success token collateral (collateralPerPair) that is used as the floor value for the success token versus the percentage that is used to collateralize the covered call option.</t>
  </si>
  <si>
    <t>floor value</t>
  </si>
  <si>
    <t>1 FOX + MAX((FOX price - $0.80) / FOX price, 0) FOX</t>
  </si>
  <si>
    <t>Tokens to investors</t>
  </si>
  <si>
    <t>Collateral $GIV:</t>
  </si>
  <si>
    <t>call options</t>
  </si>
  <si>
    <t>Project token</t>
  </si>
  <si>
    <t>Call option</t>
  </si>
  <si>
    <t xml:space="preserve"> stGIV</t>
  </si>
  <si>
    <t>stGIV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</si>
</sst>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8" formatCode="0.000"/>
  </numFmts>
  <fonts count="7" x14ac:knownFonts="1">
    <font>
      <sz val="12"/>
      <color theme="1"/>
      <name val="Calibri"/>
      <family val="2"/>
      <scheme val="minor"/>
    </font>
    <font>
      <sz val="12"/>
      <color theme="1"/>
      <name val="Calibri"/>
      <family val="2"/>
      <scheme val="minor"/>
    </font>
    <font>
      <sz val="10"/>
      <color theme="1"/>
      <name val="Arial"/>
      <family val="2"/>
    </font>
    <font>
      <b/>
      <sz val="10"/>
      <color theme="1"/>
      <name val="Arial"/>
      <family val="2"/>
    </font>
    <font>
      <b/>
      <sz val="10"/>
      <color rgb="FF0000FF"/>
      <name val="Arial"/>
      <family val="2"/>
    </font>
    <font>
      <sz val="12"/>
      <color rgb="FF000000"/>
      <name val="Calibri"/>
      <family val="2"/>
      <scheme val="minor"/>
    </font>
    <font>
      <sz val="10"/>
      <color rgb="FF000000"/>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43" fontId="0" fillId="0" borderId="0" xfId="1" applyFont="1"/>
    <xf numFmtId="43" fontId="0" fillId="0" borderId="0" xfId="0" applyNumberFormat="1"/>
    <xf numFmtId="0" fontId="2" fillId="0" borderId="0" xfId="0" applyFont="1"/>
    <xf numFmtId="0" fontId="3" fillId="0" borderId="0" xfId="0" applyFont="1"/>
    <xf numFmtId="0" fontId="4" fillId="0" borderId="0" xfId="0" applyFont="1"/>
    <xf numFmtId="10" fontId="0" fillId="0" borderId="0" xfId="0" applyNumberFormat="1"/>
    <xf numFmtId="10" fontId="2" fillId="0" borderId="0" xfId="0" applyNumberFormat="1" applyFont="1"/>
    <xf numFmtId="14" fontId="4" fillId="0" borderId="0" xfId="0" applyNumberFormat="1" applyFont="1"/>
    <xf numFmtId="2" fontId="2" fillId="0" borderId="0" xfId="0" applyNumberFormat="1" applyFont="1"/>
    <xf numFmtId="3" fontId="2" fillId="0" borderId="0" xfId="0" applyNumberFormat="1" applyFont="1"/>
    <xf numFmtId="9" fontId="4" fillId="0" borderId="0" xfId="0" applyNumberFormat="1" applyFont="1"/>
    <xf numFmtId="9" fontId="2" fillId="0" borderId="0" xfId="0" applyNumberFormat="1" applyFont="1"/>
    <xf numFmtId="168" fontId="0" fillId="0" borderId="0" xfId="0" applyNumberFormat="1"/>
    <xf numFmtId="2" fontId="0" fillId="0" borderId="0" xfId="0" applyNumberFormat="1"/>
    <xf numFmtId="0" fontId="5" fillId="0" borderId="0" xfId="0" applyFont="1"/>
    <xf numFmtId="43" fontId="5" fillId="0" borderId="0" xfId="0" applyNumberFormat="1" applyFont="1"/>
    <xf numFmtId="10" fontId="0" fillId="2" borderId="0" xfId="0" applyNumberFormat="1" applyFill="1"/>
    <xf numFmtId="2" fontId="4" fillId="0" borderId="0" xfId="0" applyNumberFormat="1" applyFont="1"/>
    <xf numFmtId="0" fontId="0" fillId="0" borderId="0" xfId="0" applyAlignment="1">
      <alignment horizontal="center" vertical="center"/>
    </xf>
    <xf numFmtId="2" fontId="0" fillId="0" borderId="0" xfId="2" applyNumberFormat="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Yassaman Omidbakhsh" id="{C18E3629-C9B8-4045-91B0-621B34EA29D9}" userId="S::yass@eyerim.com::96a5217a-8e5a-4cca-9498-5ae4e54b198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4" dT="2022-05-16T15:18:52.13" personId="{C18E3629-C9B8-4045-91B0-621B34EA29D9}" id="{5165ED5D-7855-B341-9B1D-E29BC43BD977}">
    <text>to be cross checked with historical data</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3A11E-B85A-4C44-9A3C-58ABE8C593FE}">
  <dimension ref="A1:N60"/>
  <sheetViews>
    <sheetView tabSelected="1" workbookViewId="0">
      <selection activeCell="B6" sqref="B6"/>
    </sheetView>
  </sheetViews>
  <sheetFormatPr baseColWidth="10" defaultRowHeight="16" x14ac:dyDescent="0.2"/>
  <cols>
    <col min="1" max="1" width="24.83203125" bestFit="1" customWidth="1"/>
    <col min="2" max="2" width="15" bestFit="1" customWidth="1"/>
    <col min="4" max="5" width="13" bestFit="1" customWidth="1"/>
    <col min="7" max="7" width="13" bestFit="1" customWidth="1"/>
  </cols>
  <sheetData>
    <row r="1" spans="1:14" x14ac:dyDescent="0.2">
      <c r="A1" t="s">
        <v>0</v>
      </c>
    </row>
    <row r="2" spans="1:14" x14ac:dyDescent="0.2">
      <c r="A2" t="s">
        <v>1</v>
      </c>
    </row>
    <row r="3" spans="1:14" x14ac:dyDescent="0.2">
      <c r="A3" t="s">
        <v>2</v>
      </c>
      <c r="B3" s="2">
        <f>B7*D15</f>
        <v>6000000</v>
      </c>
      <c r="E3" s="2">
        <f>B7*D15</f>
        <v>6000000</v>
      </c>
      <c r="H3" s="3"/>
      <c r="I3" s="8"/>
    </row>
    <row r="4" spans="1:14" x14ac:dyDescent="0.2">
      <c r="A4" t="s">
        <v>3</v>
      </c>
      <c r="B4">
        <v>0.34</v>
      </c>
      <c r="H4" s="3"/>
      <c r="I4" s="5"/>
    </row>
    <row r="5" spans="1:14" x14ac:dyDescent="0.2">
      <c r="A5" t="s">
        <v>4</v>
      </c>
    </row>
    <row r="6" spans="1:14" x14ac:dyDescent="0.2">
      <c r="A6" t="s">
        <v>5</v>
      </c>
      <c r="B6" s="1">
        <f>B4*B3</f>
        <v>2040000.0000000002</v>
      </c>
      <c r="H6" s="3"/>
      <c r="I6" s="4"/>
      <c r="J6" s="4"/>
      <c r="K6" s="4"/>
    </row>
    <row r="7" spans="1:14" x14ac:dyDescent="0.2">
      <c r="A7" t="s">
        <v>6</v>
      </c>
      <c r="B7" s="1">
        <v>12000000</v>
      </c>
      <c r="D7">
        <f>B7/B6</f>
        <v>5.8823529411764701</v>
      </c>
      <c r="H7" s="3"/>
      <c r="I7" s="5"/>
      <c r="J7" s="9"/>
      <c r="K7" s="7"/>
      <c r="M7" s="3"/>
      <c r="N7" s="10"/>
    </row>
    <row r="8" spans="1:14" x14ac:dyDescent="0.2">
      <c r="H8" s="3"/>
      <c r="I8" s="5"/>
      <c r="J8" s="9"/>
      <c r="K8" s="7"/>
      <c r="M8" s="3"/>
      <c r="N8" s="3"/>
    </row>
    <row r="9" spans="1:14" x14ac:dyDescent="0.2">
      <c r="H9" s="3"/>
      <c r="I9" s="5"/>
      <c r="J9" s="9"/>
      <c r="K9" s="7"/>
      <c r="M9" s="3"/>
      <c r="N9" s="3"/>
    </row>
    <row r="11" spans="1:14" x14ac:dyDescent="0.2">
      <c r="C11" t="s">
        <v>26</v>
      </c>
    </row>
    <row r="14" spans="1:14" x14ac:dyDescent="0.2">
      <c r="B14" s="4"/>
      <c r="C14" s="4" t="s">
        <v>13</v>
      </c>
      <c r="D14" s="4" t="s">
        <v>17</v>
      </c>
      <c r="E14" s="4" t="s">
        <v>18</v>
      </c>
      <c r="F14" s="4" t="s">
        <v>19</v>
      </c>
      <c r="G14" s="4" t="s">
        <v>20</v>
      </c>
      <c r="H14" s="4" t="s">
        <v>21</v>
      </c>
      <c r="I14" s="4" t="s">
        <v>22</v>
      </c>
      <c r="J14" s="4" t="s">
        <v>23</v>
      </c>
    </row>
    <row r="15" spans="1:14" x14ac:dyDescent="0.2">
      <c r="B15" s="3"/>
      <c r="C15" s="4">
        <v>0.34</v>
      </c>
      <c r="D15" s="18">
        <v>0.5</v>
      </c>
      <c r="E15" s="8">
        <v>45200</v>
      </c>
      <c r="F15" s="3">
        <v>2</v>
      </c>
      <c r="G15" s="4">
        <v>0.75</v>
      </c>
      <c r="H15" s="11">
        <v>1.5</v>
      </c>
      <c r="I15" s="12">
        <f>G15/C15-1</f>
        <v>1.2058823529411762</v>
      </c>
      <c r="J15" s="2">
        <f>C15*D15</f>
        <v>0.17</v>
      </c>
      <c r="L15" t="s">
        <v>35</v>
      </c>
      <c r="M15" t="s">
        <v>36</v>
      </c>
    </row>
    <row r="16" spans="1:14" x14ac:dyDescent="0.2">
      <c r="C16" t="s">
        <v>24</v>
      </c>
      <c r="J16">
        <v>0.34</v>
      </c>
    </row>
    <row r="17" spans="3:10" x14ac:dyDescent="0.2">
      <c r="C17" t="s">
        <v>25</v>
      </c>
      <c r="J17" s="6">
        <v>0.5927</v>
      </c>
    </row>
    <row r="22" spans="3:10" x14ac:dyDescent="0.2">
      <c r="C22" s="3" t="s">
        <v>15</v>
      </c>
      <c r="D22" s="8">
        <v>44439</v>
      </c>
    </row>
    <row r="23" spans="3:10" x14ac:dyDescent="0.2">
      <c r="C23" s="3" t="s">
        <v>16</v>
      </c>
      <c r="D23" s="5">
        <v>1</v>
      </c>
    </row>
    <row r="25" spans="3:10" ht="44" customHeight="1" x14ac:dyDescent="0.2">
      <c r="C25" s="3"/>
      <c r="D25" s="4" t="s">
        <v>13</v>
      </c>
      <c r="E25" s="4" t="s">
        <v>28</v>
      </c>
      <c r="F25" s="4"/>
    </row>
    <row r="26" spans="3:10" x14ac:dyDescent="0.2">
      <c r="C26" s="3" t="s">
        <v>14</v>
      </c>
      <c r="D26" s="5">
        <v>0.34</v>
      </c>
      <c r="E26" s="9">
        <v>1</v>
      </c>
      <c r="F26" s="7"/>
      <c r="G26" s="2"/>
    </row>
    <row r="27" spans="3:10" x14ac:dyDescent="0.2">
      <c r="C27" s="3" t="s">
        <v>20</v>
      </c>
      <c r="D27" s="5">
        <v>0.75</v>
      </c>
      <c r="E27" s="9">
        <v>1</v>
      </c>
      <c r="F27" s="7"/>
    </row>
    <row r="28" spans="3:10" x14ac:dyDescent="0.2">
      <c r="C28" s="3" t="s">
        <v>27</v>
      </c>
      <c r="D28" s="5">
        <v>1</v>
      </c>
      <c r="E28" s="9">
        <v>1.25</v>
      </c>
      <c r="F28" s="7"/>
    </row>
    <row r="33" spans="2:10" x14ac:dyDescent="0.2">
      <c r="C33" t="s">
        <v>31</v>
      </c>
      <c r="D33" t="s">
        <v>32</v>
      </c>
      <c r="E33" t="s">
        <v>30</v>
      </c>
      <c r="F33" t="s">
        <v>29</v>
      </c>
      <c r="H33" t="s">
        <v>32</v>
      </c>
      <c r="I33" t="s">
        <v>34</v>
      </c>
      <c r="J33" t="s">
        <v>33</v>
      </c>
    </row>
    <row r="34" spans="2:10" x14ac:dyDescent="0.2">
      <c r="C34">
        <v>0.25</v>
      </c>
      <c r="D34">
        <v>1</v>
      </c>
      <c r="E34">
        <v>0.25</v>
      </c>
      <c r="F34">
        <v>1</v>
      </c>
      <c r="I34" s="14">
        <f>C34+MAX((C34-0.75)/C34,0)*C34</f>
        <v>0.25</v>
      </c>
      <c r="J34" s="14">
        <f>1-(D34-1)</f>
        <v>1</v>
      </c>
    </row>
    <row r="35" spans="2:10" x14ac:dyDescent="0.2">
      <c r="C35">
        <v>0.5</v>
      </c>
      <c r="D35">
        <v>1</v>
      </c>
      <c r="E35">
        <v>0.5</v>
      </c>
      <c r="F35">
        <v>1</v>
      </c>
      <c r="I35" s="14">
        <f t="shared" ref="I35:I43" si="0">C35+MAX((C35-0.75)/C35,0)*C35</f>
        <v>0.5</v>
      </c>
      <c r="J35" s="14">
        <f>1-(D35-1)</f>
        <v>1</v>
      </c>
    </row>
    <row r="36" spans="2:10" x14ac:dyDescent="0.2">
      <c r="C36">
        <v>0.75</v>
      </c>
      <c r="D36">
        <v>1</v>
      </c>
      <c r="E36">
        <v>0.75</v>
      </c>
      <c r="F36">
        <v>1</v>
      </c>
      <c r="H36" s="14">
        <f xml:space="preserve"> $C$55+(1-$C$59 )*((C36-$D$27)/C36)</f>
        <v>1</v>
      </c>
      <c r="I36" s="14">
        <f t="shared" si="0"/>
        <v>0.75</v>
      </c>
      <c r="J36" s="14">
        <f>1-(D36-1)</f>
        <v>1</v>
      </c>
    </row>
    <row r="37" spans="2:10" x14ac:dyDescent="0.2">
      <c r="C37">
        <v>1</v>
      </c>
      <c r="D37">
        <v>1.25</v>
      </c>
      <c r="E37">
        <v>1</v>
      </c>
      <c r="F37">
        <v>0.75</v>
      </c>
      <c r="H37" s="14">
        <f xml:space="preserve"> $C$55+(1-$C$59 )*((C37-$D$27)/C37)</f>
        <v>1.24875</v>
      </c>
      <c r="I37" s="14">
        <f t="shared" si="0"/>
        <v>1.25</v>
      </c>
      <c r="J37" s="14">
        <f>1-(D37-1)</f>
        <v>0.75</v>
      </c>
    </row>
    <row r="38" spans="2:10" x14ac:dyDescent="0.2">
      <c r="C38">
        <v>1.25</v>
      </c>
      <c r="D38">
        <v>1.4</v>
      </c>
      <c r="E38">
        <v>1.75</v>
      </c>
      <c r="F38">
        <v>0.6</v>
      </c>
      <c r="H38" s="14">
        <f xml:space="preserve"> $C$55+(1-$C$59 )*((C38-$D$27)/C38)</f>
        <v>1.3980000000000001</v>
      </c>
      <c r="I38" s="14">
        <f t="shared" si="0"/>
        <v>1.75</v>
      </c>
      <c r="J38" s="14">
        <f>1-(D38-1)</f>
        <v>0.60000000000000009</v>
      </c>
    </row>
    <row r="39" spans="2:10" x14ac:dyDescent="0.2">
      <c r="C39">
        <v>1.5</v>
      </c>
      <c r="D39">
        <v>1.5</v>
      </c>
      <c r="E39">
        <v>2.25</v>
      </c>
      <c r="F39">
        <v>0.5</v>
      </c>
      <c r="H39" s="14">
        <f xml:space="preserve"> $C$55+(1-$C$59 )*((C39-$D$27)/C39)</f>
        <v>1.4975000000000001</v>
      </c>
      <c r="I39" s="14">
        <f t="shared" si="0"/>
        <v>2.25</v>
      </c>
      <c r="J39" s="14">
        <f>1-(D39-1)</f>
        <v>0.5</v>
      </c>
    </row>
    <row r="40" spans="2:10" x14ac:dyDescent="0.2">
      <c r="C40">
        <v>1.75</v>
      </c>
      <c r="D40">
        <v>1.57</v>
      </c>
      <c r="E40">
        <v>2.75</v>
      </c>
      <c r="F40">
        <v>0.43</v>
      </c>
      <c r="H40" s="14">
        <f xml:space="preserve"> $C$55+(1-$C$59 )*((C40-$D$27)/C40)</f>
        <v>1.5685714285714285</v>
      </c>
      <c r="I40" s="14">
        <f t="shared" si="0"/>
        <v>2.75</v>
      </c>
      <c r="J40" s="14">
        <f>1-(D40-1)</f>
        <v>0.42999999999999994</v>
      </c>
    </row>
    <row r="41" spans="2:10" x14ac:dyDescent="0.2">
      <c r="C41">
        <v>2</v>
      </c>
      <c r="D41">
        <v>1.63</v>
      </c>
      <c r="E41">
        <v>3.25</v>
      </c>
      <c r="F41">
        <v>0.37</v>
      </c>
      <c r="H41" s="14">
        <f xml:space="preserve"> $C$55+(1-$C$59 )*((C41-$D$27)/C41)</f>
        <v>1.621875</v>
      </c>
      <c r="I41" s="14">
        <f t="shared" si="0"/>
        <v>3.25</v>
      </c>
      <c r="J41" s="14">
        <f>1-(D41-1)</f>
        <v>0.37000000000000011</v>
      </c>
    </row>
    <row r="42" spans="2:10" x14ac:dyDescent="0.2">
      <c r="C42">
        <v>2.5</v>
      </c>
      <c r="D42">
        <v>1.7</v>
      </c>
      <c r="E42">
        <v>4.25</v>
      </c>
      <c r="F42">
        <v>0.3</v>
      </c>
      <c r="H42" s="14">
        <f xml:space="preserve"> $C$55+(1-$C$59 )*((C42-$D$27)/C42)</f>
        <v>1.6964999999999999</v>
      </c>
      <c r="I42" s="14">
        <f t="shared" si="0"/>
        <v>4.25</v>
      </c>
      <c r="J42" s="14">
        <f>1-(D42-1)</f>
        <v>0.30000000000000004</v>
      </c>
    </row>
    <row r="43" spans="2:10" x14ac:dyDescent="0.2">
      <c r="C43">
        <v>3</v>
      </c>
      <c r="D43">
        <v>1.75</v>
      </c>
      <c r="E43">
        <v>5.25</v>
      </c>
      <c r="F43">
        <v>0.25</v>
      </c>
      <c r="H43" s="14">
        <f xml:space="preserve"> $C$55+(1-$C$59 )*((C43-$D$27)/C43)</f>
        <v>1.7462499999999999</v>
      </c>
      <c r="I43" s="14">
        <f t="shared" si="0"/>
        <v>5.25</v>
      </c>
      <c r="J43" s="14">
        <f>1-(D43-1)</f>
        <v>0.25</v>
      </c>
    </row>
    <row r="45" spans="2:10" x14ac:dyDescent="0.2">
      <c r="I45" t="s">
        <v>46</v>
      </c>
    </row>
    <row r="46" spans="2:10" x14ac:dyDescent="0.2">
      <c r="B46" t="s">
        <v>41</v>
      </c>
      <c r="C46">
        <v>0.5</v>
      </c>
      <c r="D46">
        <v>1</v>
      </c>
      <c r="G46" s="20"/>
    </row>
    <row r="47" spans="2:10" x14ac:dyDescent="0.2">
      <c r="B47" t="s">
        <v>42</v>
      </c>
      <c r="C47">
        <v>0.5</v>
      </c>
      <c r="D47">
        <v>1</v>
      </c>
      <c r="G47" s="20"/>
    </row>
    <row r="48" spans="2:10" x14ac:dyDescent="0.2">
      <c r="B48" t="s">
        <v>45</v>
      </c>
      <c r="C48">
        <f>C47*C46</f>
        <v>0.25</v>
      </c>
      <c r="D48">
        <f>D47*D46</f>
        <v>1</v>
      </c>
      <c r="G48" s="20"/>
    </row>
    <row r="49" spans="2:7" x14ac:dyDescent="0.2">
      <c r="B49" t="s">
        <v>49</v>
      </c>
      <c r="C49">
        <v>0.5</v>
      </c>
      <c r="G49" s="20"/>
    </row>
    <row r="50" spans="2:7" x14ac:dyDescent="0.2">
      <c r="G50" s="20"/>
    </row>
    <row r="51" spans="2:7" x14ac:dyDescent="0.2">
      <c r="E51" s="14"/>
    </row>
    <row r="52" spans="2:7" x14ac:dyDescent="0.2">
      <c r="E52" s="14"/>
    </row>
    <row r="53" spans="2:7" x14ac:dyDescent="0.2">
      <c r="E53" s="14"/>
    </row>
    <row r="54" spans="2:7" x14ac:dyDescent="0.2">
      <c r="E54" s="14"/>
    </row>
    <row r="55" spans="2:7" x14ac:dyDescent="0.2">
      <c r="B55" t="s">
        <v>50</v>
      </c>
      <c r="C55">
        <v>1</v>
      </c>
      <c r="E55" s="14"/>
    </row>
    <row r="56" spans="2:7" x14ac:dyDescent="0.2">
      <c r="B56" t="s">
        <v>41</v>
      </c>
      <c r="C56">
        <v>1</v>
      </c>
      <c r="E56" s="14"/>
    </row>
    <row r="57" spans="2:7" x14ac:dyDescent="0.2">
      <c r="B57" t="s">
        <v>42</v>
      </c>
      <c r="C57">
        <v>0.995</v>
      </c>
      <c r="E57" s="14"/>
    </row>
    <row r="58" spans="2:7" x14ac:dyDescent="0.2">
      <c r="B58" t="s">
        <v>45</v>
      </c>
      <c r="C58">
        <f>C57*C56</f>
        <v>0.995</v>
      </c>
      <c r="E58" s="14"/>
    </row>
    <row r="59" spans="2:7" x14ac:dyDescent="0.2">
      <c r="B59" t="s">
        <v>49</v>
      </c>
      <c r="C59" s="13">
        <v>5.0000000000000001E-3</v>
      </c>
      <c r="D59" s="13">
        <f>C56-C58</f>
        <v>5.0000000000000044E-3</v>
      </c>
      <c r="E59" s="14"/>
    </row>
    <row r="60" spans="2:7" x14ac:dyDescent="0.2">
      <c r="E60" s="14"/>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32038-04DC-BF43-A5D8-FF502658D07D}">
  <dimension ref="A4:K37"/>
  <sheetViews>
    <sheetView workbookViewId="0">
      <selection activeCell="B9" sqref="B9"/>
    </sheetView>
  </sheetViews>
  <sheetFormatPr baseColWidth="10" defaultRowHeight="16" x14ac:dyDescent="0.2"/>
  <cols>
    <col min="1" max="1" width="24.1640625" bestFit="1" customWidth="1"/>
    <col min="2" max="2" width="13" bestFit="1" customWidth="1"/>
    <col min="3" max="3" width="14.6640625" bestFit="1" customWidth="1"/>
  </cols>
  <sheetData>
    <row r="4" spans="1:11" x14ac:dyDescent="0.2">
      <c r="A4" s="15" t="s">
        <v>0</v>
      </c>
      <c r="B4" s="15"/>
    </row>
    <row r="5" spans="1:11" x14ac:dyDescent="0.2">
      <c r="A5" s="15" t="s">
        <v>11</v>
      </c>
      <c r="B5" s="15" t="s">
        <v>52</v>
      </c>
      <c r="D5" s="3" t="s">
        <v>15</v>
      </c>
      <c r="E5" s="8">
        <v>44439</v>
      </c>
    </row>
    <row r="6" spans="1:11" x14ac:dyDescent="0.2">
      <c r="A6" s="15" t="s">
        <v>8</v>
      </c>
      <c r="B6" s="16">
        <f>B10*E15</f>
        <v>500000</v>
      </c>
      <c r="D6" s="3" t="s">
        <v>16</v>
      </c>
      <c r="E6" s="5">
        <v>1</v>
      </c>
    </row>
    <row r="7" spans="1:11" x14ac:dyDescent="0.2">
      <c r="A7" s="15" t="s">
        <v>9</v>
      </c>
      <c r="B7" s="15" t="s">
        <v>10</v>
      </c>
    </row>
    <row r="8" spans="1:11" x14ac:dyDescent="0.2">
      <c r="A8" s="15" t="s">
        <v>7</v>
      </c>
      <c r="B8" s="15">
        <v>0.13</v>
      </c>
      <c r="D8" s="3"/>
      <c r="E8" s="4" t="s">
        <v>13</v>
      </c>
      <c r="F8" s="4"/>
      <c r="G8" s="4"/>
    </row>
    <row r="9" spans="1:11" x14ac:dyDescent="0.2">
      <c r="A9" s="15" t="s">
        <v>12</v>
      </c>
      <c r="B9" s="16">
        <f>B8*B6</f>
        <v>65000</v>
      </c>
      <c r="D9" s="3" t="s">
        <v>14</v>
      </c>
      <c r="E9" s="5">
        <v>0.13</v>
      </c>
      <c r="F9" s="9"/>
      <c r="G9" s="7"/>
      <c r="H9" s="2"/>
      <c r="I9" s="3"/>
      <c r="J9" s="10"/>
    </row>
    <row r="10" spans="1:11" x14ac:dyDescent="0.2">
      <c r="A10" s="15" t="s">
        <v>48</v>
      </c>
      <c r="B10" s="16">
        <v>1000000</v>
      </c>
      <c r="D10" s="3" t="s">
        <v>20</v>
      </c>
      <c r="E10" s="5">
        <v>0.3</v>
      </c>
      <c r="F10" s="9"/>
      <c r="G10" s="7"/>
      <c r="I10" s="3"/>
      <c r="J10" s="3"/>
    </row>
    <row r="11" spans="1:11" x14ac:dyDescent="0.2">
      <c r="A11" s="15"/>
      <c r="B11" s="15"/>
      <c r="D11" s="3"/>
      <c r="E11" s="5"/>
      <c r="F11" s="9"/>
      <c r="G11" s="7"/>
      <c r="I11" s="3"/>
      <c r="J11" s="3"/>
    </row>
    <row r="13" spans="1:11" x14ac:dyDescent="0.2">
      <c r="A13" s="15" t="s">
        <v>51</v>
      </c>
      <c r="B13" s="13">
        <v>5.0000000000000001E-3</v>
      </c>
    </row>
    <row r="14" spans="1:11" x14ac:dyDescent="0.2">
      <c r="D14" s="4" t="s">
        <v>13</v>
      </c>
      <c r="E14" s="4" t="s">
        <v>17</v>
      </c>
      <c r="F14" s="4" t="s">
        <v>18</v>
      </c>
      <c r="G14" s="4" t="s">
        <v>19</v>
      </c>
      <c r="H14" s="4" t="s">
        <v>20</v>
      </c>
      <c r="I14" s="4" t="s">
        <v>21</v>
      </c>
      <c r="J14" s="4" t="s">
        <v>22</v>
      </c>
      <c r="K14" s="4" t="s">
        <v>23</v>
      </c>
    </row>
    <row r="15" spans="1:11" x14ac:dyDescent="0.2">
      <c r="D15" s="4">
        <f>E9</f>
        <v>0.13</v>
      </c>
      <c r="E15" s="18">
        <v>0.5</v>
      </c>
      <c r="F15" s="8">
        <v>45200</v>
      </c>
      <c r="G15" s="3">
        <v>2</v>
      </c>
      <c r="H15" s="4">
        <f>E10</f>
        <v>0.3</v>
      </c>
      <c r="I15" s="11">
        <v>1.5</v>
      </c>
      <c r="J15" s="12">
        <f>H15/D15-1</f>
        <v>1.3076923076923075</v>
      </c>
      <c r="K15">
        <v>0.13</v>
      </c>
    </row>
    <row r="16" spans="1:11" x14ac:dyDescent="0.2">
      <c r="D16" t="s">
        <v>53</v>
      </c>
      <c r="K16">
        <v>0.13</v>
      </c>
    </row>
    <row r="17" spans="4:11" x14ac:dyDescent="0.2">
      <c r="D17" t="s">
        <v>25</v>
      </c>
      <c r="K17" s="17"/>
    </row>
    <row r="20" spans="4:11" x14ac:dyDescent="0.2">
      <c r="D20" t="s">
        <v>31</v>
      </c>
      <c r="E20" t="s">
        <v>34</v>
      </c>
      <c r="F20" t="s">
        <v>47</v>
      </c>
      <c r="G20" t="s">
        <v>29</v>
      </c>
    </row>
    <row r="21" spans="4:11" x14ac:dyDescent="0.2">
      <c r="D21">
        <v>0.05</v>
      </c>
      <c r="E21" s="14">
        <f>D21+MAX((D21-0.3)/D21,0)*D21</f>
        <v>0.05</v>
      </c>
      <c r="F21" s="14">
        <f>IF(D21&lt;$H$15,1,( 1+(1-$B$13 )*((D21-$H$15)/D21)))</f>
        <v>1</v>
      </c>
      <c r="G21" s="14">
        <f>1-(F21-1)</f>
        <v>1</v>
      </c>
    </row>
    <row r="22" spans="4:11" x14ac:dyDescent="0.2">
      <c r="D22" s="14">
        <f>D21+0.05</f>
        <v>0.1</v>
      </c>
      <c r="E22" s="14">
        <f t="shared" ref="E22:E30" si="0">D22+MAX((D22-0.3)/D22,0)*D22</f>
        <v>0.1</v>
      </c>
      <c r="F22" s="14">
        <f t="shared" ref="F22:F30" si="1">IF(D22&lt;$H$15,1,( 1+(1-$B$13 )*((D22-$H$15)/D22)))</f>
        <v>1</v>
      </c>
      <c r="G22" s="14">
        <f t="shared" ref="G22:G30" si="2">1-(F22-1)</f>
        <v>1</v>
      </c>
    </row>
    <row r="23" spans="4:11" x14ac:dyDescent="0.2">
      <c r="D23" s="14">
        <f t="shared" ref="D23:D30" si="3">D22+0.05</f>
        <v>0.15000000000000002</v>
      </c>
      <c r="E23" s="14">
        <f t="shared" si="0"/>
        <v>0.15000000000000002</v>
      </c>
      <c r="F23" s="14">
        <f t="shared" si="1"/>
        <v>1</v>
      </c>
      <c r="G23" s="14">
        <f t="shared" si="2"/>
        <v>1</v>
      </c>
    </row>
    <row r="24" spans="4:11" x14ac:dyDescent="0.2">
      <c r="D24" s="14">
        <f t="shared" si="3"/>
        <v>0.2</v>
      </c>
      <c r="E24" s="14">
        <f t="shared" si="0"/>
        <v>0.2</v>
      </c>
      <c r="F24" s="14">
        <f t="shared" si="1"/>
        <v>1</v>
      </c>
      <c r="G24" s="14">
        <f t="shared" si="2"/>
        <v>1</v>
      </c>
    </row>
    <row r="25" spans="4:11" x14ac:dyDescent="0.2">
      <c r="D25" s="14">
        <f t="shared" si="3"/>
        <v>0.25</v>
      </c>
      <c r="E25" s="14">
        <f t="shared" si="0"/>
        <v>0.25</v>
      </c>
      <c r="F25" s="14">
        <f t="shared" si="1"/>
        <v>1</v>
      </c>
      <c r="G25" s="14">
        <f t="shared" si="2"/>
        <v>1</v>
      </c>
    </row>
    <row r="26" spans="4:11" x14ac:dyDescent="0.2">
      <c r="D26" s="14">
        <f t="shared" si="3"/>
        <v>0.3</v>
      </c>
      <c r="E26" s="14">
        <f t="shared" si="0"/>
        <v>0.3</v>
      </c>
      <c r="F26" s="14">
        <f t="shared" si="1"/>
        <v>1</v>
      </c>
      <c r="G26" s="14">
        <f t="shared" si="2"/>
        <v>1</v>
      </c>
    </row>
    <row r="27" spans="4:11" x14ac:dyDescent="0.2">
      <c r="D27" s="14">
        <f t="shared" si="3"/>
        <v>0.35</v>
      </c>
      <c r="E27" s="14">
        <f t="shared" si="0"/>
        <v>0.39999999999999997</v>
      </c>
      <c r="F27" s="14">
        <f t="shared" si="1"/>
        <v>1.1421428571428571</v>
      </c>
      <c r="G27" s="14">
        <f t="shared" si="2"/>
        <v>0.85785714285714287</v>
      </c>
    </row>
    <row r="28" spans="4:11" x14ac:dyDescent="0.2">
      <c r="D28" s="14">
        <f t="shared" si="3"/>
        <v>0.39999999999999997</v>
      </c>
      <c r="E28" s="14">
        <f t="shared" si="0"/>
        <v>0.49999999999999994</v>
      </c>
      <c r="F28" s="14">
        <f t="shared" si="1"/>
        <v>1.24875</v>
      </c>
      <c r="G28" s="14">
        <f t="shared" si="2"/>
        <v>0.75124999999999997</v>
      </c>
    </row>
    <row r="29" spans="4:11" x14ac:dyDescent="0.2">
      <c r="D29" s="14">
        <f t="shared" si="3"/>
        <v>0.44999999999999996</v>
      </c>
      <c r="E29" s="14">
        <f t="shared" si="0"/>
        <v>0.59999999999999987</v>
      </c>
      <c r="F29" s="14">
        <f t="shared" si="1"/>
        <v>1.3316666666666666</v>
      </c>
      <c r="G29" s="14">
        <f t="shared" si="2"/>
        <v>0.66833333333333345</v>
      </c>
    </row>
    <row r="30" spans="4:11" x14ac:dyDescent="0.2">
      <c r="D30" s="14">
        <f t="shared" si="3"/>
        <v>0.49999999999999994</v>
      </c>
      <c r="E30" s="14">
        <f t="shared" si="0"/>
        <v>0.7</v>
      </c>
      <c r="F30" s="14">
        <f t="shared" si="1"/>
        <v>1.3979999999999999</v>
      </c>
      <c r="G30" s="14">
        <f t="shared" si="2"/>
        <v>0.60200000000000009</v>
      </c>
    </row>
    <row r="34" spans="1:4" x14ac:dyDescent="0.2">
      <c r="A34" t="s">
        <v>37</v>
      </c>
    </row>
    <row r="35" spans="1:4" x14ac:dyDescent="0.2">
      <c r="A35" t="s">
        <v>38</v>
      </c>
      <c r="B35" s="19" t="s">
        <v>40</v>
      </c>
      <c r="C35" t="s">
        <v>41</v>
      </c>
      <c r="D35" t="s">
        <v>43</v>
      </c>
    </row>
    <row r="36" spans="1:4" x14ac:dyDescent="0.2">
      <c r="A36" t="s">
        <v>39</v>
      </c>
      <c r="B36" s="19"/>
      <c r="C36" t="s">
        <v>42</v>
      </c>
      <c r="D36" t="s">
        <v>44</v>
      </c>
    </row>
    <row r="37" spans="1:4" x14ac:dyDescent="0.2">
      <c r="C37" t="s">
        <v>45</v>
      </c>
    </row>
  </sheetData>
  <mergeCells count="1">
    <mergeCell ref="B35:B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2022-05-16T08:04:11Z</dcterms:created>
  <dcterms:modified xsi:type="dcterms:W3CDTF">2022-05-16T16:13:18Z</dcterms:modified>
</cp:coreProperties>
</file>