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artinet/Documents/GitHub/Project6_DataVizTableau/data/"/>
    </mc:Choice>
  </mc:AlternateContent>
  <xr:revisionPtr revIDLastSave="0" documentId="13_ncr:1_{884D9753-056E-1343-A4F0-D67344665A38}" xr6:coauthVersionLast="47" xr6:coauthVersionMax="47" xr10:uidLastSave="{00000000-0000-0000-0000-000000000000}"/>
  <bookViews>
    <workbookView xWindow="28820" yWindow="500" windowWidth="36780" windowHeight="21100" activeTab="2" xr2:uid="{EC262E73-C69C-4C2A-8A9A-BDDEF9F428A1}"/>
  </bookViews>
  <sheets>
    <sheet name="Status Index" sheetId="5" r:id="rId1"/>
    <sheet name="FX rates" sheetId="7" r:id="rId2"/>
    <sheet name="Dataset" sheetId="1" r:id="rId3"/>
  </sheets>
  <definedNames>
    <definedName name="_xlnm._FilterDatabase" localSheetId="2" hidden="1">Dataset!$A$1:$M$91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1" i="1"/>
  <c r="P21" i="1" s="1"/>
  <c r="L2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17" i="1"/>
  <c r="P17" i="1" s="1"/>
  <c r="O19" i="1"/>
  <c r="P19" i="1" s="1"/>
  <c r="O24" i="1"/>
  <c r="P24" i="1" s="1"/>
  <c r="O27" i="1"/>
  <c r="P27" i="1" s="1"/>
  <c r="O31" i="1"/>
  <c r="P31" i="1" s="1"/>
  <c r="O39" i="1"/>
  <c r="P39" i="1" s="1"/>
  <c r="O48" i="1"/>
  <c r="P48" i="1" s="1"/>
  <c r="O51" i="1"/>
  <c r="P51" i="1" s="1"/>
  <c r="O57" i="1"/>
  <c r="P57" i="1" s="1"/>
  <c r="O59" i="1"/>
  <c r="P59" i="1" s="1"/>
  <c r="O66" i="1"/>
  <c r="P66" i="1" s="1"/>
  <c r="O68" i="1"/>
  <c r="P68" i="1" s="1"/>
  <c r="O73" i="1"/>
  <c r="P73" i="1" s="1"/>
  <c r="O82" i="1"/>
  <c r="P82" i="1" s="1"/>
  <c r="R5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5" i="1"/>
  <c r="L18" i="1"/>
  <c r="L17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H3" i="1"/>
  <c r="H4" i="1"/>
  <c r="H5" i="1"/>
  <c r="H6" i="1"/>
  <c r="H7" i="1"/>
  <c r="H8" i="1"/>
  <c r="H9" i="1"/>
  <c r="H10" i="1"/>
  <c r="H11" i="1"/>
  <c r="H12" i="1"/>
  <c r="H15" i="1"/>
  <c r="H16" i="1"/>
  <c r="H13" i="1"/>
  <c r="H14" i="1"/>
  <c r="H17" i="1"/>
  <c r="H18" i="1"/>
  <c r="H21" i="1"/>
  <c r="H22" i="1"/>
  <c r="H19" i="1"/>
  <c r="H20" i="1"/>
  <c r="H24" i="1"/>
  <c r="H23" i="1"/>
  <c r="H25" i="1"/>
  <c r="H26" i="1"/>
  <c r="H27" i="1"/>
  <c r="H28" i="1"/>
  <c r="H31" i="1"/>
  <c r="H32" i="1"/>
  <c r="H39" i="1"/>
  <c r="H41" i="1"/>
  <c r="H40" i="1"/>
  <c r="H42" i="1"/>
  <c r="H43" i="1"/>
  <c r="H44" i="1"/>
  <c r="H45" i="1"/>
  <c r="H47" i="1"/>
  <c r="H46" i="1"/>
  <c r="H49" i="1"/>
  <c r="H48" i="1"/>
  <c r="H53" i="1"/>
  <c r="H50" i="1"/>
  <c r="H52" i="1"/>
  <c r="H5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9" i="1"/>
  <c r="H30" i="1"/>
  <c r="H33" i="1"/>
  <c r="H34" i="1"/>
  <c r="H35" i="1"/>
  <c r="H36" i="1"/>
  <c r="H37" i="1"/>
  <c r="H38" i="1"/>
  <c r="H2" i="1"/>
  <c r="Q51" i="1" l="1"/>
  <c r="Q27" i="1"/>
  <c r="Q21" i="1"/>
  <c r="Q68" i="1"/>
  <c r="Q59" i="1"/>
  <c r="Q19" i="1"/>
  <c r="Q82" i="1"/>
  <c r="Q66" i="1"/>
  <c r="Q73" i="1"/>
  <c r="Q57" i="1"/>
  <c r="Q17" i="1"/>
  <c r="Q48" i="1"/>
  <c r="Q24" i="1"/>
  <c r="Q39" i="1"/>
  <c r="Q31" i="1"/>
  <c r="O22" i="1"/>
  <c r="O29" i="1"/>
  <c r="O8" i="1"/>
  <c r="O10" i="1"/>
  <c r="O40" i="1"/>
  <c r="O23" i="1"/>
  <c r="O69" i="1"/>
  <c r="O50" i="1"/>
  <c r="O3" i="1"/>
  <c r="O67" i="1"/>
  <c r="O58" i="1"/>
  <c r="O56" i="1"/>
  <c r="O32" i="1"/>
  <c r="O18" i="1"/>
  <c r="O70" i="1"/>
  <c r="O83" i="1"/>
  <c r="O9" i="1"/>
  <c r="O20" i="1"/>
  <c r="O60" i="1"/>
  <c r="O74" i="1"/>
  <c r="O53" i="1"/>
  <c r="O52" i="1"/>
  <c r="O41" i="1"/>
  <c r="O30" i="1"/>
  <c r="O25" i="1"/>
  <c r="O28" i="1"/>
  <c r="O12" i="1"/>
  <c r="P70" i="1" l="1"/>
  <c r="Q70" i="1"/>
  <c r="Q69" i="1"/>
  <c r="P30" i="1"/>
  <c r="Q30" i="1"/>
  <c r="P52" i="1"/>
  <c r="Q52" i="1"/>
  <c r="P18" i="1"/>
  <c r="Q18" i="1"/>
  <c r="P23" i="1"/>
  <c r="Q23" i="1"/>
  <c r="Q12" i="1"/>
  <c r="P28" i="1"/>
  <c r="Q28" i="1"/>
  <c r="Q41" i="1"/>
  <c r="Q53" i="1"/>
  <c r="Q32" i="1"/>
  <c r="P40" i="1"/>
  <c r="Q40" i="1"/>
  <c r="P20" i="1"/>
  <c r="Q20" i="1"/>
  <c r="Q74" i="1"/>
  <c r="Q56" i="1"/>
  <c r="P10" i="1"/>
  <c r="Q10" i="1"/>
  <c r="P60" i="1"/>
  <c r="Q60" i="1"/>
  <c r="P58" i="1"/>
  <c r="Q58" i="1"/>
  <c r="P8" i="1"/>
  <c r="Q8" i="1"/>
  <c r="P67" i="1"/>
  <c r="Q67" i="1"/>
  <c r="P29" i="1"/>
  <c r="Q29" i="1"/>
  <c r="Q25" i="1"/>
  <c r="P9" i="1"/>
  <c r="Q9" i="1"/>
  <c r="Q3" i="1"/>
  <c r="P22" i="1"/>
  <c r="Q22" i="1"/>
  <c r="Q83" i="1"/>
  <c r="P50" i="1"/>
  <c r="Q50" i="1"/>
  <c r="O11" i="1"/>
  <c r="O26" i="1"/>
  <c r="P25" i="1"/>
  <c r="O54" i="1"/>
  <c r="P53" i="1"/>
  <c r="O71" i="1"/>
  <c r="P69" i="1"/>
  <c r="O76" i="1"/>
  <c r="P74" i="1"/>
  <c r="O13" i="1"/>
  <c r="P12" i="1"/>
  <c r="O33" i="1"/>
  <c r="O34" i="1" s="1"/>
  <c r="P32" i="1"/>
  <c r="O61" i="1"/>
  <c r="P56" i="1"/>
  <c r="O84" i="1"/>
  <c r="P83" i="1"/>
  <c r="O43" i="1"/>
  <c r="O44" i="1" s="1"/>
  <c r="P41" i="1"/>
  <c r="O4" i="1"/>
  <c r="P3" i="1"/>
  <c r="O78" i="1"/>
  <c r="O45" i="1"/>
  <c r="O46" i="1" s="1"/>
  <c r="O75" i="1"/>
  <c r="O63" i="1"/>
  <c r="O42" i="1"/>
  <c r="O2" i="1"/>
  <c r="P78" i="1" l="1"/>
  <c r="Q78" i="1"/>
  <c r="P11" i="1"/>
  <c r="Q11" i="1"/>
  <c r="P34" i="1"/>
  <c r="Q34" i="1"/>
  <c r="Q84" i="1"/>
  <c r="Q76" i="1"/>
  <c r="Q2" i="1"/>
  <c r="S2" i="1" s="1"/>
  <c r="T2" i="1" s="1"/>
  <c r="P46" i="1"/>
  <c r="Q46" i="1"/>
  <c r="Q71" i="1"/>
  <c r="P42" i="1"/>
  <c r="Q42" i="1"/>
  <c r="P54" i="1"/>
  <c r="Q54" i="1"/>
  <c r="P44" i="1"/>
  <c r="Q44" i="1"/>
  <c r="Q61" i="1"/>
  <c r="P63" i="1"/>
  <c r="Q63" i="1"/>
  <c r="S4" i="1"/>
  <c r="T4" i="1" s="1"/>
  <c r="Q4" i="1"/>
  <c r="Q33" i="1"/>
  <c r="P75" i="1"/>
  <c r="Q75" i="1"/>
  <c r="P45" i="1"/>
  <c r="Q45" i="1"/>
  <c r="Q43" i="1"/>
  <c r="Q13" i="1"/>
  <c r="P26" i="1"/>
  <c r="Q26" i="1"/>
  <c r="O85" i="1"/>
  <c r="P84" i="1"/>
  <c r="O77" i="1"/>
  <c r="P76" i="1"/>
  <c r="O7" i="1"/>
  <c r="P2" i="1"/>
  <c r="O72" i="1"/>
  <c r="P71" i="1"/>
  <c r="P61" i="1"/>
  <c r="O62" i="1"/>
  <c r="O5" i="1"/>
  <c r="P4" i="1"/>
  <c r="O35" i="1"/>
  <c r="P33" i="1"/>
  <c r="O47" i="1"/>
  <c r="P43" i="1"/>
  <c r="O14" i="1"/>
  <c r="P13" i="1"/>
  <c r="O64" i="1"/>
  <c r="O65" i="1"/>
  <c r="Q35" i="1" l="1"/>
  <c r="P7" i="1"/>
  <c r="Q7" i="1"/>
  <c r="S7" i="1"/>
  <c r="T7" i="1" s="1"/>
  <c r="P65" i="1"/>
  <c r="Q65" i="1"/>
  <c r="S3" i="1"/>
  <c r="T3" i="1" s="1"/>
  <c r="Q77" i="1"/>
  <c r="P62" i="1"/>
  <c r="Q62" i="1"/>
  <c r="Q85" i="1"/>
  <c r="P64" i="1"/>
  <c r="Q64" i="1"/>
  <c r="Q5" i="1"/>
  <c r="Q14" i="1"/>
  <c r="P72" i="1"/>
  <c r="Q72" i="1"/>
  <c r="Q47" i="1"/>
  <c r="O6" i="1"/>
  <c r="P5" i="1"/>
  <c r="O15" i="1"/>
  <c r="P14" i="1"/>
  <c r="O49" i="1"/>
  <c r="P47" i="1"/>
  <c r="O36" i="1"/>
  <c r="P35" i="1"/>
  <c r="O79" i="1"/>
  <c r="P77" i="1"/>
  <c r="O86" i="1"/>
  <c r="P85" i="1"/>
  <c r="Q86" i="1" l="1"/>
  <c r="P6" i="1"/>
  <c r="S6" i="1"/>
  <c r="T6" i="1" s="1"/>
  <c r="Q6" i="1"/>
  <c r="S9" i="1" s="1"/>
  <c r="T9" i="1" s="1"/>
  <c r="Q79" i="1"/>
  <c r="Q36" i="1"/>
  <c r="Q49" i="1"/>
  <c r="Q15" i="1"/>
  <c r="S5" i="1"/>
  <c r="T5" i="1" s="1"/>
  <c r="S11" i="1"/>
  <c r="T11" i="1" s="1"/>
  <c r="S8" i="1"/>
  <c r="T8" i="1" s="1"/>
  <c r="O55" i="1"/>
  <c r="P49" i="1"/>
  <c r="P15" i="1"/>
  <c r="O16" i="1"/>
  <c r="O37" i="1"/>
  <c r="P36" i="1"/>
  <c r="O87" i="1"/>
  <c r="P86" i="1"/>
  <c r="O88" i="1"/>
  <c r="O80" i="1"/>
  <c r="P79" i="1"/>
  <c r="S14" i="1" l="1"/>
  <c r="T14" i="1" s="1"/>
  <c r="S15" i="1"/>
  <c r="T15" i="1" s="1"/>
  <c r="S10" i="1"/>
  <c r="T10" i="1" s="1"/>
  <c r="S13" i="1"/>
  <c r="T13" i="1" s="1"/>
  <c r="S12" i="1"/>
  <c r="T12" i="1" s="1"/>
  <c r="P16" i="1"/>
  <c r="Q16" i="1"/>
  <c r="S22" i="1" s="1"/>
  <c r="T22" i="1" s="1"/>
  <c r="S16" i="1"/>
  <c r="T16" i="1" s="1"/>
  <c r="S27" i="1"/>
  <c r="T27" i="1" s="1"/>
  <c r="Q37" i="1"/>
  <c r="S31" i="1"/>
  <c r="T31" i="1" s="1"/>
  <c r="Q80" i="1"/>
  <c r="S19" i="1"/>
  <c r="T19" i="1" s="1"/>
  <c r="P55" i="1"/>
  <c r="Q55" i="1"/>
  <c r="S33" i="1"/>
  <c r="T33" i="1" s="1"/>
  <c r="P88" i="1"/>
  <c r="Q88" i="1"/>
  <c r="S26" i="1"/>
  <c r="T26" i="1" s="1"/>
  <c r="S32" i="1"/>
  <c r="T32" i="1" s="1"/>
  <c r="S21" i="1"/>
  <c r="T21" i="1" s="1"/>
  <c r="S30" i="1"/>
  <c r="T30" i="1" s="1"/>
  <c r="S34" i="1"/>
  <c r="T34" i="1" s="1"/>
  <c r="S25" i="1"/>
  <c r="T25" i="1" s="1"/>
  <c r="Q87" i="1"/>
  <c r="S24" i="1"/>
  <c r="T24" i="1" s="1"/>
  <c r="S17" i="1"/>
  <c r="T17" i="1" s="1"/>
  <c r="O89" i="1"/>
  <c r="P87" i="1"/>
  <c r="O38" i="1"/>
  <c r="P37" i="1"/>
  <c r="O81" i="1"/>
  <c r="P80" i="1"/>
  <c r="S36" i="1" l="1"/>
  <c r="T36" i="1" s="1"/>
  <c r="S37" i="1"/>
  <c r="T37" i="1" s="1"/>
  <c r="Q89" i="1"/>
  <c r="P81" i="1"/>
  <c r="S81" i="1"/>
  <c r="T81" i="1" s="1"/>
  <c r="Q81" i="1"/>
  <c r="P38" i="1"/>
  <c r="S38" i="1"/>
  <c r="T38" i="1" s="1"/>
  <c r="Q38" i="1"/>
  <c r="S56" i="1" s="1"/>
  <c r="T56" i="1" s="1"/>
  <c r="S53" i="1"/>
  <c r="T53" i="1" s="1"/>
  <c r="S59" i="1"/>
  <c r="T59" i="1" s="1"/>
  <c r="S23" i="1"/>
  <c r="T23" i="1" s="1"/>
  <c r="S68" i="1"/>
  <c r="T68" i="1" s="1"/>
  <c r="S35" i="1"/>
  <c r="T35" i="1" s="1"/>
  <c r="S64" i="1"/>
  <c r="T64" i="1" s="1"/>
  <c r="S66" i="1"/>
  <c r="T66" i="1" s="1"/>
  <c r="S60" i="1"/>
  <c r="T60" i="1" s="1"/>
  <c r="S29" i="1"/>
  <c r="T29" i="1" s="1"/>
  <c r="S20" i="1"/>
  <c r="T20" i="1" s="1"/>
  <c r="S28" i="1"/>
  <c r="T28" i="1" s="1"/>
  <c r="S40" i="1"/>
  <c r="T40" i="1" s="1"/>
  <c r="S18" i="1"/>
  <c r="T18" i="1" s="1"/>
  <c r="O90" i="1"/>
  <c r="P89" i="1"/>
  <c r="S85" i="1" l="1"/>
  <c r="T85" i="1" s="1"/>
  <c r="S63" i="1"/>
  <c r="T63" i="1" s="1"/>
  <c r="S89" i="1"/>
  <c r="T89" i="1" s="1"/>
  <c r="S52" i="1"/>
  <c r="T52" i="1" s="1"/>
  <c r="S86" i="1"/>
  <c r="T86" i="1" s="1"/>
  <c r="S65" i="1"/>
  <c r="T65" i="1" s="1"/>
  <c r="S82" i="1"/>
  <c r="T82" i="1" s="1"/>
  <c r="S57" i="1"/>
  <c r="T57" i="1" s="1"/>
  <c r="S75" i="1"/>
  <c r="T75" i="1" s="1"/>
  <c r="S84" i="1"/>
  <c r="T84" i="1" s="1"/>
  <c r="S80" i="1"/>
  <c r="T80" i="1" s="1"/>
  <c r="S78" i="1"/>
  <c r="T78" i="1" s="1"/>
  <c r="S87" i="1"/>
  <c r="T87" i="1" s="1"/>
  <c r="S50" i="1"/>
  <c r="T50" i="1" s="1"/>
  <c r="S62" i="1"/>
  <c r="T62" i="1" s="1"/>
  <c r="S74" i="1"/>
  <c r="T74" i="1" s="1"/>
  <c r="S42" i="1"/>
  <c r="T42" i="1" s="1"/>
  <c r="S43" i="1"/>
  <c r="T43" i="1" s="1"/>
  <c r="S55" i="1"/>
  <c r="T55" i="1" s="1"/>
  <c r="S88" i="1"/>
  <c r="T88" i="1" s="1"/>
  <c r="S54" i="1"/>
  <c r="T54" i="1" s="1"/>
  <c r="S45" i="1"/>
  <c r="T45" i="1" s="1"/>
  <c r="S76" i="1"/>
  <c r="T76" i="1" s="1"/>
  <c r="S72" i="1"/>
  <c r="T72" i="1" s="1"/>
  <c r="S51" i="1"/>
  <c r="T51" i="1" s="1"/>
  <c r="S77" i="1"/>
  <c r="T77" i="1" s="1"/>
  <c r="S44" i="1"/>
  <c r="T44" i="1" s="1"/>
  <c r="S48" i="1"/>
  <c r="T48" i="1" s="1"/>
  <c r="S41" i="1"/>
  <c r="T41" i="1" s="1"/>
  <c r="S61" i="1"/>
  <c r="T61" i="1" s="1"/>
  <c r="S69" i="1"/>
  <c r="T69" i="1" s="1"/>
  <c r="S71" i="1"/>
  <c r="T71" i="1" s="1"/>
  <c r="S47" i="1"/>
  <c r="T47" i="1" s="1"/>
  <c r="S46" i="1"/>
  <c r="T46" i="1" s="1"/>
  <c r="S79" i="1"/>
  <c r="T79" i="1" s="1"/>
  <c r="S70" i="1"/>
  <c r="T70" i="1" s="1"/>
  <c r="S49" i="1"/>
  <c r="T49" i="1" s="1"/>
  <c r="S58" i="1"/>
  <c r="T58" i="1" s="1"/>
  <c r="S39" i="1"/>
  <c r="T39" i="1" s="1"/>
  <c r="S73" i="1"/>
  <c r="T73" i="1" s="1"/>
  <c r="S67" i="1"/>
  <c r="T67" i="1" s="1"/>
  <c r="S90" i="1"/>
  <c r="T90" i="1" s="1"/>
  <c r="Q90" i="1"/>
  <c r="O91" i="1"/>
  <c r="P90" i="1"/>
  <c r="P91" i="1" l="1"/>
  <c r="S91" i="1"/>
  <c r="T91" i="1" s="1"/>
  <c r="Q91" i="1"/>
  <c r="S83" i="1" s="1"/>
  <c r="T83" i="1" s="1"/>
</calcChain>
</file>

<file path=xl/sharedStrings.xml><?xml version="1.0" encoding="utf-8"?>
<sst xmlns="http://schemas.openxmlformats.org/spreadsheetml/2006/main" count="662" uniqueCount="95">
  <si>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</si>
  <si>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</si>
  <si>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</si>
  <si>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</si>
  <si>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</si>
  <si>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</si>
  <si>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</si>
  <si>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</si>
  <si>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</si>
  <si>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</si>
  <si>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</si>
  <si>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</si>
  <si>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</si>
  <si>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</si>
  <si>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</si>
  <si>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</si>
  <si>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</si>
  <si>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</si>
  <si>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</si>
  <si>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</si>
  <si>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</si>
  <si>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</si>
  <si>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</si>
  <si>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</si>
  <si>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</si>
  <si>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</si>
  <si>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</si>
  <si>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</si>
  <si>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</si>
  <si>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</si>
  <si>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</si>
  <si>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</si>
  <si>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</si>
  <si>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</si>
  <si>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</si>
  <si>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</si>
  <si>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</si>
  <si>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</si>
  <si>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</si>
  <si>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</si>
  <si>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</si>
  <si>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</si>
  <si>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</si>
  <si>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</si>
  <si>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</si>
  <si>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</si>
  <si>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</si>
  <si>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</si>
  <si>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</si>
  <si>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</si>
  <si>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</si>
  <si>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</si>
  <si>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</si>
  <si>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</si>
  <si>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</si>
  <si>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</si>
  <si>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</si>
  <si>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</si>
  <si>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</si>
  <si>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</si>
  <si>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</si>
  <si>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</si>
  <si>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</si>
  <si>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</si>
  <si>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</si>
  <si>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</si>
  <si>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</si>
  <si>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</si>
  <si>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</si>
  <si>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</si>
  <si>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</si>
  <si>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</si>
  <si>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</si>
  <si>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</si>
  <si>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</si>
  <si>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</si>
  <si>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</si>
  <si>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</si>
  <si>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</si>
  <si>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</si>
  <si>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Country Code</t>
  </si>
  <si>
    <t>Date Time (Local)</t>
  </si>
  <si>
    <t>CREDITOR &amp; REF &amp; AMOUNT &amp; CURRENCY</t>
  </si>
  <si>
    <t>STATUS</t>
  </si>
  <si>
    <t>TRANSACTION ID</t>
  </si>
  <si>
    <t>USD/EUR</t>
  </si>
  <si>
    <t>INDEX</t>
  </si>
  <si>
    <t>REF211-A</t>
  </si>
  <si>
    <t>REF211-B</t>
  </si>
  <si>
    <t>Initial currency</t>
  </si>
  <si>
    <t>MESSAGE_ID</t>
  </si>
  <si>
    <t>MESSAGE_ID_PARTIAL</t>
  </si>
  <si>
    <t>Transaction amount</t>
  </si>
  <si>
    <t>Transaction amount (USD)</t>
  </si>
  <si>
    <t>Completion Date Time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</si>
</sst>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d/mm/yyyy\ h:mm:ss;@"/>
    <numFmt numFmtId="166" formatCode="0.0%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/>
    <xf numFmtId="164" fontId="0" fillId="2" borderId="0" xfId="0" applyNumberFormat="1" applyFill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3" fontId="0" fillId="0" borderId="0" xfId="0" applyNumberFormat="1" applyAlignment="1"/>
    <xf numFmtId="3" fontId="0" fillId="2" borderId="0" xfId="0" applyNumberFormat="1" applyFill="1" applyAlignment="1"/>
    <xf numFmtId="0" fontId="1" fillId="0" borderId="0" xfId="0" applyFont="1"/>
    <xf numFmtId="2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/>
    <xf numFmtId="167" fontId="0" fillId="0" borderId="0" xfId="0" applyNumberFormat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B182-CEC6-3E41-8D62-D836BD876FC2}">
  <dimension ref="A1:B7"/>
  <sheetViews>
    <sheetView zoomScale="150" zoomScaleNormal="150" workbookViewId="0">
      <selection activeCell="F11" sqref="F11"/>
    </sheetView>
  </sheetViews>
  <sheetFormatPr baseColWidth="10" defaultRowHeight="15" x14ac:dyDescent="0.2"/>
  <sheetData>
    <row r="1" spans="1:2" x14ac:dyDescent="0.2">
      <c r="A1" s="10" t="s">
        <v>83</v>
      </c>
      <c r="B1" s="10" t="s">
        <v>86</v>
      </c>
    </row>
    <row r="2" spans="1:2" x14ac:dyDescent="0.2">
      <c r="A2" t="s">
        <v>50</v>
      </c>
      <c r="B2">
        <v>4</v>
      </c>
    </row>
    <row r="3" spans="1:2" x14ac:dyDescent="0.2">
      <c r="A3" t="s">
        <v>19</v>
      </c>
      <c r="B3">
        <v>5</v>
      </c>
    </row>
    <row r="4" spans="1:2" x14ac:dyDescent="0.2">
      <c r="A4" t="s">
        <v>31</v>
      </c>
      <c r="B4">
        <v>2</v>
      </c>
    </row>
    <row r="5" spans="1:2" x14ac:dyDescent="0.2">
      <c r="A5" t="s">
        <v>17</v>
      </c>
      <c r="B5">
        <v>0</v>
      </c>
    </row>
    <row r="6" spans="1:2" x14ac:dyDescent="0.2">
      <c r="A6" t="s">
        <v>22</v>
      </c>
      <c r="B6">
        <v>3</v>
      </c>
    </row>
    <row r="7" spans="1:2" x14ac:dyDescent="0.2">
      <c r="A7" t="s">
        <v>36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6A85-D4C4-7545-A3F7-D689B40AA688}">
  <dimension ref="A1:B295"/>
  <sheetViews>
    <sheetView zoomScale="150" zoomScaleNormal="150" workbookViewId="0">
      <pane ySplit="1" topLeftCell="A2" activePane="bottomLeft" state="frozen"/>
      <selection pane="bottomLeft" activeCell="B280" sqref="B280"/>
    </sheetView>
  </sheetViews>
  <sheetFormatPr baseColWidth="10" defaultRowHeight="15" x14ac:dyDescent="0.2"/>
  <sheetData>
    <row r="1" spans="1:2" x14ac:dyDescent="0.2">
      <c r="A1" s="10" t="s">
        <v>8</v>
      </c>
      <c r="B1" s="10" t="s">
        <v>85</v>
      </c>
    </row>
    <row r="2" spans="1:2" x14ac:dyDescent="0.2">
      <c r="A2" s="2">
        <v>44155</v>
      </c>
      <c r="B2" s="14">
        <v>1.1862999999999999</v>
      </c>
    </row>
    <row r="3" spans="1:2" x14ac:dyDescent="0.2">
      <c r="A3" s="2">
        <v>44158</v>
      </c>
      <c r="B3" s="14">
        <v>1.1900999999999999</v>
      </c>
    </row>
    <row r="4" spans="1:2" x14ac:dyDescent="0.2">
      <c r="A4" s="2">
        <v>44159</v>
      </c>
      <c r="B4" s="14">
        <v>1.1865000000000001</v>
      </c>
    </row>
    <row r="5" spans="1:2" x14ac:dyDescent="0.2">
      <c r="A5" s="2">
        <v>44160</v>
      </c>
      <c r="B5" s="14">
        <v>1.1890000000000001</v>
      </c>
    </row>
    <row r="6" spans="1:2" x14ac:dyDescent="0.2">
      <c r="A6" s="2">
        <v>44161</v>
      </c>
      <c r="B6" s="14">
        <v>1.19</v>
      </c>
    </row>
    <row r="7" spans="1:2" x14ac:dyDescent="0.2">
      <c r="A7" s="2">
        <v>44162</v>
      </c>
      <c r="B7" s="14">
        <v>1.1921999999999999</v>
      </c>
    </row>
    <row r="8" spans="1:2" x14ac:dyDescent="0.2">
      <c r="A8" s="2">
        <v>44165</v>
      </c>
      <c r="B8" s="14">
        <v>1.198</v>
      </c>
    </row>
    <row r="9" spans="1:2" x14ac:dyDescent="0.2">
      <c r="A9" s="2">
        <v>44166</v>
      </c>
      <c r="B9" s="14">
        <v>1.1968000000000001</v>
      </c>
    </row>
    <row r="10" spans="1:2" x14ac:dyDescent="0.2">
      <c r="A10" s="2">
        <v>44167</v>
      </c>
      <c r="B10" s="14">
        <v>1.2065999999999999</v>
      </c>
    </row>
    <row r="11" spans="1:2" x14ac:dyDescent="0.2">
      <c r="A11" s="2">
        <v>44168</v>
      </c>
      <c r="B11" s="14">
        <v>1.2151000000000001</v>
      </c>
    </row>
    <row r="12" spans="1:2" x14ac:dyDescent="0.2">
      <c r="A12" s="2">
        <v>44169</v>
      </c>
      <c r="B12" s="14">
        <v>1.2159</v>
      </c>
    </row>
    <row r="13" spans="1:2" x14ac:dyDescent="0.2">
      <c r="A13" s="2">
        <v>44172</v>
      </c>
      <c r="B13" s="14">
        <v>1.2128000000000001</v>
      </c>
    </row>
    <row r="14" spans="1:2" x14ac:dyDescent="0.2">
      <c r="A14" s="2">
        <v>44173</v>
      </c>
      <c r="B14" s="14">
        <v>1.2114</v>
      </c>
    </row>
    <row r="15" spans="1:2" x14ac:dyDescent="0.2">
      <c r="A15" s="2">
        <v>44174</v>
      </c>
      <c r="B15" s="14">
        <v>1.2109000000000001</v>
      </c>
    </row>
    <row r="16" spans="1:2" x14ac:dyDescent="0.2">
      <c r="A16" s="2">
        <v>44175</v>
      </c>
      <c r="B16" s="14">
        <v>1.2115</v>
      </c>
    </row>
    <row r="17" spans="1:2" x14ac:dyDescent="0.2">
      <c r="A17" s="2">
        <v>44176</v>
      </c>
      <c r="B17" s="14">
        <v>1.2126999999999999</v>
      </c>
    </row>
    <row r="18" spans="1:2" x14ac:dyDescent="0.2">
      <c r="A18" s="2">
        <v>44179</v>
      </c>
      <c r="B18" s="14">
        <v>1.2161999999999999</v>
      </c>
    </row>
    <row r="19" spans="1:2" x14ac:dyDescent="0.2">
      <c r="A19" s="2">
        <v>44180</v>
      </c>
      <c r="B19" s="14">
        <v>1.214</v>
      </c>
    </row>
    <row r="20" spans="1:2" x14ac:dyDescent="0.2">
      <c r="A20" s="2">
        <v>44181</v>
      </c>
      <c r="B20" s="14">
        <v>1.2189000000000001</v>
      </c>
    </row>
    <row r="21" spans="1:2" x14ac:dyDescent="0.2">
      <c r="A21" s="2">
        <v>44182</v>
      </c>
      <c r="B21" s="14">
        <v>1.2245999999999999</v>
      </c>
    </row>
    <row r="22" spans="1:2" x14ac:dyDescent="0.2">
      <c r="A22" s="2">
        <v>44183</v>
      </c>
      <c r="B22" s="14">
        <v>1.2259</v>
      </c>
    </row>
    <row r="23" spans="1:2" x14ac:dyDescent="0.2">
      <c r="A23" s="2">
        <v>44186</v>
      </c>
      <c r="B23" s="14">
        <v>1.2173</v>
      </c>
    </row>
    <row r="24" spans="1:2" x14ac:dyDescent="0.2">
      <c r="A24" s="2">
        <v>44187</v>
      </c>
      <c r="B24" s="14">
        <v>1.2239</v>
      </c>
    </row>
    <row r="25" spans="1:2" x14ac:dyDescent="0.2">
      <c r="A25" s="2">
        <v>44188</v>
      </c>
      <c r="B25" s="14">
        <v>1.2165999999999999</v>
      </c>
    </row>
    <row r="26" spans="1:2" x14ac:dyDescent="0.2">
      <c r="A26" s="2">
        <v>44189</v>
      </c>
      <c r="B26" s="14">
        <v>1.2193000000000001</v>
      </c>
    </row>
    <row r="27" spans="1:2" x14ac:dyDescent="0.2">
      <c r="A27" s="2">
        <v>44193</v>
      </c>
      <c r="B27" s="14">
        <v>1.2219</v>
      </c>
    </row>
    <row r="28" spans="1:2" x14ac:dyDescent="0.2">
      <c r="A28" s="2">
        <v>44194</v>
      </c>
      <c r="B28" s="14">
        <v>1.2259</v>
      </c>
    </row>
    <row r="29" spans="1:2" x14ac:dyDescent="0.2">
      <c r="A29" s="2">
        <v>44195</v>
      </c>
      <c r="B29" s="14">
        <v>1.2281</v>
      </c>
    </row>
    <row r="30" spans="1:2" x14ac:dyDescent="0.2">
      <c r="A30" s="2">
        <v>44196</v>
      </c>
      <c r="B30" s="14">
        <v>1.2271000000000001</v>
      </c>
    </row>
    <row r="31" spans="1:2" x14ac:dyDescent="0.2">
      <c r="A31" s="2">
        <v>44200</v>
      </c>
      <c r="B31" s="14">
        <v>1.2296</v>
      </c>
    </row>
    <row r="32" spans="1:2" x14ac:dyDescent="0.2">
      <c r="A32" s="2">
        <v>44201</v>
      </c>
      <c r="B32" s="14">
        <v>1.2271000000000001</v>
      </c>
    </row>
    <row r="33" spans="1:2" x14ac:dyDescent="0.2">
      <c r="A33" s="2">
        <v>44202</v>
      </c>
      <c r="B33" s="14">
        <v>1.2338</v>
      </c>
    </row>
    <row r="34" spans="1:2" x14ac:dyDescent="0.2">
      <c r="A34" s="2">
        <v>44203</v>
      </c>
      <c r="B34" s="14">
        <v>1.2276</v>
      </c>
    </row>
    <row r="35" spans="1:2" x14ac:dyDescent="0.2">
      <c r="A35" s="2">
        <v>44204</v>
      </c>
      <c r="B35" s="14">
        <v>1.2250000000000001</v>
      </c>
    </row>
    <row r="36" spans="1:2" x14ac:dyDescent="0.2">
      <c r="A36" s="2">
        <v>44207</v>
      </c>
      <c r="B36" s="14">
        <v>1.2162999999999999</v>
      </c>
    </row>
    <row r="37" spans="1:2" x14ac:dyDescent="0.2">
      <c r="A37" s="2">
        <v>44208</v>
      </c>
      <c r="B37" s="14">
        <v>1.2161</v>
      </c>
    </row>
    <row r="38" spans="1:2" x14ac:dyDescent="0.2">
      <c r="A38" s="2">
        <v>44209</v>
      </c>
      <c r="B38" s="14">
        <v>1.2165999999999999</v>
      </c>
    </row>
    <row r="39" spans="1:2" x14ac:dyDescent="0.2">
      <c r="A39" s="2">
        <v>44210</v>
      </c>
      <c r="B39" s="14">
        <v>1.2123999999999999</v>
      </c>
    </row>
    <row r="40" spans="1:2" x14ac:dyDescent="0.2">
      <c r="A40" s="2">
        <v>44211</v>
      </c>
      <c r="B40" s="14">
        <v>1.2122999999999999</v>
      </c>
    </row>
    <row r="41" spans="1:2" x14ac:dyDescent="0.2">
      <c r="A41" s="2">
        <v>44214</v>
      </c>
      <c r="B41" s="14">
        <v>1.2063999999999999</v>
      </c>
    </row>
    <row r="42" spans="1:2" x14ac:dyDescent="0.2">
      <c r="A42" s="2">
        <v>44215</v>
      </c>
      <c r="B42" s="14">
        <v>1.2132000000000001</v>
      </c>
    </row>
    <row r="43" spans="1:2" x14ac:dyDescent="0.2">
      <c r="A43" s="2">
        <v>44216</v>
      </c>
      <c r="B43" s="14">
        <v>1.2101</v>
      </c>
    </row>
    <row r="44" spans="1:2" x14ac:dyDescent="0.2">
      <c r="A44" s="2">
        <v>44217</v>
      </c>
      <c r="B44" s="14">
        <v>1.2158</v>
      </c>
    </row>
    <row r="45" spans="1:2" x14ac:dyDescent="0.2">
      <c r="A45" s="2">
        <v>44218</v>
      </c>
      <c r="B45" s="14">
        <v>1.2158</v>
      </c>
    </row>
    <row r="46" spans="1:2" x14ac:dyDescent="0.2">
      <c r="A46" s="2">
        <v>44221</v>
      </c>
      <c r="B46" s="14">
        <v>1.2152000000000001</v>
      </c>
    </row>
    <row r="47" spans="1:2" x14ac:dyDescent="0.2">
      <c r="A47" s="2">
        <v>44222</v>
      </c>
      <c r="B47" s="14">
        <v>1.2142999999999999</v>
      </c>
    </row>
    <row r="48" spans="1:2" x14ac:dyDescent="0.2">
      <c r="A48" s="2">
        <v>44223</v>
      </c>
      <c r="B48" s="14">
        <v>1.2114</v>
      </c>
    </row>
    <row r="49" spans="1:2" x14ac:dyDescent="0.2">
      <c r="A49" s="2">
        <v>44224</v>
      </c>
      <c r="B49" s="14">
        <v>1.2091000000000001</v>
      </c>
    </row>
    <row r="50" spans="1:2" x14ac:dyDescent="0.2">
      <c r="A50" s="2">
        <v>44225</v>
      </c>
      <c r="B50" s="14">
        <v>1.2136</v>
      </c>
    </row>
    <row r="51" spans="1:2" x14ac:dyDescent="0.2">
      <c r="A51" s="2">
        <v>44228</v>
      </c>
      <c r="B51" s="14">
        <v>1.2083999999999999</v>
      </c>
    </row>
    <row r="52" spans="1:2" x14ac:dyDescent="0.2">
      <c r="A52" s="2">
        <v>44229</v>
      </c>
      <c r="B52" s="14">
        <v>1.2043999999999999</v>
      </c>
    </row>
    <row r="53" spans="1:2" x14ac:dyDescent="0.2">
      <c r="A53" s="2">
        <v>44230</v>
      </c>
      <c r="B53" s="14">
        <v>1.2017</v>
      </c>
    </row>
    <row r="54" spans="1:2" x14ac:dyDescent="0.2">
      <c r="A54" s="2">
        <v>44231</v>
      </c>
      <c r="B54" s="14">
        <v>1.1996</v>
      </c>
    </row>
    <row r="55" spans="1:2" x14ac:dyDescent="0.2">
      <c r="A55" s="2">
        <v>44232</v>
      </c>
      <c r="B55" s="14">
        <v>1.1982999999999999</v>
      </c>
    </row>
    <row r="56" spans="1:2" x14ac:dyDescent="0.2">
      <c r="A56" s="2">
        <v>44235</v>
      </c>
      <c r="B56" s="14">
        <v>1.2024999999999999</v>
      </c>
    </row>
    <row r="57" spans="1:2" x14ac:dyDescent="0.2">
      <c r="A57" s="2">
        <v>44236</v>
      </c>
      <c r="B57" s="14">
        <v>1.2103999999999999</v>
      </c>
    </row>
    <row r="58" spans="1:2" x14ac:dyDescent="0.2">
      <c r="A58" s="2">
        <v>44237</v>
      </c>
      <c r="B58" s="14">
        <v>1.2126999999999999</v>
      </c>
    </row>
    <row r="59" spans="1:2" x14ac:dyDescent="0.2">
      <c r="A59" s="2">
        <v>44238</v>
      </c>
      <c r="B59" s="14">
        <v>1.2146999999999999</v>
      </c>
    </row>
    <row r="60" spans="1:2" x14ac:dyDescent="0.2">
      <c r="A60" s="2">
        <v>44239</v>
      </c>
      <c r="B60" s="14">
        <v>1.2108000000000001</v>
      </c>
    </row>
    <row r="61" spans="1:2" x14ac:dyDescent="0.2">
      <c r="A61" s="2">
        <v>44242</v>
      </c>
      <c r="B61" s="14">
        <v>1.2129000000000001</v>
      </c>
    </row>
    <row r="62" spans="1:2" x14ac:dyDescent="0.2">
      <c r="A62" s="2">
        <v>44243</v>
      </c>
      <c r="B62" s="14">
        <v>1.2142999999999999</v>
      </c>
    </row>
    <row r="63" spans="1:2" x14ac:dyDescent="0.2">
      <c r="A63" s="2">
        <v>44244</v>
      </c>
      <c r="B63" s="14">
        <v>1.206</v>
      </c>
    </row>
    <row r="64" spans="1:2" x14ac:dyDescent="0.2">
      <c r="A64" s="2">
        <v>44245</v>
      </c>
      <c r="B64" s="14">
        <v>1.2083999999999999</v>
      </c>
    </row>
    <row r="65" spans="1:2" x14ac:dyDescent="0.2">
      <c r="A65" s="2">
        <v>44246</v>
      </c>
      <c r="B65" s="14">
        <v>1.2139</v>
      </c>
    </row>
    <row r="66" spans="1:2" x14ac:dyDescent="0.2">
      <c r="A66" s="2">
        <v>44249</v>
      </c>
      <c r="B66" s="14">
        <v>1.2133</v>
      </c>
    </row>
    <row r="67" spans="1:2" x14ac:dyDescent="0.2">
      <c r="A67" s="2">
        <v>44250</v>
      </c>
      <c r="B67" s="14">
        <v>1.2142999999999999</v>
      </c>
    </row>
    <row r="68" spans="1:2" x14ac:dyDescent="0.2">
      <c r="A68" s="2">
        <v>44251</v>
      </c>
      <c r="B68" s="14">
        <v>1.2145999999999999</v>
      </c>
    </row>
    <row r="69" spans="1:2" x14ac:dyDescent="0.2">
      <c r="A69" s="2">
        <v>44252</v>
      </c>
      <c r="B69" s="14">
        <v>1.2224999999999999</v>
      </c>
    </row>
    <row r="70" spans="1:2" x14ac:dyDescent="0.2">
      <c r="A70" s="2">
        <v>44253</v>
      </c>
      <c r="B70" s="14">
        <v>1.2121</v>
      </c>
    </row>
    <row r="71" spans="1:2" x14ac:dyDescent="0.2">
      <c r="A71" s="2">
        <v>44256</v>
      </c>
      <c r="B71" s="14">
        <v>1.2053</v>
      </c>
    </row>
    <row r="72" spans="1:2" x14ac:dyDescent="0.2">
      <c r="A72" s="2">
        <v>44257</v>
      </c>
      <c r="B72" s="14">
        <v>1.2028000000000001</v>
      </c>
    </row>
    <row r="73" spans="1:2" x14ac:dyDescent="0.2">
      <c r="A73" s="2">
        <v>44258</v>
      </c>
      <c r="B73" s="14">
        <v>1.2048000000000001</v>
      </c>
    </row>
    <row r="74" spans="1:2" x14ac:dyDescent="0.2">
      <c r="A74" s="2">
        <v>44259</v>
      </c>
      <c r="B74" s="14">
        <v>1.2034</v>
      </c>
    </row>
    <row r="75" spans="1:2" x14ac:dyDescent="0.2">
      <c r="A75" s="2">
        <v>44260</v>
      </c>
      <c r="B75" s="14">
        <v>1.1938</v>
      </c>
    </row>
    <row r="76" spans="1:2" x14ac:dyDescent="0.2">
      <c r="A76" s="2">
        <v>44263</v>
      </c>
      <c r="B76" s="14">
        <v>1.1866000000000001</v>
      </c>
    </row>
    <row r="77" spans="1:2" x14ac:dyDescent="0.2">
      <c r="A77" s="2">
        <v>44264</v>
      </c>
      <c r="B77" s="14">
        <v>1.1894</v>
      </c>
    </row>
    <row r="78" spans="1:2" x14ac:dyDescent="0.2">
      <c r="A78" s="2">
        <v>44265</v>
      </c>
      <c r="B78" s="14">
        <v>1.1892</v>
      </c>
    </row>
    <row r="79" spans="1:2" x14ac:dyDescent="0.2">
      <c r="A79" s="2">
        <v>44266</v>
      </c>
      <c r="B79" s="14">
        <v>1.1969000000000001</v>
      </c>
    </row>
    <row r="80" spans="1:2" x14ac:dyDescent="0.2">
      <c r="A80" s="2">
        <v>44267</v>
      </c>
      <c r="B80" s="14">
        <v>1.1933</v>
      </c>
    </row>
    <row r="81" spans="1:2" x14ac:dyDescent="0.2">
      <c r="A81" s="2">
        <v>44270</v>
      </c>
      <c r="B81" s="14">
        <v>1.1919999999999999</v>
      </c>
    </row>
    <row r="82" spans="1:2" x14ac:dyDescent="0.2">
      <c r="A82" s="2">
        <v>44271</v>
      </c>
      <c r="B82" s="14">
        <v>1.1926000000000001</v>
      </c>
    </row>
    <row r="83" spans="1:2" x14ac:dyDescent="0.2">
      <c r="A83" s="2">
        <v>44272</v>
      </c>
      <c r="B83" s="14">
        <v>1.1907000000000001</v>
      </c>
    </row>
    <row r="84" spans="1:2" x14ac:dyDescent="0.2">
      <c r="A84" s="2">
        <v>44273</v>
      </c>
      <c r="B84" s="14">
        <v>1.1912</v>
      </c>
    </row>
    <row r="85" spans="1:2" x14ac:dyDescent="0.2">
      <c r="A85" s="2">
        <v>44274</v>
      </c>
      <c r="B85" s="14">
        <v>1.1891</v>
      </c>
    </row>
    <row r="86" spans="1:2" x14ac:dyDescent="0.2">
      <c r="A86" s="2">
        <v>44277</v>
      </c>
      <c r="B86" s="14">
        <v>1.1926000000000001</v>
      </c>
    </row>
    <row r="87" spans="1:2" x14ac:dyDescent="0.2">
      <c r="A87" s="2">
        <v>44278</v>
      </c>
      <c r="B87" s="14">
        <v>1.1882999999999999</v>
      </c>
    </row>
    <row r="88" spans="1:2" x14ac:dyDescent="0.2">
      <c r="A88" s="2">
        <v>44279</v>
      </c>
      <c r="B88" s="14">
        <v>1.1825000000000001</v>
      </c>
    </row>
    <row r="89" spans="1:2" x14ac:dyDescent="0.2">
      <c r="A89" s="2">
        <v>44280</v>
      </c>
      <c r="B89" s="14">
        <v>1.1801999999999999</v>
      </c>
    </row>
    <row r="90" spans="1:2" x14ac:dyDescent="0.2">
      <c r="A90" s="2">
        <v>44281</v>
      </c>
      <c r="B90" s="14">
        <v>1.1781999999999999</v>
      </c>
    </row>
    <row r="91" spans="1:2" x14ac:dyDescent="0.2">
      <c r="A91" s="2">
        <v>44284</v>
      </c>
      <c r="B91" s="14">
        <v>1.1783999999999999</v>
      </c>
    </row>
    <row r="92" spans="1:2" x14ac:dyDescent="0.2">
      <c r="A92" s="2">
        <v>44285</v>
      </c>
      <c r="B92" s="14">
        <v>1.1740999999999999</v>
      </c>
    </row>
    <row r="93" spans="1:2" x14ac:dyDescent="0.2">
      <c r="A93" s="2">
        <v>44286</v>
      </c>
      <c r="B93" s="14">
        <v>1.1725000000000001</v>
      </c>
    </row>
    <row r="94" spans="1:2" x14ac:dyDescent="0.2">
      <c r="A94" s="2">
        <v>44287</v>
      </c>
      <c r="B94" s="14">
        <v>1.1746000000000001</v>
      </c>
    </row>
    <row r="95" spans="1:2" x14ac:dyDescent="0.2">
      <c r="A95" s="2">
        <v>44292</v>
      </c>
      <c r="B95" s="14">
        <v>1.1812</v>
      </c>
    </row>
    <row r="96" spans="1:2" x14ac:dyDescent="0.2">
      <c r="A96" s="2">
        <v>44293</v>
      </c>
      <c r="B96" s="14">
        <v>1.1883999999999999</v>
      </c>
    </row>
    <row r="97" spans="1:2" x14ac:dyDescent="0.2">
      <c r="A97" s="2">
        <v>44294</v>
      </c>
      <c r="B97" s="14">
        <v>1.1873</v>
      </c>
    </row>
    <row r="98" spans="1:2" x14ac:dyDescent="0.2">
      <c r="A98" s="2">
        <v>44295</v>
      </c>
      <c r="B98" s="14">
        <v>1.1888000000000001</v>
      </c>
    </row>
    <row r="99" spans="1:2" x14ac:dyDescent="0.2">
      <c r="A99" s="2">
        <v>44298</v>
      </c>
      <c r="B99" s="14">
        <v>1.1903999999999999</v>
      </c>
    </row>
    <row r="100" spans="1:2" x14ac:dyDescent="0.2">
      <c r="A100" s="2">
        <v>44299</v>
      </c>
      <c r="B100" s="14">
        <v>1.1896</v>
      </c>
    </row>
    <row r="101" spans="1:2" x14ac:dyDescent="0.2">
      <c r="A101" s="2">
        <v>44300</v>
      </c>
      <c r="B101" s="14">
        <v>1.1963999999999999</v>
      </c>
    </row>
    <row r="102" spans="1:2" x14ac:dyDescent="0.2">
      <c r="A102" s="2">
        <v>44301</v>
      </c>
      <c r="B102" s="14">
        <v>1.1970000000000001</v>
      </c>
    </row>
    <row r="103" spans="1:2" x14ac:dyDescent="0.2">
      <c r="A103" s="2">
        <v>44302</v>
      </c>
      <c r="B103" s="14">
        <v>1.1986000000000001</v>
      </c>
    </row>
    <row r="104" spans="1:2" x14ac:dyDescent="0.2">
      <c r="A104" s="2">
        <v>44305</v>
      </c>
      <c r="B104" s="14">
        <v>1.2035</v>
      </c>
    </row>
    <row r="105" spans="1:2" x14ac:dyDescent="0.2">
      <c r="A105" s="2">
        <v>44306</v>
      </c>
      <c r="B105" s="14">
        <v>1.2051000000000001</v>
      </c>
    </row>
    <row r="106" spans="1:2" x14ac:dyDescent="0.2">
      <c r="A106" s="2">
        <v>44307</v>
      </c>
      <c r="B106" s="14">
        <v>1.2007000000000001</v>
      </c>
    </row>
    <row r="107" spans="1:2" x14ac:dyDescent="0.2">
      <c r="A107" s="2">
        <v>44308</v>
      </c>
      <c r="B107" s="14">
        <v>1.2045999999999999</v>
      </c>
    </row>
    <row r="108" spans="1:2" x14ac:dyDescent="0.2">
      <c r="A108" s="2">
        <v>44309</v>
      </c>
      <c r="B108" s="14">
        <v>1.2065999999999999</v>
      </c>
    </row>
    <row r="109" spans="1:2" x14ac:dyDescent="0.2">
      <c r="A109" s="2">
        <v>44312</v>
      </c>
      <c r="B109" s="14">
        <v>1.2084999999999999</v>
      </c>
    </row>
    <row r="110" spans="1:2" x14ac:dyDescent="0.2">
      <c r="A110" s="2">
        <v>44313</v>
      </c>
      <c r="B110" s="14">
        <v>1.2088000000000001</v>
      </c>
    </row>
    <row r="111" spans="1:2" x14ac:dyDescent="0.2">
      <c r="A111" s="2">
        <v>44314</v>
      </c>
      <c r="B111" s="14">
        <v>1.2070000000000001</v>
      </c>
    </row>
    <row r="112" spans="1:2" x14ac:dyDescent="0.2">
      <c r="A112" s="2">
        <v>44315</v>
      </c>
      <c r="B112" s="14">
        <v>1.2129000000000001</v>
      </c>
    </row>
    <row r="113" spans="1:2" x14ac:dyDescent="0.2">
      <c r="A113" s="2">
        <v>44316</v>
      </c>
      <c r="B113" s="14">
        <v>1.2081999999999999</v>
      </c>
    </row>
    <row r="114" spans="1:2" x14ac:dyDescent="0.2">
      <c r="A114" s="2">
        <v>44319</v>
      </c>
      <c r="B114" s="14">
        <v>1.2043999999999999</v>
      </c>
    </row>
    <row r="115" spans="1:2" x14ac:dyDescent="0.2">
      <c r="A115" s="2">
        <v>44320</v>
      </c>
      <c r="B115" s="14">
        <v>1.2020999999999999</v>
      </c>
    </row>
    <row r="116" spans="1:2" x14ac:dyDescent="0.2">
      <c r="A116" s="2">
        <v>44321</v>
      </c>
      <c r="B116" s="14">
        <v>1.2004999999999999</v>
      </c>
    </row>
    <row r="117" spans="1:2" x14ac:dyDescent="0.2">
      <c r="A117" s="2">
        <v>44322</v>
      </c>
      <c r="B117" s="14">
        <v>1.206</v>
      </c>
    </row>
    <row r="118" spans="1:2" x14ac:dyDescent="0.2">
      <c r="A118" s="2">
        <v>44323</v>
      </c>
      <c r="B118" s="14">
        <v>1.2059</v>
      </c>
    </row>
    <row r="119" spans="1:2" x14ac:dyDescent="0.2">
      <c r="A119" s="2">
        <v>44326</v>
      </c>
      <c r="B119" s="14">
        <v>1.2169000000000001</v>
      </c>
    </row>
    <row r="120" spans="1:2" x14ac:dyDescent="0.2">
      <c r="A120" s="2">
        <v>44327</v>
      </c>
      <c r="B120" s="14">
        <v>1.2170000000000001</v>
      </c>
    </row>
    <row r="121" spans="1:2" x14ac:dyDescent="0.2">
      <c r="A121" s="2">
        <v>44328</v>
      </c>
      <c r="B121" s="14">
        <v>1.2118</v>
      </c>
    </row>
    <row r="122" spans="1:2" x14ac:dyDescent="0.2">
      <c r="A122" s="2">
        <v>44329</v>
      </c>
      <c r="B122" s="14">
        <v>1.2081</v>
      </c>
    </row>
    <row r="123" spans="1:2" x14ac:dyDescent="0.2">
      <c r="A123" s="2">
        <v>44330</v>
      </c>
      <c r="B123" s="14">
        <v>1.2122999999999999</v>
      </c>
    </row>
    <row r="124" spans="1:2" x14ac:dyDescent="0.2">
      <c r="A124" s="2">
        <v>44333</v>
      </c>
      <c r="B124" s="14">
        <v>1.2142999999999999</v>
      </c>
    </row>
    <row r="125" spans="1:2" x14ac:dyDescent="0.2">
      <c r="A125" s="2">
        <v>44334</v>
      </c>
      <c r="B125" s="14">
        <v>1.2222</v>
      </c>
    </row>
    <row r="126" spans="1:2" x14ac:dyDescent="0.2">
      <c r="A126" s="2">
        <v>44335</v>
      </c>
      <c r="B126" s="14">
        <v>1.2212000000000001</v>
      </c>
    </row>
    <row r="127" spans="1:2" x14ac:dyDescent="0.2">
      <c r="A127" s="2">
        <v>44336</v>
      </c>
      <c r="B127" s="14">
        <v>1.2202999999999999</v>
      </c>
    </row>
    <row r="128" spans="1:2" x14ac:dyDescent="0.2">
      <c r="A128" s="2">
        <v>44337</v>
      </c>
      <c r="B128" s="14">
        <v>1.2188000000000001</v>
      </c>
    </row>
    <row r="129" spans="1:2" x14ac:dyDescent="0.2">
      <c r="A129" s="2">
        <v>44340</v>
      </c>
      <c r="B129" s="14">
        <v>1.2212000000000001</v>
      </c>
    </row>
    <row r="130" spans="1:2" x14ac:dyDescent="0.2">
      <c r="A130" s="2">
        <v>44341</v>
      </c>
      <c r="B130" s="14">
        <v>1.2263999999999999</v>
      </c>
    </row>
    <row r="131" spans="1:2" x14ac:dyDescent="0.2">
      <c r="A131" s="2">
        <v>44342</v>
      </c>
      <c r="B131" s="14">
        <v>1.2229000000000001</v>
      </c>
    </row>
    <row r="132" spans="1:2" x14ac:dyDescent="0.2">
      <c r="A132" s="2">
        <v>44343</v>
      </c>
      <c r="B132" s="14">
        <v>1.2198</v>
      </c>
    </row>
    <row r="133" spans="1:2" x14ac:dyDescent="0.2">
      <c r="A133" s="2">
        <v>44344</v>
      </c>
      <c r="B133" s="14">
        <v>1.2141999999999999</v>
      </c>
    </row>
    <row r="134" spans="1:2" x14ac:dyDescent="0.2">
      <c r="A134" s="2">
        <v>44347</v>
      </c>
      <c r="B134" s="14">
        <v>1.2201</v>
      </c>
    </row>
    <row r="135" spans="1:2" x14ac:dyDescent="0.2">
      <c r="A135" s="2">
        <v>44348</v>
      </c>
      <c r="B135" s="14">
        <v>1.2224999999999999</v>
      </c>
    </row>
    <row r="136" spans="1:2" x14ac:dyDescent="0.2">
      <c r="A136" s="2">
        <v>44349</v>
      </c>
      <c r="B136" s="14">
        <v>1.2185999999999999</v>
      </c>
    </row>
    <row r="137" spans="1:2" x14ac:dyDescent="0.2">
      <c r="A137" s="2">
        <v>44350</v>
      </c>
      <c r="B137" s="14">
        <v>1.2186999999999999</v>
      </c>
    </row>
    <row r="138" spans="1:2" x14ac:dyDescent="0.2">
      <c r="A138" s="2">
        <v>44351</v>
      </c>
      <c r="B138" s="14">
        <v>1.2117</v>
      </c>
    </row>
    <row r="139" spans="1:2" x14ac:dyDescent="0.2">
      <c r="A139" s="2">
        <v>44354</v>
      </c>
      <c r="B139" s="14">
        <v>1.2161999999999999</v>
      </c>
    </row>
    <row r="140" spans="1:2" x14ac:dyDescent="0.2">
      <c r="A140" s="2">
        <v>44355</v>
      </c>
      <c r="B140" s="14">
        <v>1.2181999999999999</v>
      </c>
    </row>
    <row r="141" spans="1:2" x14ac:dyDescent="0.2">
      <c r="A141" s="2">
        <v>44356</v>
      </c>
      <c r="B141" s="14">
        <v>1.2195</v>
      </c>
    </row>
    <row r="142" spans="1:2" x14ac:dyDescent="0.2">
      <c r="A142" s="2">
        <v>44357</v>
      </c>
      <c r="B142" s="14">
        <v>1.2174</v>
      </c>
    </row>
    <row r="143" spans="1:2" x14ac:dyDescent="0.2">
      <c r="A143" s="2">
        <v>44358</v>
      </c>
      <c r="B143" s="14">
        <v>1.2124999999999999</v>
      </c>
    </row>
    <row r="144" spans="1:2" x14ac:dyDescent="0.2">
      <c r="A144" s="2">
        <v>44361</v>
      </c>
      <c r="B144" s="14">
        <v>1.2112000000000001</v>
      </c>
    </row>
    <row r="145" spans="1:2" x14ac:dyDescent="0.2">
      <c r="A145" s="2">
        <v>44362</v>
      </c>
      <c r="B145" s="14">
        <v>1.2108000000000001</v>
      </c>
    </row>
    <row r="146" spans="1:2" x14ac:dyDescent="0.2">
      <c r="A146" s="2">
        <v>44363</v>
      </c>
      <c r="B146" s="14">
        <v>1.2123999999999999</v>
      </c>
    </row>
    <row r="147" spans="1:2" x14ac:dyDescent="0.2">
      <c r="A147" s="2">
        <v>44364</v>
      </c>
      <c r="B147" s="14">
        <v>1.1937</v>
      </c>
    </row>
    <row r="148" spans="1:2" x14ac:dyDescent="0.2">
      <c r="A148" s="2">
        <v>44365</v>
      </c>
      <c r="B148" s="14">
        <v>1.1898</v>
      </c>
    </row>
    <row r="149" spans="1:2" x14ac:dyDescent="0.2">
      <c r="A149" s="2">
        <v>44368</v>
      </c>
      <c r="B149" s="14">
        <v>1.1891</v>
      </c>
    </row>
    <row r="150" spans="1:2" x14ac:dyDescent="0.2">
      <c r="A150" s="2">
        <v>44369</v>
      </c>
      <c r="B150" s="14">
        <v>1.1894</v>
      </c>
    </row>
    <row r="151" spans="1:2" x14ac:dyDescent="0.2">
      <c r="A151" s="2">
        <v>44370</v>
      </c>
      <c r="B151" s="14">
        <v>1.1951000000000001</v>
      </c>
    </row>
    <row r="152" spans="1:2" x14ac:dyDescent="0.2">
      <c r="A152" s="2">
        <v>44371</v>
      </c>
      <c r="B152" s="14">
        <v>1.1936</v>
      </c>
    </row>
    <row r="153" spans="1:2" x14ac:dyDescent="0.2">
      <c r="A153" s="2">
        <v>44372</v>
      </c>
      <c r="B153" s="14">
        <v>1.1950000000000001</v>
      </c>
    </row>
    <row r="154" spans="1:2" x14ac:dyDescent="0.2">
      <c r="A154" s="2">
        <v>44375</v>
      </c>
      <c r="B154" s="14">
        <v>1.1910000000000001</v>
      </c>
    </row>
    <row r="155" spans="1:2" x14ac:dyDescent="0.2">
      <c r="A155" s="2">
        <v>44376</v>
      </c>
      <c r="B155" s="14">
        <v>1.1888000000000001</v>
      </c>
    </row>
    <row r="156" spans="1:2" x14ac:dyDescent="0.2">
      <c r="A156" s="2">
        <v>44377</v>
      </c>
      <c r="B156" s="14">
        <v>1.1883999999999999</v>
      </c>
    </row>
    <row r="157" spans="1:2" x14ac:dyDescent="0.2">
      <c r="A157" s="2">
        <v>44378</v>
      </c>
      <c r="B157" s="14">
        <v>1.1883999999999999</v>
      </c>
    </row>
    <row r="158" spans="1:2" x14ac:dyDescent="0.2">
      <c r="A158" s="2">
        <v>44379</v>
      </c>
      <c r="B158" s="14">
        <v>1.1822999999999999</v>
      </c>
    </row>
    <row r="159" spans="1:2" x14ac:dyDescent="0.2">
      <c r="A159" s="2">
        <v>44382</v>
      </c>
      <c r="B159" s="14">
        <v>1.1866000000000001</v>
      </c>
    </row>
    <row r="160" spans="1:2" x14ac:dyDescent="0.2">
      <c r="A160" s="2">
        <v>44383</v>
      </c>
      <c r="B160" s="14">
        <v>1.1838</v>
      </c>
    </row>
    <row r="161" spans="1:2" x14ac:dyDescent="0.2">
      <c r="A161" s="2">
        <v>44384</v>
      </c>
      <c r="B161" s="14">
        <v>1.1831</v>
      </c>
    </row>
    <row r="162" spans="1:2" x14ac:dyDescent="0.2">
      <c r="A162" s="2">
        <v>44385</v>
      </c>
      <c r="B162" s="14">
        <v>1.1838</v>
      </c>
    </row>
    <row r="163" spans="1:2" x14ac:dyDescent="0.2">
      <c r="A163" s="2">
        <v>44386</v>
      </c>
      <c r="B163" s="14">
        <v>1.1858</v>
      </c>
    </row>
    <row r="164" spans="1:2" x14ac:dyDescent="0.2">
      <c r="A164" s="2">
        <v>44389</v>
      </c>
      <c r="B164" s="14">
        <v>1.1852</v>
      </c>
    </row>
    <row r="165" spans="1:2" x14ac:dyDescent="0.2">
      <c r="A165" s="2">
        <v>44390</v>
      </c>
      <c r="B165" s="14">
        <v>1.1843999999999999</v>
      </c>
    </row>
    <row r="166" spans="1:2" x14ac:dyDescent="0.2">
      <c r="A166" s="2">
        <v>44391</v>
      </c>
      <c r="B166" s="14">
        <v>1.1812</v>
      </c>
    </row>
    <row r="167" spans="1:2" x14ac:dyDescent="0.2">
      <c r="A167" s="2">
        <v>44392</v>
      </c>
      <c r="B167" s="14">
        <v>1.1809000000000001</v>
      </c>
    </row>
    <row r="168" spans="1:2" x14ac:dyDescent="0.2">
      <c r="A168" s="2">
        <v>44393</v>
      </c>
      <c r="B168" s="14">
        <v>1.1801999999999999</v>
      </c>
    </row>
    <row r="169" spans="1:2" x14ac:dyDescent="0.2">
      <c r="A169" s="2">
        <v>44396</v>
      </c>
      <c r="B169" s="14">
        <v>1.1766000000000001</v>
      </c>
    </row>
    <row r="170" spans="1:2" x14ac:dyDescent="0.2">
      <c r="A170" s="2">
        <v>44397</v>
      </c>
      <c r="B170" s="14">
        <v>1.1775</v>
      </c>
    </row>
    <row r="171" spans="1:2" x14ac:dyDescent="0.2">
      <c r="A171" s="2">
        <v>44398</v>
      </c>
      <c r="B171" s="14">
        <v>1.1772</v>
      </c>
    </row>
    <row r="172" spans="1:2" x14ac:dyDescent="0.2">
      <c r="A172" s="2">
        <v>44399</v>
      </c>
      <c r="B172" s="14">
        <v>1.1775</v>
      </c>
    </row>
    <row r="173" spans="1:2" x14ac:dyDescent="0.2">
      <c r="A173" s="2">
        <v>44400</v>
      </c>
      <c r="B173" s="14">
        <v>1.1767000000000001</v>
      </c>
    </row>
    <row r="174" spans="1:2" x14ac:dyDescent="0.2">
      <c r="A174" s="2">
        <v>44403</v>
      </c>
      <c r="B174" s="14">
        <v>1.1787000000000001</v>
      </c>
    </row>
    <row r="175" spans="1:2" x14ac:dyDescent="0.2">
      <c r="A175" s="2">
        <v>44404</v>
      </c>
      <c r="B175" s="14">
        <v>1.181</v>
      </c>
    </row>
    <row r="176" spans="1:2" x14ac:dyDescent="0.2">
      <c r="A176" s="2">
        <v>44405</v>
      </c>
      <c r="B176" s="14">
        <v>1.1807000000000001</v>
      </c>
    </row>
    <row r="177" spans="1:2" x14ac:dyDescent="0.2">
      <c r="A177" s="2">
        <v>44406</v>
      </c>
      <c r="B177" s="14">
        <v>1.1873</v>
      </c>
    </row>
    <row r="178" spans="1:2" x14ac:dyDescent="0.2">
      <c r="A178" s="2">
        <v>44407</v>
      </c>
      <c r="B178" s="14">
        <v>1.1891</v>
      </c>
    </row>
    <row r="179" spans="1:2" x14ac:dyDescent="0.2">
      <c r="A179" s="2">
        <v>44410</v>
      </c>
      <c r="B179" s="14">
        <v>1.1886000000000001</v>
      </c>
    </row>
    <row r="180" spans="1:2" x14ac:dyDescent="0.2">
      <c r="A180" s="2">
        <v>44411</v>
      </c>
      <c r="B180" s="14">
        <v>1.1884999999999999</v>
      </c>
    </row>
    <row r="181" spans="1:2" x14ac:dyDescent="0.2">
      <c r="A181" s="2">
        <v>44412</v>
      </c>
      <c r="B181" s="14">
        <v>1.1860999999999999</v>
      </c>
    </row>
    <row r="182" spans="1:2" x14ac:dyDescent="0.2">
      <c r="A182" s="2">
        <v>44413</v>
      </c>
      <c r="B182" s="14">
        <v>1.1850000000000001</v>
      </c>
    </row>
    <row r="183" spans="1:2" x14ac:dyDescent="0.2">
      <c r="A183" s="2">
        <v>44414</v>
      </c>
      <c r="B183" s="14">
        <v>1.1807000000000001</v>
      </c>
    </row>
    <row r="184" spans="1:2" x14ac:dyDescent="0.2">
      <c r="A184" s="2">
        <v>44417</v>
      </c>
      <c r="B184" s="14">
        <v>1.1760999999999999</v>
      </c>
    </row>
    <row r="185" spans="1:2" x14ac:dyDescent="0.2">
      <c r="A185" s="2">
        <v>44418</v>
      </c>
      <c r="B185" s="14">
        <v>1.1721999999999999</v>
      </c>
    </row>
    <row r="186" spans="1:2" x14ac:dyDescent="0.2">
      <c r="A186" s="2">
        <v>44419</v>
      </c>
      <c r="B186" s="14">
        <v>1.1718</v>
      </c>
    </row>
    <row r="187" spans="1:2" x14ac:dyDescent="0.2">
      <c r="A187" s="2">
        <v>44420</v>
      </c>
      <c r="B187" s="14">
        <v>1.1738999999999999</v>
      </c>
    </row>
    <row r="188" spans="1:2" x14ac:dyDescent="0.2">
      <c r="A188" s="2">
        <v>44421</v>
      </c>
      <c r="B188" s="14">
        <v>1.1765000000000001</v>
      </c>
    </row>
    <row r="189" spans="1:2" x14ac:dyDescent="0.2">
      <c r="A189" s="2">
        <v>44424</v>
      </c>
      <c r="B189" s="14">
        <v>1.1772</v>
      </c>
    </row>
    <row r="190" spans="1:2" x14ac:dyDescent="0.2">
      <c r="A190" s="2">
        <v>44425</v>
      </c>
      <c r="B190" s="14">
        <v>1.1767000000000001</v>
      </c>
    </row>
    <row r="191" spans="1:2" x14ac:dyDescent="0.2">
      <c r="A191" s="2">
        <v>44426</v>
      </c>
      <c r="B191" s="14">
        <v>1.1722999999999999</v>
      </c>
    </row>
    <row r="192" spans="1:2" x14ac:dyDescent="0.2">
      <c r="A192" s="2">
        <v>44427</v>
      </c>
      <c r="B192" s="14">
        <v>1.1696</v>
      </c>
    </row>
    <row r="193" spans="1:2" x14ac:dyDescent="0.2">
      <c r="A193" s="2">
        <v>44428</v>
      </c>
      <c r="B193" s="14">
        <v>1.1671</v>
      </c>
    </row>
    <row r="194" spans="1:2" x14ac:dyDescent="0.2">
      <c r="A194" s="2">
        <v>44431</v>
      </c>
      <c r="B194" s="14">
        <v>1.1718</v>
      </c>
    </row>
    <row r="195" spans="1:2" x14ac:dyDescent="0.2">
      <c r="A195" s="2">
        <v>44432</v>
      </c>
      <c r="B195" s="14">
        <v>1.1739999999999999</v>
      </c>
    </row>
    <row r="196" spans="1:2" x14ac:dyDescent="0.2">
      <c r="A196" s="2">
        <v>44433</v>
      </c>
      <c r="B196" s="14">
        <v>1.1736</v>
      </c>
    </row>
    <row r="197" spans="1:2" x14ac:dyDescent="0.2">
      <c r="A197" s="2">
        <v>44434</v>
      </c>
      <c r="B197" s="14">
        <v>1.1767000000000001</v>
      </c>
    </row>
    <row r="198" spans="1:2" x14ac:dyDescent="0.2">
      <c r="A198" s="2">
        <v>44435</v>
      </c>
      <c r="B198" s="14">
        <v>1.1760999999999999</v>
      </c>
    </row>
    <row r="199" spans="1:2" x14ac:dyDescent="0.2">
      <c r="A199" s="2">
        <v>44438</v>
      </c>
      <c r="B199" s="14">
        <v>1.1800999999999999</v>
      </c>
    </row>
    <row r="200" spans="1:2" x14ac:dyDescent="0.2">
      <c r="A200" s="2">
        <v>44439</v>
      </c>
      <c r="B200" s="14">
        <v>1.1834</v>
      </c>
    </row>
    <row r="201" spans="1:2" x14ac:dyDescent="0.2">
      <c r="A201" s="2">
        <v>44440</v>
      </c>
      <c r="B201" s="14">
        <v>1.1817</v>
      </c>
    </row>
    <row r="202" spans="1:2" x14ac:dyDescent="0.2">
      <c r="A202" s="2">
        <v>44441</v>
      </c>
      <c r="B202" s="14">
        <v>1.1846000000000001</v>
      </c>
    </row>
    <row r="203" spans="1:2" x14ac:dyDescent="0.2">
      <c r="A203" s="2">
        <v>44442</v>
      </c>
      <c r="B203" s="14">
        <v>1.1872</v>
      </c>
    </row>
    <row r="204" spans="1:2" x14ac:dyDescent="0.2">
      <c r="A204" s="2">
        <v>44445</v>
      </c>
      <c r="B204" s="14">
        <v>1.1863999999999999</v>
      </c>
    </row>
    <row r="205" spans="1:2" x14ac:dyDescent="0.2">
      <c r="A205" s="2">
        <v>44446</v>
      </c>
      <c r="B205" s="14">
        <v>1.1859999999999999</v>
      </c>
    </row>
    <row r="206" spans="1:2" x14ac:dyDescent="0.2">
      <c r="A206" s="2">
        <v>44447</v>
      </c>
      <c r="B206" s="14">
        <v>1.1827000000000001</v>
      </c>
    </row>
    <row r="207" spans="1:2" x14ac:dyDescent="0.2">
      <c r="A207" s="2">
        <v>44448</v>
      </c>
      <c r="B207" s="14">
        <v>1.1838</v>
      </c>
    </row>
    <row r="208" spans="1:2" x14ac:dyDescent="0.2">
      <c r="A208" s="2">
        <v>44449</v>
      </c>
      <c r="B208" s="14">
        <v>1.1840999999999999</v>
      </c>
    </row>
    <row r="209" spans="1:2" x14ac:dyDescent="0.2">
      <c r="A209" s="2">
        <v>44452</v>
      </c>
      <c r="B209" s="14">
        <v>1.1779999999999999</v>
      </c>
    </row>
    <row r="210" spans="1:2" x14ac:dyDescent="0.2">
      <c r="A210" s="2">
        <v>44453</v>
      </c>
      <c r="B210" s="14">
        <v>1.1814</v>
      </c>
    </row>
    <row r="211" spans="1:2" x14ac:dyDescent="0.2">
      <c r="A211" s="2">
        <v>44454</v>
      </c>
      <c r="B211" s="14">
        <v>1.1823999999999999</v>
      </c>
    </row>
    <row r="212" spans="1:2" x14ac:dyDescent="0.2">
      <c r="A212" s="2">
        <v>44455</v>
      </c>
      <c r="B212" s="14">
        <v>1.1762999999999999</v>
      </c>
    </row>
    <row r="213" spans="1:2" x14ac:dyDescent="0.2">
      <c r="A213" s="2">
        <v>44456</v>
      </c>
      <c r="B213" s="14">
        <v>1.1779999999999999</v>
      </c>
    </row>
    <row r="214" spans="1:2" x14ac:dyDescent="0.2">
      <c r="A214" s="2">
        <v>44459</v>
      </c>
      <c r="B214" s="14">
        <v>1.1711</v>
      </c>
    </row>
    <row r="215" spans="1:2" x14ac:dyDescent="0.2">
      <c r="A215" s="2">
        <v>44460</v>
      </c>
      <c r="B215" s="14">
        <v>1.1738</v>
      </c>
    </row>
    <row r="216" spans="1:2" x14ac:dyDescent="0.2">
      <c r="A216" s="2">
        <v>44461</v>
      </c>
      <c r="B216" s="14">
        <v>1.1729000000000001</v>
      </c>
    </row>
    <row r="217" spans="1:2" x14ac:dyDescent="0.2">
      <c r="A217" s="2">
        <v>44462</v>
      </c>
      <c r="B217" s="14">
        <v>1.1715</v>
      </c>
    </row>
    <row r="218" spans="1:2" x14ac:dyDescent="0.2">
      <c r="A218" s="2">
        <v>44463</v>
      </c>
      <c r="B218" s="14">
        <v>1.1718999999999999</v>
      </c>
    </row>
    <row r="219" spans="1:2" x14ac:dyDescent="0.2">
      <c r="A219" s="2">
        <v>44466</v>
      </c>
      <c r="B219" s="14">
        <v>1.1698</v>
      </c>
    </row>
    <row r="220" spans="1:2" x14ac:dyDescent="0.2">
      <c r="A220" s="2">
        <v>44467</v>
      </c>
      <c r="B220" s="14">
        <v>1.1677999999999999</v>
      </c>
    </row>
    <row r="221" spans="1:2" x14ac:dyDescent="0.2">
      <c r="A221" s="2">
        <v>44468</v>
      </c>
      <c r="B221" s="14">
        <v>1.1654</v>
      </c>
    </row>
    <row r="222" spans="1:2" x14ac:dyDescent="0.2">
      <c r="A222" s="2">
        <v>44469</v>
      </c>
      <c r="B222" s="14">
        <v>1.1578999999999999</v>
      </c>
    </row>
    <row r="223" spans="1:2" x14ac:dyDescent="0.2">
      <c r="A223" s="2">
        <v>44470</v>
      </c>
      <c r="B223" s="14">
        <v>1.1599999999999999</v>
      </c>
    </row>
    <row r="224" spans="1:2" x14ac:dyDescent="0.2">
      <c r="A224" s="2">
        <v>44473</v>
      </c>
      <c r="B224" s="14">
        <v>1.1636</v>
      </c>
    </row>
    <row r="225" spans="1:2" x14ac:dyDescent="0.2">
      <c r="A225" s="2">
        <v>44474</v>
      </c>
      <c r="B225" s="14">
        <v>1.1601999999999999</v>
      </c>
    </row>
    <row r="226" spans="1:2" x14ac:dyDescent="0.2">
      <c r="A226" s="2">
        <v>44475</v>
      </c>
      <c r="B226" s="14">
        <v>1.1541999999999999</v>
      </c>
    </row>
    <row r="227" spans="1:2" x14ac:dyDescent="0.2">
      <c r="A227" s="2">
        <v>44476</v>
      </c>
      <c r="B227" s="14">
        <v>1.1561999999999999</v>
      </c>
    </row>
    <row r="228" spans="1:2" x14ac:dyDescent="0.2">
      <c r="A228" s="2">
        <v>44477</v>
      </c>
      <c r="B228" s="14">
        <v>1.1569</v>
      </c>
    </row>
    <row r="229" spans="1:2" x14ac:dyDescent="0.2">
      <c r="A229" s="2">
        <v>44480</v>
      </c>
      <c r="B229" s="14">
        <v>1.1574</v>
      </c>
    </row>
    <row r="230" spans="1:2" x14ac:dyDescent="0.2">
      <c r="A230" s="2">
        <v>44481</v>
      </c>
      <c r="B230" s="14">
        <v>1.1555</v>
      </c>
    </row>
    <row r="231" spans="1:2" x14ac:dyDescent="0.2">
      <c r="A231" s="2">
        <v>44482</v>
      </c>
      <c r="B231" s="14">
        <v>1.1561999999999999</v>
      </c>
    </row>
    <row r="232" spans="1:2" x14ac:dyDescent="0.2">
      <c r="A232" s="2">
        <v>44483</v>
      </c>
      <c r="B232" s="14">
        <v>1.1601999999999999</v>
      </c>
    </row>
    <row r="233" spans="1:2" x14ac:dyDescent="0.2">
      <c r="A233" s="2">
        <v>44484</v>
      </c>
      <c r="B233" s="14">
        <v>1.1601999999999999</v>
      </c>
    </row>
    <row r="234" spans="1:2" x14ac:dyDescent="0.2">
      <c r="A234" s="2">
        <v>44487</v>
      </c>
      <c r="B234" s="14">
        <v>1.1604000000000001</v>
      </c>
    </row>
    <row r="235" spans="1:2" x14ac:dyDescent="0.2">
      <c r="A235" s="2">
        <v>44488</v>
      </c>
      <c r="B235" s="14">
        <v>1.1655</v>
      </c>
    </row>
    <row r="236" spans="1:2" x14ac:dyDescent="0.2">
      <c r="A236" s="2">
        <v>44489</v>
      </c>
      <c r="B236" s="14">
        <v>1.1623000000000001</v>
      </c>
    </row>
    <row r="237" spans="1:2" x14ac:dyDescent="0.2">
      <c r="A237" s="2">
        <v>44490</v>
      </c>
      <c r="B237" s="14">
        <v>1.1637</v>
      </c>
    </row>
    <row r="238" spans="1:2" x14ac:dyDescent="0.2">
      <c r="A238" s="2">
        <v>44491</v>
      </c>
      <c r="B238" s="14">
        <v>1.163</v>
      </c>
    </row>
    <row r="239" spans="1:2" x14ac:dyDescent="0.2">
      <c r="A239" s="2">
        <v>44494</v>
      </c>
      <c r="B239" s="14">
        <v>1.1603000000000001</v>
      </c>
    </row>
    <row r="240" spans="1:2" x14ac:dyDescent="0.2">
      <c r="A240" s="2">
        <v>44495</v>
      </c>
      <c r="B240" s="14">
        <v>1.1617999999999999</v>
      </c>
    </row>
    <row r="241" spans="1:2" x14ac:dyDescent="0.2">
      <c r="A241" s="2">
        <v>44496</v>
      </c>
      <c r="B241" s="14">
        <v>1.1617</v>
      </c>
    </row>
    <row r="242" spans="1:2" x14ac:dyDescent="0.2">
      <c r="A242" s="2">
        <v>44497</v>
      </c>
      <c r="B242" s="14">
        <v>1.1593</v>
      </c>
    </row>
    <row r="243" spans="1:2" x14ac:dyDescent="0.2">
      <c r="A243" s="2">
        <v>44498</v>
      </c>
      <c r="B243" s="14">
        <v>1.1645000000000001</v>
      </c>
    </row>
    <row r="244" spans="1:2" x14ac:dyDescent="0.2">
      <c r="A244" s="2">
        <v>44501</v>
      </c>
      <c r="B244" s="14">
        <v>1.1577999999999999</v>
      </c>
    </row>
    <row r="245" spans="1:2" x14ac:dyDescent="0.2">
      <c r="A245" s="2">
        <v>44502</v>
      </c>
      <c r="B245" s="14">
        <v>1.1603000000000001</v>
      </c>
    </row>
    <row r="246" spans="1:2" x14ac:dyDescent="0.2">
      <c r="A246" s="2">
        <v>44503</v>
      </c>
      <c r="B246" s="14">
        <v>1.1577999999999999</v>
      </c>
    </row>
    <row r="247" spans="1:2" x14ac:dyDescent="0.2">
      <c r="A247" s="2">
        <v>44504</v>
      </c>
      <c r="B247" s="14">
        <v>1.1569</v>
      </c>
    </row>
    <row r="248" spans="1:2" x14ac:dyDescent="0.2">
      <c r="A248" s="2">
        <v>44505</v>
      </c>
      <c r="B248" s="14">
        <v>1.1518999999999999</v>
      </c>
    </row>
    <row r="249" spans="1:2" x14ac:dyDescent="0.2">
      <c r="A249" s="2">
        <v>44508</v>
      </c>
      <c r="B249" s="14">
        <v>1.1578999999999999</v>
      </c>
    </row>
    <row r="250" spans="1:2" x14ac:dyDescent="0.2">
      <c r="A250" s="2">
        <v>44509</v>
      </c>
      <c r="B250" s="14">
        <v>1.1577</v>
      </c>
    </row>
    <row r="251" spans="1:2" x14ac:dyDescent="0.2">
      <c r="A251" s="2">
        <v>44510</v>
      </c>
      <c r="B251" s="14">
        <v>1.1557999999999999</v>
      </c>
    </row>
    <row r="252" spans="1:2" x14ac:dyDescent="0.2">
      <c r="A252" s="2">
        <v>44511</v>
      </c>
      <c r="B252" s="14">
        <v>1.1459999999999999</v>
      </c>
    </row>
    <row r="253" spans="1:2" x14ac:dyDescent="0.2">
      <c r="A253" s="2">
        <v>44512</v>
      </c>
      <c r="B253" s="14">
        <v>1.1448</v>
      </c>
    </row>
    <row r="254" spans="1:2" x14ac:dyDescent="0.2">
      <c r="A254" s="2">
        <v>44515</v>
      </c>
      <c r="B254" s="14">
        <v>1.1444000000000001</v>
      </c>
    </row>
    <row r="255" spans="1:2" x14ac:dyDescent="0.2">
      <c r="A255" s="2">
        <v>44516</v>
      </c>
      <c r="B255" s="14">
        <v>1.1368</v>
      </c>
    </row>
    <row r="256" spans="1:2" x14ac:dyDescent="0.2">
      <c r="A256" s="2">
        <v>44517</v>
      </c>
      <c r="B256" s="14">
        <v>1.1315999999999999</v>
      </c>
    </row>
    <row r="257" spans="1:2" x14ac:dyDescent="0.2">
      <c r="A257" s="2">
        <v>44518</v>
      </c>
      <c r="B257" s="14">
        <v>1.1345000000000001</v>
      </c>
    </row>
    <row r="258" spans="1:2" x14ac:dyDescent="0.2">
      <c r="A258" s="2">
        <v>44519</v>
      </c>
      <c r="B258" s="14">
        <v>1.1271</v>
      </c>
    </row>
    <row r="259" spans="1:2" x14ac:dyDescent="0.2">
      <c r="A259" s="2">
        <v>44522</v>
      </c>
      <c r="B259" s="14">
        <v>1.1277999999999999</v>
      </c>
    </row>
    <row r="260" spans="1:2" x14ac:dyDescent="0.2">
      <c r="A260" s="2">
        <v>44523</v>
      </c>
      <c r="B260" s="14">
        <v>1.1258999999999999</v>
      </c>
    </row>
    <row r="261" spans="1:2" x14ac:dyDescent="0.2">
      <c r="A261" s="2">
        <v>44524</v>
      </c>
      <c r="B261" s="14">
        <v>1.1206</v>
      </c>
    </row>
    <row r="262" spans="1:2" x14ac:dyDescent="0.2">
      <c r="A262" s="2">
        <v>44525</v>
      </c>
      <c r="B262" s="14">
        <v>1.1223000000000001</v>
      </c>
    </row>
    <row r="263" spans="1:2" x14ac:dyDescent="0.2">
      <c r="A263" s="2">
        <v>44526</v>
      </c>
      <c r="B263" s="14">
        <v>1.1291</v>
      </c>
    </row>
    <row r="264" spans="1:2" x14ac:dyDescent="0.2">
      <c r="A264" s="2">
        <v>44529</v>
      </c>
      <c r="B264" s="14">
        <v>1.1275999999999999</v>
      </c>
    </row>
    <row r="265" spans="1:2" x14ac:dyDescent="0.2">
      <c r="A265" s="2">
        <v>44530</v>
      </c>
      <c r="B265" s="14">
        <v>1.1363000000000001</v>
      </c>
    </row>
    <row r="266" spans="1:2" x14ac:dyDescent="0.2">
      <c r="A266" s="2">
        <v>44531</v>
      </c>
      <c r="B266" s="14">
        <v>1.1314</v>
      </c>
    </row>
    <row r="267" spans="1:2" x14ac:dyDescent="0.2">
      <c r="A267" s="2">
        <v>44532</v>
      </c>
      <c r="B267" s="14">
        <v>1.1338999999999999</v>
      </c>
    </row>
    <row r="268" spans="1:2" x14ac:dyDescent="0.2">
      <c r="A268" s="2">
        <v>44533</v>
      </c>
      <c r="B268" s="14">
        <v>1.1291</v>
      </c>
    </row>
    <row r="269" spans="1:2" x14ac:dyDescent="0.2">
      <c r="A269" s="2">
        <v>44536</v>
      </c>
      <c r="B269" s="14">
        <v>1.1287</v>
      </c>
    </row>
    <row r="270" spans="1:2" x14ac:dyDescent="0.2">
      <c r="A270" s="2">
        <v>44537</v>
      </c>
      <c r="B270" s="14">
        <v>1.1255999999999999</v>
      </c>
    </row>
    <row r="271" spans="1:2" x14ac:dyDescent="0.2">
      <c r="A271" s="2">
        <v>44538</v>
      </c>
      <c r="B271" s="14">
        <v>1.1298999999999999</v>
      </c>
    </row>
    <row r="272" spans="1:2" x14ac:dyDescent="0.2">
      <c r="A272" s="2">
        <v>44539</v>
      </c>
      <c r="B272" s="14">
        <v>1.1311</v>
      </c>
    </row>
    <row r="273" spans="1:2" x14ac:dyDescent="0.2">
      <c r="A273" s="2">
        <v>44540</v>
      </c>
      <c r="B273" s="14">
        <v>1.1273</v>
      </c>
    </row>
    <row r="274" spans="1:2" x14ac:dyDescent="0.2">
      <c r="A274" s="2">
        <v>44543</v>
      </c>
      <c r="B274" s="14">
        <v>1.1277999999999999</v>
      </c>
    </row>
    <row r="275" spans="1:2" x14ac:dyDescent="0.2">
      <c r="A275" s="2">
        <v>44544</v>
      </c>
      <c r="B275" s="14">
        <v>1.1309</v>
      </c>
    </row>
    <row r="276" spans="1:2" x14ac:dyDescent="0.2">
      <c r="A276" s="2">
        <v>44545</v>
      </c>
      <c r="B276" s="14">
        <v>1.1262000000000001</v>
      </c>
    </row>
    <row r="277" spans="1:2" x14ac:dyDescent="0.2">
      <c r="A277" s="2">
        <v>44546</v>
      </c>
      <c r="B277" s="14">
        <v>1.1335999999999999</v>
      </c>
    </row>
    <row r="278" spans="1:2" x14ac:dyDescent="0.2">
      <c r="A278" s="2">
        <v>44547</v>
      </c>
      <c r="B278" s="14">
        <v>1.133</v>
      </c>
    </row>
    <row r="279" spans="1:2" x14ac:dyDescent="0.2">
      <c r="A279" s="2">
        <v>44550</v>
      </c>
      <c r="B279" s="14">
        <v>1.1273</v>
      </c>
    </row>
    <row r="280" spans="1:2" x14ac:dyDescent="0.2">
      <c r="A280" s="2">
        <v>44551</v>
      </c>
      <c r="B280" s="14">
        <v>1.1294999999999999</v>
      </c>
    </row>
    <row r="281" spans="1:2" x14ac:dyDescent="0.2">
      <c r="A281" s="2">
        <v>44552</v>
      </c>
      <c r="B281" s="14">
        <v>1.1301000000000001</v>
      </c>
    </row>
    <row r="282" spans="1:2" x14ac:dyDescent="0.2">
      <c r="A282" s="2">
        <v>44553</v>
      </c>
      <c r="B282" s="14">
        <v>1.131</v>
      </c>
    </row>
    <row r="283" spans="1:2" x14ac:dyDescent="0.2">
      <c r="A283" s="2">
        <v>44554</v>
      </c>
      <c r="B283" s="14">
        <v>1.1316999999999999</v>
      </c>
    </row>
    <row r="284" spans="1:2" x14ac:dyDescent="0.2">
      <c r="A284" s="2">
        <v>44557</v>
      </c>
      <c r="B284" s="14">
        <v>1.1312</v>
      </c>
    </row>
    <row r="285" spans="1:2" x14ac:dyDescent="0.2">
      <c r="A285" s="2">
        <v>44558</v>
      </c>
      <c r="B285" s="14">
        <v>1.1331</v>
      </c>
    </row>
    <row r="286" spans="1:2" x14ac:dyDescent="0.2">
      <c r="A286" s="2">
        <v>44559</v>
      </c>
      <c r="B286" s="14">
        <v>1.1303000000000001</v>
      </c>
    </row>
    <row r="287" spans="1:2" x14ac:dyDescent="0.2">
      <c r="A287" s="2">
        <v>44560</v>
      </c>
      <c r="B287" s="14">
        <v>1.1334</v>
      </c>
    </row>
    <row r="288" spans="1:2" x14ac:dyDescent="0.2">
      <c r="A288" s="2">
        <v>44561</v>
      </c>
      <c r="B288" s="14">
        <v>1.1326000000000001</v>
      </c>
    </row>
    <row r="289" spans="1:2" x14ac:dyDescent="0.2">
      <c r="A289" s="2">
        <v>44564</v>
      </c>
      <c r="B289" s="14">
        <v>1.1355</v>
      </c>
    </row>
    <row r="290" spans="1:2" x14ac:dyDescent="0.2">
      <c r="A290" s="2">
        <v>44565</v>
      </c>
      <c r="B290" s="14">
        <v>1.1278999999999999</v>
      </c>
    </row>
    <row r="291" spans="1:2" x14ac:dyDescent="0.2">
      <c r="A291" s="2">
        <v>44566</v>
      </c>
      <c r="B291" s="14">
        <v>1.1318999999999999</v>
      </c>
    </row>
    <row r="292" spans="1:2" x14ac:dyDescent="0.2">
      <c r="A292" s="2">
        <v>44567</v>
      </c>
      <c r="B292" s="14">
        <v>1.1315</v>
      </c>
    </row>
    <row r="293" spans="1:2" x14ac:dyDescent="0.2">
      <c r="A293" s="2">
        <v>44568</v>
      </c>
      <c r="B293" s="14">
        <v>1.1297999999999999</v>
      </c>
    </row>
    <row r="294" spans="1:2" x14ac:dyDescent="0.2">
      <c r="A294" s="2">
        <v>44571</v>
      </c>
      <c r="B294" s="14">
        <v>1.1317999999999999</v>
      </c>
    </row>
    <row r="295" spans="1:2" x14ac:dyDescent="0.2">
      <c r="A295" s="2">
        <v>44572</v>
      </c>
      <c r="B295" s="14">
        <v>1.1335999999999999</v>
      </c>
    </row>
  </sheetData>
  <sortState xmlns:xlrd2="http://schemas.microsoft.com/office/spreadsheetml/2017/richdata2" ref="A2:B295">
    <sortCondition ref="A2:A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V91"/>
  <sheetViews>
    <sheetView tabSelected="1" topLeftCell="K1" zoomScale="150" zoomScaleNormal="100" workbookViewId="0">
      <pane ySplit="1" topLeftCell="A2" activePane="bottomLeft" state="frozen"/>
      <selection pane="bottomLeft" activeCell="V8" sqref="V8"/>
    </sheetView>
  </sheetViews>
  <sheetFormatPr baseColWidth="10" defaultColWidth="8.83203125" defaultRowHeight="15" x14ac:dyDescent="0.2"/>
  <cols>
    <col min="1" max="1" width="9.1640625" bestFit="1" customWidth="1"/>
    <col min="2" max="2" width="15.6640625" bestFit="1" customWidth="1"/>
    <col min="3" max="3" width="7.33203125" bestFit="1" customWidth="1"/>
    <col min="4" max="4" width="11.6640625" bestFit="1" customWidth="1"/>
    <col min="5" max="5" width="14.83203125" style="3" bestFit="1" customWidth="1"/>
    <col min="6" max="6" width="10.6640625" bestFit="1" customWidth="1"/>
    <col min="7" max="7" width="12.83203125" bestFit="1" customWidth="1"/>
    <col min="8" max="8" width="14.1640625" bestFit="1" customWidth="1"/>
    <col min="9" max="9" width="9.6640625" bestFit="1" customWidth="1"/>
    <col min="10" max="10" width="10.6640625" style="2" bestFit="1" customWidth="1"/>
    <col min="11" max="11" width="12.5" style="1" bestFit="1" customWidth="1"/>
    <col min="12" max="12" width="18.33203125" style="1" bestFit="1" customWidth="1"/>
    <col min="13" max="13" width="10.83203125" bestFit="1" customWidth="1"/>
    <col min="14" max="14" width="35" bestFit="1" customWidth="1"/>
    <col min="15" max="15" width="14.5" bestFit="1" customWidth="1"/>
    <col min="16" max="17" width="14.5" customWidth="1"/>
    <col min="18" max="18" width="8.33203125" bestFit="1" customWidth="1"/>
    <col min="19" max="19" width="17.33203125" bestFit="1" customWidth="1"/>
    <col min="22" max="22" width="24.33203125" bestFit="1" customWidth="1"/>
  </cols>
  <sheetData>
    <row r="1" spans="1:22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80</v>
      </c>
      <c r="I1" s="10" t="s">
        <v>7</v>
      </c>
      <c r="J1" s="12" t="s">
        <v>8</v>
      </c>
      <c r="K1" s="13" t="s">
        <v>9</v>
      </c>
      <c r="L1" s="13" t="s">
        <v>81</v>
      </c>
      <c r="M1" s="10" t="s">
        <v>10</v>
      </c>
      <c r="N1" s="10" t="s">
        <v>82</v>
      </c>
      <c r="O1" s="13" t="s">
        <v>84</v>
      </c>
      <c r="P1" s="13" t="s">
        <v>90</v>
      </c>
      <c r="Q1" s="13" t="s">
        <v>91</v>
      </c>
      <c r="R1" s="13" t="s">
        <v>85</v>
      </c>
      <c r="S1" s="13" t="s">
        <v>89</v>
      </c>
      <c r="T1" s="13" t="s">
        <v>92</v>
      </c>
      <c r="U1" s="13" t="s">
        <v>93</v>
      </c>
      <c r="V1" s="13" t="s">
        <v>94</v>
      </c>
    </row>
    <row r="2" spans="1:22" x14ac:dyDescent="0.2">
      <c r="A2" t="s">
        <v>11</v>
      </c>
      <c r="B2" t="s">
        <v>64</v>
      </c>
      <c r="C2" t="s">
        <v>13</v>
      </c>
      <c r="D2" t="s">
        <v>46</v>
      </c>
      <c r="E2" s="8">
        <v>800</v>
      </c>
      <c r="F2" t="s">
        <v>15</v>
      </c>
      <c r="G2" t="s">
        <v>16</v>
      </c>
      <c r="H2" t="str">
        <f t="shared" ref="H2:H33" si="0">MID(G2,5,2)</f>
        <v>US</v>
      </c>
      <c r="I2" s="7">
        <v>0.01</v>
      </c>
      <c r="J2" s="2">
        <v>44155</v>
      </c>
      <c r="K2" s="1">
        <v>0.3833333333333333</v>
      </c>
      <c r="L2" s="5">
        <f>J2+K2+INDEX('Status Index'!B:B,MATCH(M2,'Status Index'!A:A,0))/(24*60*60)</f>
        <v>44155.383333333331</v>
      </c>
      <c r="M2" t="s">
        <v>17</v>
      </c>
      <c r="N2" t="str">
        <f>B2&amp;D2&amp;E2</f>
        <v>ICRETA NV.REFDEMO01800</v>
      </c>
      <c r="O2">
        <f>IF(M2="NEW",ROW(),INDEX(O1:O$2,MATCH(N2,N1:N$2,0)))</f>
        <v>2</v>
      </c>
      <c r="P2" t="str">
        <f>O2&amp;M2&amp;G2</f>
        <v>2NEWCHASUS3AXXX</v>
      </c>
      <c r="Q2" t="str">
        <f>O2&amp;M2</f>
        <v>2NEW</v>
      </c>
      <c r="R2" s="14">
        <f>IFERROR(INDEX('FX rates'!B:B,MATCH(J2,'FX rates'!A:A,0)),INDEX('FX rates'!B:B,MATCH(J2,'FX rates'!A:A,1)))</f>
        <v>1.1862999999999999</v>
      </c>
      <c r="S2" s="6" t="str">
        <f>INDEX(F:F,MATCH(O2&amp;"NEW",Q:Q,0))</f>
        <v>USD</v>
      </c>
      <c r="T2" s="6">
        <f>IF(F2=S2,E2,IF(S2="USD",E2/R2,E2*R2))</f>
        <v>800</v>
      </c>
      <c r="U2" s="6">
        <f>IF(F2="USD",T2,T2*R2)</f>
        <v>800</v>
      </c>
      <c r="V2" s="5">
        <f>IFERROR(INDEX(L:L,MATCH(O2&amp;"COMPLETED",Q:Q,0)),FALSE)</f>
        <v>44157.71533564815</v>
      </c>
    </row>
    <row r="3" spans="1:22" x14ac:dyDescent="0.2">
      <c r="A3" t="s">
        <v>11</v>
      </c>
      <c r="B3" t="s">
        <v>65</v>
      </c>
      <c r="C3" t="s">
        <v>13</v>
      </c>
      <c r="D3" t="s">
        <v>66</v>
      </c>
      <c r="E3" s="8">
        <v>1025</v>
      </c>
      <c r="F3" t="s">
        <v>15</v>
      </c>
      <c r="G3" t="s">
        <v>16</v>
      </c>
      <c r="H3" t="str">
        <f t="shared" si="0"/>
        <v>US</v>
      </c>
      <c r="I3" s="7">
        <v>0.08</v>
      </c>
      <c r="J3" s="2">
        <v>44155</v>
      </c>
      <c r="K3" s="1">
        <v>0.47152777777777777</v>
      </c>
      <c r="L3" s="5">
        <f>J3+K3+INDEX('Status Index'!B:B,MATCH(M3,'Status Index'!A:A,0))/(24*60*60)</f>
        <v>44155.47152777778</v>
      </c>
      <c r="M3" t="s">
        <v>17</v>
      </c>
      <c r="N3" t="str">
        <f t="shared" ref="N3:N66" si="1">B3&amp;D3&amp;E3</f>
        <v>IntellectEU NV.REFDEMO021025</v>
      </c>
      <c r="O3">
        <f>IF(M3="NEW",ROW(),INDEX(O2:O$2,MATCH(N3,N2:N$2,0)))</f>
        <v>3</v>
      </c>
      <c r="P3" t="str">
        <f t="shared" ref="P3:P66" si="2">O3&amp;M3&amp;G3</f>
        <v>3NEWCHASUS3AXXX</v>
      </c>
      <c r="Q3" t="str">
        <f t="shared" ref="Q3:Q66" si="3">O3&amp;M3</f>
        <v>3NEW</v>
      </c>
      <c r="R3" s="14">
        <f>IFERROR(INDEX('FX rates'!B:B,MATCH(J3,'FX rates'!A:A,0)),INDEX('FX rates'!B:B,MATCH(J3,'FX rates'!A:A,1)))</f>
        <v>1.1862999999999999</v>
      </c>
      <c r="S3" s="6" t="str">
        <f t="shared" ref="S3:S66" si="4">INDEX(F:F,MATCH(O3&amp;"NEW",Q:Q,0))</f>
        <v>USD</v>
      </c>
      <c r="T3" s="6">
        <f t="shared" ref="T3:T66" si="5">IF(F3=S3,E3,IF(S3="USD",E3/R3,E3*R3))</f>
        <v>1025</v>
      </c>
      <c r="U3" s="6">
        <f t="shared" ref="U3:U66" si="6">IF(F3="USD",T3,T3*R3)</f>
        <v>1025</v>
      </c>
      <c r="V3" s="5">
        <f t="shared" ref="V3:V66" si="7">IFERROR(INDEX(L:L,MATCH(O3&amp;"COMPLETED",Q:Q,0)),FALSE)</f>
        <v>44155.882002314815</v>
      </c>
    </row>
    <row r="4" spans="1:22" x14ac:dyDescent="0.2">
      <c r="A4" t="s">
        <v>11</v>
      </c>
      <c r="B4" t="s">
        <v>65</v>
      </c>
      <c r="C4" t="s">
        <v>13</v>
      </c>
      <c r="D4" t="s">
        <v>66</v>
      </c>
      <c r="E4" s="8">
        <v>1025</v>
      </c>
      <c r="F4" t="s">
        <v>15</v>
      </c>
      <c r="G4" t="s">
        <v>27</v>
      </c>
      <c r="H4" t="str">
        <f t="shared" si="0"/>
        <v>BY</v>
      </c>
      <c r="I4" s="7">
        <v>0.08</v>
      </c>
      <c r="J4" s="2">
        <v>44155</v>
      </c>
      <c r="K4" s="1">
        <v>0.88194444444444453</v>
      </c>
      <c r="L4" s="5">
        <f>J4+K4+INDEX('Status Index'!B:B,MATCH(M4,'Status Index'!A:A,0))/(24*60*60)</f>
        <v>44155.882002314815</v>
      </c>
      <c r="M4" t="s">
        <v>19</v>
      </c>
      <c r="N4" t="str">
        <f t="shared" si="1"/>
        <v>IntellectEU NV.REFDEMO021025</v>
      </c>
      <c r="O4">
        <f>IF(M4="NEW",ROW(),INDEX(O$2:O3,MATCH(N4,N$2:N3,0)))</f>
        <v>3</v>
      </c>
      <c r="P4" t="str">
        <f t="shared" si="2"/>
        <v>3COMPLETEDREDJBY22XXX</v>
      </c>
      <c r="Q4" t="str">
        <f t="shared" si="3"/>
        <v>3COMPLETED</v>
      </c>
      <c r="R4" s="14">
        <f>IFERROR(INDEX('FX rates'!B:B,MATCH(J4,'FX rates'!A:A,0)),INDEX('FX rates'!B:B,MATCH(J4,'FX rates'!A:A,1)))</f>
        <v>1.1862999999999999</v>
      </c>
      <c r="S4" s="6" t="str">
        <f t="shared" si="4"/>
        <v>USD</v>
      </c>
      <c r="T4" s="6">
        <f t="shared" si="5"/>
        <v>1025</v>
      </c>
      <c r="U4" s="6">
        <f t="shared" si="6"/>
        <v>1025</v>
      </c>
      <c r="V4" s="5">
        <f t="shared" si="7"/>
        <v>44155.882002314815</v>
      </c>
    </row>
    <row r="5" spans="1:22" x14ac:dyDescent="0.2">
      <c r="A5" t="s">
        <v>11</v>
      </c>
      <c r="B5" t="s">
        <v>67</v>
      </c>
      <c r="C5" t="s">
        <v>13</v>
      </c>
      <c r="D5" t="s">
        <v>46</v>
      </c>
      <c r="E5" s="8">
        <v>87600</v>
      </c>
      <c r="F5" t="s">
        <v>15</v>
      </c>
      <c r="G5" t="s">
        <v>16</v>
      </c>
      <c r="H5" t="str">
        <f t="shared" si="0"/>
        <v>US</v>
      </c>
      <c r="I5" s="7">
        <v>0.01</v>
      </c>
      <c r="J5" s="2">
        <v>44156</v>
      </c>
      <c r="K5" s="1">
        <v>0.47430555555555554</v>
      </c>
      <c r="L5" s="5">
        <f>J5+K5+INDEX('Status Index'!B:B,MATCH(M5,'Status Index'!A:A,0))/(24*60*60)</f>
        <v>44156.474305555559</v>
      </c>
      <c r="M5" t="s">
        <v>17</v>
      </c>
      <c r="N5" t="str">
        <f t="shared" si="1"/>
        <v>ISUPPLIER1 US.REFDEMO0187600</v>
      </c>
      <c r="O5">
        <f>IF(M5="NEW",ROW(),INDEX(O$2:O4,MATCH(N5,N$2:N4,0)))</f>
        <v>5</v>
      </c>
      <c r="P5" t="str">
        <f t="shared" si="2"/>
        <v>5NEWCHASUS3AXXX</v>
      </c>
      <c r="Q5" t="str">
        <f t="shared" si="3"/>
        <v>5NEW</v>
      </c>
      <c r="R5" s="14">
        <f>IFERROR(INDEX('FX rates'!B:B,MATCH(J5,'FX rates'!A:A,0)),INDEX('FX rates'!B:B,MATCH(J5,'FX rates'!A:A,1)))</f>
        <v>1.1862999999999999</v>
      </c>
      <c r="S5" s="6" t="str">
        <f t="shared" si="4"/>
        <v>USD</v>
      </c>
      <c r="T5" s="6">
        <f t="shared" si="5"/>
        <v>87600</v>
      </c>
      <c r="U5" s="6">
        <f t="shared" si="6"/>
        <v>87600</v>
      </c>
      <c r="V5" s="5">
        <f t="shared" si="7"/>
        <v>44156.591724537036</v>
      </c>
    </row>
    <row r="6" spans="1:22" x14ac:dyDescent="0.2">
      <c r="A6" t="s">
        <v>11</v>
      </c>
      <c r="B6" t="s">
        <v>67</v>
      </c>
      <c r="C6" t="s">
        <v>13</v>
      </c>
      <c r="D6" t="s">
        <v>46</v>
      </c>
      <c r="E6" s="8">
        <v>87600</v>
      </c>
      <c r="F6" t="s">
        <v>15</v>
      </c>
      <c r="G6" t="s">
        <v>42</v>
      </c>
      <c r="H6" t="str">
        <f t="shared" si="0"/>
        <v>CN</v>
      </c>
      <c r="I6" s="7">
        <v>0.01</v>
      </c>
      <c r="J6" s="2">
        <v>44156</v>
      </c>
      <c r="K6" s="1">
        <v>0.59166666666666667</v>
      </c>
      <c r="L6" s="5">
        <f>J6+K6+INDEX('Status Index'!B:B,MATCH(M6,'Status Index'!A:A,0))/(24*60*60)</f>
        <v>44156.591724537036</v>
      </c>
      <c r="M6" t="s">
        <v>19</v>
      </c>
      <c r="N6" t="str">
        <f t="shared" si="1"/>
        <v>ISUPPLIER1 US.REFDEMO0187600</v>
      </c>
      <c r="O6">
        <f>IF(M6="NEW",ROW(),INDEX(O$2:O5,MATCH(N6,N$2:N5,0)))</f>
        <v>5</v>
      </c>
      <c r="P6" t="str">
        <f t="shared" si="2"/>
        <v>5COMPLETEDFNROCNBQXXX</v>
      </c>
      <c r="Q6" t="str">
        <f t="shared" si="3"/>
        <v>5COMPLETED</v>
      </c>
      <c r="R6" s="14">
        <f>IFERROR(INDEX('FX rates'!B:B,MATCH(J6,'FX rates'!A:A,0)),INDEX('FX rates'!B:B,MATCH(J6,'FX rates'!A:A,1)))</f>
        <v>1.1862999999999999</v>
      </c>
      <c r="S6" s="6" t="str">
        <f t="shared" si="4"/>
        <v>USD</v>
      </c>
      <c r="T6" s="6">
        <f t="shared" si="5"/>
        <v>87600</v>
      </c>
      <c r="U6" s="6">
        <f t="shared" si="6"/>
        <v>87600</v>
      </c>
      <c r="V6" s="5">
        <f t="shared" si="7"/>
        <v>44156.591724537036</v>
      </c>
    </row>
    <row r="7" spans="1:22" x14ac:dyDescent="0.2">
      <c r="A7" t="s">
        <v>11</v>
      </c>
      <c r="B7" t="s">
        <v>64</v>
      </c>
      <c r="C7" t="s">
        <v>13</v>
      </c>
      <c r="D7" t="s">
        <v>46</v>
      </c>
      <c r="E7" s="8">
        <v>800</v>
      </c>
      <c r="F7" t="s">
        <v>15</v>
      </c>
      <c r="G7" t="s">
        <v>56</v>
      </c>
      <c r="H7" t="str">
        <f t="shared" si="0"/>
        <v>AU</v>
      </c>
      <c r="I7" s="7">
        <v>0.01</v>
      </c>
      <c r="J7" s="2">
        <v>44157</v>
      </c>
      <c r="K7" s="1">
        <v>0.71527777777777779</v>
      </c>
      <c r="L7" s="5">
        <f>J7+K7+INDEX('Status Index'!B:B,MATCH(M7,'Status Index'!A:A,0))/(24*60*60)</f>
        <v>44157.71533564815</v>
      </c>
      <c r="M7" t="s">
        <v>19</v>
      </c>
      <c r="N7" t="str">
        <f t="shared" si="1"/>
        <v>ICRETA NV.REFDEMO01800</v>
      </c>
      <c r="O7">
        <f>IF(M7="NEW",ROW(),INDEX(O$2:O6,MATCH(N7,N$2:N6,0)))</f>
        <v>2</v>
      </c>
      <c r="P7" t="str">
        <f t="shared" si="2"/>
        <v>2COMPLETEDTSIBAU44XXX</v>
      </c>
      <c r="Q7" t="str">
        <f t="shared" si="3"/>
        <v>2COMPLETED</v>
      </c>
      <c r="R7" s="14">
        <f>IFERROR(INDEX('FX rates'!B:B,MATCH(J7,'FX rates'!A:A,0)),INDEX('FX rates'!B:B,MATCH(J7,'FX rates'!A:A,1)))</f>
        <v>1.1862999999999999</v>
      </c>
      <c r="S7" s="6" t="str">
        <f t="shared" si="4"/>
        <v>USD</v>
      </c>
      <c r="T7" s="6">
        <f t="shared" si="5"/>
        <v>800</v>
      </c>
      <c r="U7" s="6">
        <f t="shared" si="6"/>
        <v>800</v>
      </c>
      <c r="V7" s="5">
        <f t="shared" si="7"/>
        <v>44157.71533564815</v>
      </c>
    </row>
    <row r="8" spans="1:22" x14ac:dyDescent="0.2">
      <c r="A8" t="s">
        <v>11</v>
      </c>
      <c r="B8" t="s">
        <v>68</v>
      </c>
      <c r="C8" t="s">
        <v>13</v>
      </c>
      <c r="D8" t="s">
        <v>69</v>
      </c>
      <c r="E8" s="8">
        <v>1600</v>
      </c>
      <c r="F8" t="s">
        <v>15</v>
      </c>
      <c r="G8" t="s">
        <v>16</v>
      </c>
      <c r="H8" t="str">
        <f t="shared" si="0"/>
        <v>US</v>
      </c>
      <c r="I8" s="7">
        <v>0.04</v>
      </c>
      <c r="J8" s="2">
        <v>44162</v>
      </c>
      <c r="K8" s="1">
        <v>0.40625</v>
      </c>
      <c r="L8" s="5">
        <f>J8+K8+INDEX('Status Index'!B:B,MATCH(M8,'Status Index'!A:A,0))/(24*60*60)</f>
        <v>44162.40625</v>
      </c>
      <c r="M8" t="s">
        <v>17</v>
      </c>
      <c r="N8" t="str">
        <f t="shared" si="1"/>
        <v>ISUPPLIER2 PL.REFDEMO9011600</v>
      </c>
      <c r="O8">
        <f>IF(M8="NEW",ROW(),INDEX(O$2:O7,MATCH(N8,N$2:N7,0)))</f>
        <v>8</v>
      </c>
      <c r="P8" t="str">
        <f t="shared" si="2"/>
        <v>8NEWCHASUS3AXXX</v>
      </c>
      <c r="Q8" t="str">
        <f t="shared" si="3"/>
        <v>8NEW</v>
      </c>
      <c r="R8" s="14">
        <f>IFERROR(INDEX('FX rates'!B:B,MATCH(J8,'FX rates'!A:A,0)),INDEX('FX rates'!B:B,MATCH(J8,'FX rates'!A:A,1)))</f>
        <v>1.1921999999999999</v>
      </c>
      <c r="S8" s="6" t="str">
        <f t="shared" si="4"/>
        <v>USD</v>
      </c>
      <c r="T8" s="6">
        <f t="shared" si="5"/>
        <v>1600</v>
      </c>
      <c r="U8" s="6">
        <f t="shared" si="6"/>
        <v>1600</v>
      </c>
      <c r="V8" s="5">
        <f t="shared" si="7"/>
        <v>44162.76394675926</v>
      </c>
    </row>
    <row r="9" spans="1:22" x14ac:dyDescent="0.2">
      <c r="A9" t="s">
        <v>11</v>
      </c>
      <c r="B9" t="s">
        <v>68</v>
      </c>
      <c r="C9" t="s">
        <v>13</v>
      </c>
      <c r="D9" t="s">
        <v>69</v>
      </c>
      <c r="E9" s="8">
        <v>1600</v>
      </c>
      <c r="F9" t="s">
        <v>15</v>
      </c>
      <c r="G9" t="s">
        <v>56</v>
      </c>
      <c r="H9" t="str">
        <f t="shared" si="0"/>
        <v>AU</v>
      </c>
      <c r="I9" s="7">
        <v>0.01</v>
      </c>
      <c r="J9" s="2">
        <v>44162</v>
      </c>
      <c r="K9" s="1">
        <v>0.76388888888888884</v>
      </c>
      <c r="L9" s="5">
        <f>J9+K9+INDEX('Status Index'!B:B,MATCH(M9,'Status Index'!A:A,0))/(24*60*60)</f>
        <v>44162.76394675926</v>
      </c>
      <c r="M9" t="s">
        <v>19</v>
      </c>
      <c r="N9" t="str">
        <f t="shared" si="1"/>
        <v>ISUPPLIER2 PL.REFDEMO9011600</v>
      </c>
      <c r="O9">
        <f>IF(M9="NEW",ROW(),INDEX(O$2:O8,MATCH(N9,N$2:N8,0)))</f>
        <v>8</v>
      </c>
      <c r="P9" t="str">
        <f t="shared" si="2"/>
        <v>8COMPLETEDTSIBAU44XXX</v>
      </c>
      <c r="Q9" t="str">
        <f t="shared" si="3"/>
        <v>8COMPLETED</v>
      </c>
      <c r="R9" s="14">
        <f>IFERROR(INDEX('FX rates'!B:B,MATCH(J9,'FX rates'!A:A,0)),INDEX('FX rates'!B:B,MATCH(J9,'FX rates'!A:A,1)))</f>
        <v>1.1921999999999999</v>
      </c>
      <c r="S9" s="6" t="str">
        <f t="shared" si="4"/>
        <v>USD</v>
      </c>
      <c r="T9" s="6">
        <f t="shared" si="5"/>
        <v>1600</v>
      </c>
      <c r="U9" s="6">
        <f t="shared" si="6"/>
        <v>1600</v>
      </c>
      <c r="V9" s="5">
        <f t="shared" si="7"/>
        <v>44162.76394675926</v>
      </c>
    </row>
    <row r="10" spans="1:22" x14ac:dyDescent="0.2">
      <c r="A10" t="s">
        <v>11</v>
      </c>
      <c r="B10" t="s">
        <v>57</v>
      </c>
      <c r="C10" t="s">
        <v>13</v>
      </c>
      <c r="D10" t="s">
        <v>58</v>
      </c>
      <c r="E10" s="8">
        <v>120</v>
      </c>
      <c r="F10" t="s">
        <v>15</v>
      </c>
      <c r="G10" t="s">
        <v>16</v>
      </c>
      <c r="H10" t="str">
        <f t="shared" si="0"/>
        <v>US</v>
      </c>
      <c r="I10" s="7">
        <v>0.01</v>
      </c>
      <c r="J10" s="2">
        <v>44201</v>
      </c>
      <c r="K10" s="1">
        <v>0.5083333333333333</v>
      </c>
      <c r="L10" s="5">
        <f>J10+K10+INDEX('Status Index'!B:B,MATCH(M10,'Status Index'!A:A,0))/(24*60*60)</f>
        <v>44201.508333333331</v>
      </c>
      <c r="M10" t="s">
        <v>17</v>
      </c>
      <c r="N10" t="str">
        <f t="shared" si="1"/>
        <v>CROCTUS NYREFDEM5591120</v>
      </c>
      <c r="O10">
        <f>IF(M10="NEW",ROW(),INDEX(O$2:O9,MATCH(N10,N$2:N9,0)))</f>
        <v>10</v>
      </c>
      <c r="P10" t="str">
        <f t="shared" si="2"/>
        <v>10NEWCHASUS3AXXX</v>
      </c>
      <c r="Q10" t="str">
        <f t="shared" si="3"/>
        <v>10NEW</v>
      </c>
      <c r="R10" s="14">
        <f>IFERROR(INDEX('FX rates'!B:B,MATCH(J10,'FX rates'!A:A,0)),INDEX('FX rates'!B:B,MATCH(J10,'FX rates'!A:A,1)))</f>
        <v>1.2271000000000001</v>
      </c>
      <c r="S10" s="6" t="str">
        <f t="shared" si="4"/>
        <v>USD</v>
      </c>
      <c r="T10" s="6">
        <f t="shared" si="5"/>
        <v>120</v>
      </c>
      <c r="U10" s="6">
        <f t="shared" si="6"/>
        <v>120</v>
      </c>
      <c r="V10" s="5" t="b">
        <f t="shared" si="7"/>
        <v>0</v>
      </c>
    </row>
    <row r="11" spans="1:22" x14ac:dyDescent="0.2">
      <c r="A11" t="s">
        <v>11</v>
      </c>
      <c r="B11" t="s">
        <v>57</v>
      </c>
      <c r="C11" t="s">
        <v>13</v>
      </c>
      <c r="D11" t="s">
        <v>58</v>
      </c>
      <c r="E11" s="8">
        <v>120</v>
      </c>
      <c r="F11" t="s">
        <v>15</v>
      </c>
      <c r="G11" t="s">
        <v>53</v>
      </c>
      <c r="H11" t="str">
        <f t="shared" si="0"/>
        <v>AL</v>
      </c>
      <c r="I11" s="7">
        <v>0.01</v>
      </c>
      <c r="J11" s="2">
        <v>44201</v>
      </c>
      <c r="K11" s="1">
        <v>0.5131944444444444</v>
      </c>
      <c r="L11" s="5">
        <f>J11+K11+INDEX('Status Index'!B:B,MATCH(M11,'Status Index'!A:A,0))/(24*60*60)</f>
        <v>44201.513229166667</v>
      </c>
      <c r="M11" t="s">
        <v>22</v>
      </c>
      <c r="N11" t="str">
        <f t="shared" si="1"/>
        <v>CROCTUS NYREFDEM5591120</v>
      </c>
      <c r="O11">
        <f>IF(M11="NEW",ROW(),INDEX(O$2:O10,MATCH(N11,N$2:N10,0)))</f>
        <v>10</v>
      </c>
      <c r="P11" t="str">
        <f t="shared" si="2"/>
        <v>10PENDINGFINVALTRXXX</v>
      </c>
      <c r="Q11" t="str">
        <f t="shared" si="3"/>
        <v>10PENDING</v>
      </c>
      <c r="R11" s="14">
        <f>IFERROR(INDEX('FX rates'!B:B,MATCH(J11,'FX rates'!A:A,0)),INDEX('FX rates'!B:B,MATCH(J11,'FX rates'!A:A,1)))</f>
        <v>1.2271000000000001</v>
      </c>
      <c r="S11" s="6" t="str">
        <f t="shared" si="4"/>
        <v>USD</v>
      </c>
      <c r="T11" s="6">
        <f t="shared" si="5"/>
        <v>120</v>
      </c>
      <c r="U11" s="6">
        <f t="shared" si="6"/>
        <v>120</v>
      </c>
      <c r="V11" s="5" t="b">
        <f t="shared" si="7"/>
        <v>0</v>
      </c>
    </row>
    <row r="12" spans="1:22" x14ac:dyDescent="0.2">
      <c r="A12" t="s">
        <v>11</v>
      </c>
      <c r="B12" t="s">
        <v>57</v>
      </c>
      <c r="C12" t="s">
        <v>13</v>
      </c>
      <c r="D12" t="s">
        <v>58</v>
      </c>
      <c r="E12" s="8">
        <v>120</v>
      </c>
      <c r="F12" t="s">
        <v>15</v>
      </c>
      <c r="G12" t="s">
        <v>56</v>
      </c>
      <c r="H12" t="str">
        <f t="shared" si="0"/>
        <v>AU</v>
      </c>
      <c r="I12" s="7">
        <v>0.01</v>
      </c>
      <c r="J12" s="2">
        <v>44201</v>
      </c>
      <c r="K12" s="1">
        <v>0.72222222222222221</v>
      </c>
      <c r="L12" s="5">
        <f>J12+K12+INDEX('Status Index'!B:B,MATCH(M12,'Status Index'!A:A,0))/(24*60*60)</f>
        <v>44201.722245370365</v>
      </c>
      <c r="M12" t="s">
        <v>31</v>
      </c>
      <c r="N12" t="str">
        <f t="shared" si="1"/>
        <v>CROCTUS NYREFDEM5591120</v>
      </c>
      <c r="O12">
        <f>IF(M12="NEW",ROW(),INDEX(O$2:O11,MATCH(N12,N$2:N11,0)))</f>
        <v>10</v>
      </c>
      <c r="P12" t="str">
        <f t="shared" si="2"/>
        <v>10DELIVEREDTSIBAU44XXX</v>
      </c>
      <c r="Q12" t="str">
        <f t="shared" si="3"/>
        <v>10DELIVERED</v>
      </c>
      <c r="R12" s="14">
        <f>IFERROR(INDEX('FX rates'!B:B,MATCH(J12,'FX rates'!A:A,0)),INDEX('FX rates'!B:B,MATCH(J12,'FX rates'!A:A,1)))</f>
        <v>1.2271000000000001</v>
      </c>
      <c r="S12" s="6" t="str">
        <f t="shared" si="4"/>
        <v>USD</v>
      </c>
      <c r="T12" s="6">
        <f t="shared" si="5"/>
        <v>120</v>
      </c>
      <c r="U12" s="6">
        <f t="shared" si="6"/>
        <v>120</v>
      </c>
      <c r="V12" s="5" t="b">
        <f t="shared" si="7"/>
        <v>0</v>
      </c>
    </row>
    <row r="13" spans="1:22" x14ac:dyDescent="0.2">
      <c r="A13" t="s">
        <v>11</v>
      </c>
      <c r="B13" t="s">
        <v>60</v>
      </c>
      <c r="C13" t="s">
        <v>13</v>
      </c>
      <c r="D13" t="s">
        <v>61</v>
      </c>
      <c r="E13" s="8">
        <v>67569</v>
      </c>
      <c r="F13" t="s">
        <v>25</v>
      </c>
      <c r="G13" t="s">
        <v>16</v>
      </c>
      <c r="H13" t="str">
        <f t="shared" si="0"/>
        <v>US</v>
      </c>
      <c r="I13" s="7">
        <v>0.01</v>
      </c>
      <c r="J13" s="2">
        <v>44209</v>
      </c>
      <c r="K13" s="1">
        <v>0.47430555555555554</v>
      </c>
      <c r="L13" s="5">
        <f>J13+K13+INDEX('Status Index'!B:B,MATCH(M13,'Status Index'!A:A,0))/(24*60*60)</f>
        <v>44209.474305555559</v>
      </c>
      <c r="M13" t="s">
        <v>17</v>
      </c>
      <c r="N13" t="str">
        <f t="shared" si="1"/>
        <v>DELTA INC REFD1009267569</v>
      </c>
      <c r="O13">
        <f>IF(M13="NEW",ROW(),INDEX(O$2:O12,MATCH(N13,N$2:N12,0)))</f>
        <v>13</v>
      </c>
      <c r="P13" t="str">
        <f t="shared" si="2"/>
        <v>13NEWCHASUS3AXXX</v>
      </c>
      <c r="Q13" t="str">
        <f t="shared" si="3"/>
        <v>13NEW</v>
      </c>
      <c r="R13" s="14">
        <f>IFERROR(INDEX('FX rates'!B:B,MATCH(J13,'FX rates'!A:A,0)),INDEX('FX rates'!B:B,MATCH(J13,'FX rates'!A:A,1)))</f>
        <v>1.2165999999999999</v>
      </c>
      <c r="S13" s="6" t="str">
        <f t="shared" si="4"/>
        <v>EUR</v>
      </c>
      <c r="T13" s="6">
        <f t="shared" si="5"/>
        <v>67569</v>
      </c>
      <c r="U13" s="6">
        <f t="shared" si="6"/>
        <v>82204.445399999997</v>
      </c>
      <c r="V13" s="5">
        <f t="shared" si="7"/>
        <v>44209.531307870369</v>
      </c>
    </row>
    <row r="14" spans="1:22" x14ac:dyDescent="0.2">
      <c r="A14" t="s">
        <v>11</v>
      </c>
      <c r="B14" t="s">
        <v>60</v>
      </c>
      <c r="C14" t="s">
        <v>13</v>
      </c>
      <c r="D14" t="s">
        <v>61</v>
      </c>
      <c r="E14" s="8">
        <v>67569</v>
      </c>
      <c r="F14" t="s">
        <v>25</v>
      </c>
      <c r="G14" t="s">
        <v>27</v>
      </c>
      <c r="H14" t="str">
        <f t="shared" si="0"/>
        <v>BY</v>
      </c>
      <c r="I14" s="7">
        <v>0.01</v>
      </c>
      <c r="J14" s="2">
        <v>44209</v>
      </c>
      <c r="K14" s="1">
        <v>0.53125</v>
      </c>
      <c r="L14" s="5">
        <f>J14+K14+INDEX('Status Index'!B:B,MATCH(M14,'Status Index'!A:A,0))/(24*60*60)</f>
        <v>44209.531307870369</v>
      </c>
      <c r="M14" t="s">
        <v>19</v>
      </c>
      <c r="N14" t="str">
        <f t="shared" si="1"/>
        <v>DELTA INC REFD1009267569</v>
      </c>
      <c r="O14">
        <f>IF(M14="NEW",ROW(),INDEX(O$2:O13,MATCH(N14,N$2:N13,0)))</f>
        <v>13</v>
      </c>
      <c r="P14" t="str">
        <f t="shared" si="2"/>
        <v>13COMPLETEDREDJBY22XXX</v>
      </c>
      <c r="Q14" t="str">
        <f t="shared" si="3"/>
        <v>13COMPLETED</v>
      </c>
      <c r="R14" s="14">
        <f>IFERROR(INDEX('FX rates'!B:B,MATCH(J14,'FX rates'!A:A,0)),INDEX('FX rates'!B:B,MATCH(J14,'FX rates'!A:A,1)))</f>
        <v>1.2165999999999999</v>
      </c>
      <c r="S14" s="6" t="str">
        <f t="shared" si="4"/>
        <v>EUR</v>
      </c>
      <c r="T14" s="6">
        <f t="shared" si="5"/>
        <v>67569</v>
      </c>
      <c r="U14" s="6">
        <f t="shared" si="6"/>
        <v>82204.445399999997</v>
      </c>
      <c r="V14" s="5">
        <f t="shared" si="7"/>
        <v>44209.531307870369</v>
      </c>
    </row>
    <row r="15" spans="1:22" x14ac:dyDescent="0.2">
      <c r="A15" t="s">
        <v>11</v>
      </c>
      <c r="B15" t="s">
        <v>51</v>
      </c>
      <c r="C15" t="s">
        <v>13</v>
      </c>
      <c r="D15" t="s">
        <v>52</v>
      </c>
      <c r="E15" s="8">
        <v>6709</v>
      </c>
      <c r="F15" t="s">
        <v>15</v>
      </c>
      <c r="G15" t="s">
        <v>16</v>
      </c>
      <c r="H15" t="str">
        <f t="shared" si="0"/>
        <v>US</v>
      </c>
      <c r="I15" s="7">
        <v>0.01</v>
      </c>
      <c r="J15" s="2">
        <v>44209</v>
      </c>
      <c r="K15" s="1">
        <v>0.60555555555555551</v>
      </c>
      <c r="L15" s="5">
        <f>J15+K15+INDEX('Status Index'!B:B,MATCH(M15,'Status Index'!A:A,0))/(24*60*60)</f>
        <v>44209.605555555558</v>
      </c>
      <c r="M15" t="s">
        <v>17</v>
      </c>
      <c r="N15" t="str">
        <f t="shared" si="1"/>
        <v>CANONIC REFDEM99926709</v>
      </c>
      <c r="O15">
        <f>IF(M15="NEW",ROW(),INDEX(O$2:O14,MATCH(N15,N$2:N14,0)))</f>
        <v>15</v>
      </c>
      <c r="P15" t="str">
        <f t="shared" si="2"/>
        <v>15NEWCHASUS3AXXX</v>
      </c>
      <c r="Q15" t="str">
        <f t="shared" si="3"/>
        <v>15NEW</v>
      </c>
      <c r="R15" s="14">
        <f>IFERROR(INDEX('FX rates'!B:B,MATCH(J15,'FX rates'!A:A,0)),INDEX('FX rates'!B:B,MATCH(J15,'FX rates'!A:A,1)))</f>
        <v>1.2165999999999999</v>
      </c>
      <c r="S15" s="6" t="str">
        <f t="shared" si="4"/>
        <v>USD</v>
      </c>
      <c r="T15" s="6">
        <f t="shared" si="5"/>
        <v>6709</v>
      </c>
      <c r="U15" s="6">
        <f t="shared" si="6"/>
        <v>6709</v>
      </c>
      <c r="V15" s="5">
        <f t="shared" si="7"/>
        <v>44209.605613425927</v>
      </c>
    </row>
    <row r="16" spans="1:22" x14ac:dyDescent="0.2">
      <c r="A16" t="s">
        <v>11</v>
      </c>
      <c r="B16" t="s">
        <v>51</v>
      </c>
      <c r="C16" t="s">
        <v>13</v>
      </c>
      <c r="D16" t="s">
        <v>52</v>
      </c>
      <c r="E16" s="8">
        <v>6709</v>
      </c>
      <c r="F16" s="15" t="s">
        <v>25</v>
      </c>
      <c r="G16" t="s">
        <v>53</v>
      </c>
      <c r="H16" t="str">
        <f t="shared" si="0"/>
        <v>AL</v>
      </c>
      <c r="I16" s="7">
        <v>0.03</v>
      </c>
      <c r="J16" s="2">
        <v>44209</v>
      </c>
      <c r="K16" s="1">
        <v>0.60555555555555551</v>
      </c>
      <c r="L16" s="5">
        <f>J16+K16+INDEX('Status Index'!B:B,MATCH(M16,'Status Index'!A:A,0))/(24*60*60)</f>
        <v>44209.605613425927</v>
      </c>
      <c r="M16" t="s">
        <v>19</v>
      </c>
      <c r="N16" t="str">
        <f t="shared" si="1"/>
        <v>CANONIC REFDEM99926709</v>
      </c>
      <c r="O16">
        <f>IF(M16="NEW",ROW(),INDEX(O$2:O15,MATCH(N16,N$2:N15,0)))</f>
        <v>15</v>
      </c>
      <c r="P16" t="str">
        <f t="shared" si="2"/>
        <v>15COMPLETEDFINVALTRXXX</v>
      </c>
      <c r="Q16" t="str">
        <f t="shared" si="3"/>
        <v>15COMPLETED</v>
      </c>
      <c r="R16" s="14">
        <f>IFERROR(INDEX('FX rates'!B:B,MATCH(J16,'FX rates'!A:A,0)),INDEX('FX rates'!B:B,MATCH(J16,'FX rates'!A:A,1)))</f>
        <v>1.2165999999999999</v>
      </c>
      <c r="S16" s="6" t="str">
        <f t="shared" si="4"/>
        <v>USD</v>
      </c>
      <c r="T16" s="6">
        <f t="shared" si="5"/>
        <v>5514.5487423968443</v>
      </c>
      <c r="U16" s="6">
        <f t="shared" si="6"/>
        <v>6709</v>
      </c>
      <c r="V16" s="5">
        <f t="shared" si="7"/>
        <v>44209.605613425927</v>
      </c>
    </row>
    <row r="17" spans="1:22" x14ac:dyDescent="0.2">
      <c r="A17" t="s">
        <v>11</v>
      </c>
      <c r="B17" t="s">
        <v>54</v>
      </c>
      <c r="C17" t="s">
        <v>13</v>
      </c>
      <c r="D17" t="s">
        <v>55</v>
      </c>
      <c r="E17" s="8">
        <v>5188</v>
      </c>
      <c r="F17" t="s">
        <v>25</v>
      </c>
      <c r="G17" t="s">
        <v>16</v>
      </c>
      <c r="H17" t="str">
        <f t="shared" si="0"/>
        <v>US</v>
      </c>
      <c r="I17" s="7">
        <v>0.01</v>
      </c>
      <c r="J17" s="2">
        <v>44210</v>
      </c>
      <c r="K17" s="1">
        <v>0.65486111111111112</v>
      </c>
      <c r="L17" s="5">
        <f>J17+K17+INDEX('Status Index'!B:B,MATCH(M17,'Status Index'!A:A,0))/(24*60*60)</f>
        <v>44210.654861111114</v>
      </c>
      <c r="M17" t="s">
        <v>17</v>
      </c>
      <c r="N17" t="str">
        <f t="shared" si="1"/>
        <v>CRETA SUPPORTREFDEM00915188</v>
      </c>
      <c r="O17">
        <f>IF(M17="NEW",ROW(),INDEX(O$2:O16,MATCH(N17,N$2:N16,0)))</f>
        <v>17</v>
      </c>
      <c r="P17" t="str">
        <f t="shared" si="2"/>
        <v>17NEWCHASUS3AXXX</v>
      </c>
      <c r="Q17" t="str">
        <f t="shared" si="3"/>
        <v>17NEW</v>
      </c>
      <c r="R17" s="14">
        <f>IFERROR(INDEX('FX rates'!B:B,MATCH(J17,'FX rates'!A:A,0)),INDEX('FX rates'!B:B,MATCH(J17,'FX rates'!A:A,1)))</f>
        <v>1.2123999999999999</v>
      </c>
      <c r="S17" s="6" t="str">
        <f t="shared" si="4"/>
        <v>EUR</v>
      </c>
      <c r="T17" s="6">
        <f t="shared" si="5"/>
        <v>5188</v>
      </c>
      <c r="U17" s="6">
        <f t="shared" si="6"/>
        <v>6289.9312</v>
      </c>
      <c r="V17" s="5">
        <f t="shared" si="7"/>
        <v>44210.654918981483</v>
      </c>
    </row>
    <row r="18" spans="1:22" x14ac:dyDescent="0.2">
      <c r="A18" t="s">
        <v>11</v>
      </c>
      <c r="B18" t="s">
        <v>54</v>
      </c>
      <c r="C18" t="s">
        <v>13</v>
      </c>
      <c r="D18" t="s">
        <v>55</v>
      </c>
      <c r="E18" s="8">
        <v>5188</v>
      </c>
      <c r="F18" t="s">
        <v>25</v>
      </c>
      <c r="G18" t="s">
        <v>56</v>
      </c>
      <c r="H18" t="str">
        <f t="shared" si="0"/>
        <v>AU</v>
      </c>
      <c r="I18" s="7">
        <v>0.01</v>
      </c>
      <c r="J18" s="2">
        <v>44210</v>
      </c>
      <c r="K18" s="1">
        <v>0.65486111111111112</v>
      </c>
      <c r="L18" s="5">
        <f>J18+K18+INDEX('Status Index'!B:B,MATCH(M18,'Status Index'!A:A,0))/(24*60*60)</f>
        <v>44210.654918981483</v>
      </c>
      <c r="M18" t="s">
        <v>19</v>
      </c>
      <c r="N18" t="str">
        <f t="shared" si="1"/>
        <v>CRETA SUPPORTREFDEM00915188</v>
      </c>
      <c r="O18">
        <f>IF(M18="NEW",ROW(),INDEX(O$2:O17,MATCH(N18,N$2:N17,0)))</f>
        <v>17</v>
      </c>
      <c r="P18" t="str">
        <f t="shared" si="2"/>
        <v>17COMPLETEDTSIBAU44XXX</v>
      </c>
      <c r="Q18" t="str">
        <f t="shared" si="3"/>
        <v>17COMPLETED</v>
      </c>
      <c r="R18" s="14">
        <f>IFERROR(INDEX('FX rates'!B:B,MATCH(J18,'FX rates'!A:A,0)),INDEX('FX rates'!B:B,MATCH(J18,'FX rates'!A:A,1)))</f>
        <v>1.2123999999999999</v>
      </c>
      <c r="S18" s="6" t="str">
        <f t="shared" si="4"/>
        <v>EUR</v>
      </c>
      <c r="T18" s="6">
        <f t="shared" si="5"/>
        <v>5188</v>
      </c>
      <c r="U18" s="6">
        <f t="shared" si="6"/>
        <v>6289.9312</v>
      </c>
      <c r="V18" s="5">
        <f t="shared" si="7"/>
        <v>44210.654918981483</v>
      </c>
    </row>
    <row r="19" spans="1:22" x14ac:dyDescent="0.2">
      <c r="A19" t="s">
        <v>11</v>
      </c>
      <c r="B19" t="s">
        <v>74</v>
      </c>
      <c r="C19" t="s">
        <v>13</v>
      </c>
      <c r="D19" t="s">
        <v>75</v>
      </c>
      <c r="E19" s="8">
        <v>348</v>
      </c>
      <c r="F19" t="s">
        <v>25</v>
      </c>
      <c r="G19" t="s">
        <v>16</v>
      </c>
      <c r="H19" t="str">
        <f t="shared" si="0"/>
        <v>US</v>
      </c>
      <c r="I19" s="7">
        <v>7.0000000000000007E-2</v>
      </c>
      <c r="J19" s="2">
        <v>44211</v>
      </c>
      <c r="K19" s="1">
        <v>0.35694444444444445</v>
      </c>
      <c r="L19" s="5">
        <f>J19+K19+INDEX('Status Index'!B:B,MATCH(M19,'Status Index'!A:A,0))/(24*60*60)</f>
        <v>44211.356944444444</v>
      </c>
      <c r="M19" t="s">
        <v>17</v>
      </c>
      <c r="N19" t="str">
        <f t="shared" si="1"/>
        <v>SOCIETE GEN SAREFDEM1591348</v>
      </c>
      <c r="O19">
        <f>IF(M19="NEW",ROW(),INDEX(O$2:O18,MATCH(N19,N$2:N18,0)))</f>
        <v>19</v>
      </c>
      <c r="P19" t="str">
        <f t="shared" si="2"/>
        <v>19NEWCHASUS3AXXX</v>
      </c>
      <c r="Q19" t="str">
        <f t="shared" si="3"/>
        <v>19NEW</v>
      </c>
      <c r="R19" s="14">
        <f>IFERROR(INDEX('FX rates'!B:B,MATCH(J19,'FX rates'!A:A,0)),INDEX('FX rates'!B:B,MATCH(J19,'FX rates'!A:A,1)))</f>
        <v>1.2122999999999999</v>
      </c>
      <c r="S19" s="6" t="str">
        <f t="shared" si="4"/>
        <v>EUR</v>
      </c>
      <c r="T19" s="6">
        <f t="shared" si="5"/>
        <v>348</v>
      </c>
      <c r="U19" s="6">
        <f t="shared" si="6"/>
        <v>421.88039999999995</v>
      </c>
      <c r="V19" s="5">
        <f t="shared" si="7"/>
        <v>44211.527141203704</v>
      </c>
    </row>
    <row r="20" spans="1:22" x14ac:dyDescent="0.2">
      <c r="A20" t="s">
        <v>11</v>
      </c>
      <c r="B20" t="s">
        <v>74</v>
      </c>
      <c r="C20" t="s">
        <v>13</v>
      </c>
      <c r="D20" t="s">
        <v>75</v>
      </c>
      <c r="E20" s="8">
        <v>348</v>
      </c>
      <c r="F20" t="s">
        <v>25</v>
      </c>
      <c r="G20" t="s">
        <v>56</v>
      </c>
      <c r="H20" t="str">
        <f t="shared" si="0"/>
        <v>AU</v>
      </c>
      <c r="I20" s="7">
        <v>0.01</v>
      </c>
      <c r="J20" s="2">
        <v>44211</v>
      </c>
      <c r="K20" s="1">
        <v>0.52708333333333335</v>
      </c>
      <c r="L20" s="5">
        <f>J20+K20+INDEX('Status Index'!B:B,MATCH(M20,'Status Index'!A:A,0))/(24*60*60)</f>
        <v>44211.527141203704</v>
      </c>
      <c r="M20" t="s">
        <v>19</v>
      </c>
      <c r="N20" t="str">
        <f t="shared" si="1"/>
        <v>SOCIETE GEN SAREFDEM1591348</v>
      </c>
      <c r="O20">
        <f>IF(M20="NEW",ROW(),INDEX(O$2:O19,MATCH(N20,N$2:N19,0)))</f>
        <v>19</v>
      </c>
      <c r="P20" t="str">
        <f t="shared" si="2"/>
        <v>19COMPLETEDTSIBAU44XXX</v>
      </c>
      <c r="Q20" t="str">
        <f t="shared" si="3"/>
        <v>19COMPLETED</v>
      </c>
      <c r="R20" s="14">
        <f>IFERROR(INDEX('FX rates'!B:B,MATCH(J20,'FX rates'!A:A,0)),INDEX('FX rates'!B:B,MATCH(J20,'FX rates'!A:A,1)))</f>
        <v>1.2122999999999999</v>
      </c>
      <c r="S20" s="6" t="str">
        <f t="shared" si="4"/>
        <v>EUR</v>
      </c>
      <c r="T20" s="6">
        <f t="shared" si="5"/>
        <v>348</v>
      </c>
      <c r="U20" s="6">
        <f t="shared" si="6"/>
        <v>421.88039999999995</v>
      </c>
      <c r="V20" s="5">
        <f t="shared" si="7"/>
        <v>44211.527141203704</v>
      </c>
    </row>
    <row r="21" spans="1:22" x14ac:dyDescent="0.2">
      <c r="A21" t="s">
        <v>11</v>
      </c>
      <c r="B21" t="s">
        <v>48</v>
      </c>
      <c r="C21" t="s">
        <v>13</v>
      </c>
      <c r="D21" t="s">
        <v>49</v>
      </c>
      <c r="E21" s="8">
        <v>238</v>
      </c>
      <c r="F21" t="s">
        <v>15</v>
      </c>
      <c r="G21" t="s">
        <v>16</v>
      </c>
      <c r="H21" t="str">
        <f t="shared" si="0"/>
        <v>US</v>
      </c>
      <c r="I21" s="7">
        <v>0.08</v>
      </c>
      <c r="J21" s="2">
        <v>44211</v>
      </c>
      <c r="K21" s="1">
        <v>0.75694444444444453</v>
      </c>
      <c r="L21" s="5">
        <f>J21+K21+INDEX('Status Index'!B:B,MATCH(M21,'Status Index'!A:A,0))/(24*60*60)</f>
        <v>44211.756944444445</v>
      </c>
      <c r="M21" t="s">
        <v>17</v>
      </c>
      <c r="N21" t="str">
        <f t="shared" si="1"/>
        <v>BRITA SUPPORTREFDEM012238</v>
      </c>
      <c r="O21">
        <f>IF(M21="NEW",ROW(),INDEX(O$2:O20,MATCH(N21,N$2:N20,0)))</f>
        <v>21</v>
      </c>
      <c r="P21" t="str">
        <f t="shared" si="2"/>
        <v>21NEWCHASUS3AXXX</v>
      </c>
      <c r="Q21" t="str">
        <f t="shared" si="3"/>
        <v>21NEW</v>
      </c>
      <c r="R21" s="14">
        <f>IFERROR(INDEX('FX rates'!B:B,MATCH(J21,'FX rates'!A:A,0)),INDEX('FX rates'!B:B,MATCH(J21,'FX rates'!A:A,1)))</f>
        <v>1.2122999999999999</v>
      </c>
      <c r="S21" s="6" t="str">
        <f t="shared" si="4"/>
        <v>USD</v>
      </c>
      <c r="T21" s="6">
        <f t="shared" si="5"/>
        <v>238</v>
      </c>
      <c r="U21" s="6">
        <f t="shared" si="6"/>
        <v>238</v>
      </c>
      <c r="V21" s="5" t="b">
        <f t="shared" si="7"/>
        <v>0</v>
      </c>
    </row>
    <row r="22" spans="1:22" x14ac:dyDescent="0.2">
      <c r="A22" t="s">
        <v>11</v>
      </c>
      <c r="B22" t="s">
        <v>48</v>
      </c>
      <c r="C22" t="s">
        <v>13</v>
      </c>
      <c r="D22" t="s">
        <v>49</v>
      </c>
      <c r="E22" s="8">
        <v>238</v>
      </c>
      <c r="F22" t="s">
        <v>15</v>
      </c>
      <c r="G22" t="s">
        <v>16</v>
      </c>
      <c r="H22" t="str">
        <f t="shared" si="0"/>
        <v>US</v>
      </c>
      <c r="I22" s="7">
        <v>0.08</v>
      </c>
      <c r="J22" s="2">
        <v>44211</v>
      </c>
      <c r="K22" s="1">
        <v>0.52986111111111112</v>
      </c>
      <c r="L22" s="16">
        <f>J22+K22+INDEX('Status Index'!B:B,MATCH(M22,'Status Index'!A:A,0))/(24*60*60)+6/24</f>
        <v>44211.779907407414</v>
      </c>
      <c r="M22" t="s">
        <v>50</v>
      </c>
      <c r="N22" t="str">
        <f t="shared" si="1"/>
        <v>BRITA SUPPORTREFDEM012238</v>
      </c>
      <c r="O22">
        <f>IF(M22="NEW",ROW(),INDEX(O$2:O21,MATCH(N22,N$2:N21,0)))</f>
        <v>21</v>
      </c>
      <c r="P22" t="str">
        <f t="shared" si="2"/>
        <v>21CANCELLEDCHASUS3AXXX</v>
      </c>
      <c r="Q22" t="str">
        <f t="shared" si="3"/>
        <v>21CANCELLED</v>
      </c>
      <c r="R22" s="14">
        <f>IFERROR(INDEX('FX rates'!B:B,MATCH(J22,'FX rates'!A:A,0)),INDEX('FX rates'!B:B,MATCH(J22,'FX rates'!A:A,1)))</f>
        <v>1.2122999999999999</v>
      </c>
      <c r="S22" s="6" t="str">
        <f t="shared" si="4"/>
        <v>USD</v>
      </c>
      <c r="T22" s="6">
        <f t="shared" si="5"/>
        <v>238</v>
      </c>
      <c r="U22" s="6">
        <f t="shared" si="6"/>
        <v>238</v>
      </c>
      <c r="V22" s="5" t="b">
        <f t="shared" si="7"/>
        <v>0</v>
      </c>
    </row>
    <row r="23" spans="1:22" x14ac:dyDescent="0.2">
      <c r="A23" t="s">
        <v>11</v>
      </c>
      <c r="B23" t="s">
        <v>12</v>
      </c>
      <c r="C23" t="s">
        <v>13</v>
      </c>
      <c r="D23" t="s">
        <v>87</v>
      </c>
      <c r="E23" s="8">
        <v>10000</v>
      </c>
      <c r="F23" t="s">
        <v>15</v>
      </c>
      <c r="G23" t="s">
        <v>16</v>
      </c>
      <c r="H23" t="str">
        <f t="shared" si="0"/>
        <v>US</v>
      </c>
      <c r="I23" s="7">
        <v>0.02</v>
      </c>
      <c r="J23" s="2">
        <v>44217</v>
      </c>
      <c r="K23" s="1">
        <v>0.40625</v>
      </c>
      <c r="L23" s="5">
        <f>J23+K23+INDEX('Status Index'!B:B,MATCH(M23,'Status Index'!A:A,0))/(24*60*60)</f>
        <v>44217.40625</v>
      </c>
      <c r="M23" t="s">
        <v>17</v>
      </c>
      <c r="N23" t="str">
        <f t="shared" si="1"/>
        <v>ACME INVEST.REF211-A10000</v>
      </c>
      <c r="O23">
        <f>IF(M23="NEW",ROW(),INDEX(O$2:O22,MATCH(N23,N$2:N22,0)))</f>
        <v>23</v>
      </c>
      <c r="P23" t="str">
        <f t="shared" si="2"/>
        <v>23NEWCHASUS3AXXX</v>
      </c>
      <c r="Q23" t="str">
        <f t="shared" si="3"/>
        <v>23NEW</v>
      </c>
      <c r="R23" s="14">
        <f>IFERROR(INDEX('FX rates'!B:B,MATCH(J23,'FX rates'!A:A,0)),INDEX('FX rates'!B:B,MATCH(J23,'FX rates'!A:A,1)))</f>
        <v>1.2158</v>
      </c>
      <c r="S23" s="6" t="str">
        <f t="shared" si="4"/>
        <v>USD</v>
      </c>
      <c r="T23" s="6">
        <f t="shared" si="5"/>
        <v>10000</v>
      </c>
      <c r="U23" s="6">
        <f t="shared" si="6"/>
        <v>10000</v>
      </c>
      <c r="V23" s="5">
        <f t="shared" si="7"/>
        <v>44223.533391203702</v>
      </c>
    </row>
    <row r="24" spans="1:22" x14ac:dyDescent="0.2">
      <c r="A24" t="s">
        <v>11</v>
      </c>
      <c r="B24" t="s">
        <v>76</v>
      </c>
      <c r="C24" t="s">
        <v>13</v>
      </c>
      <c r="D24" t="s">
        <v>77</v>
      </c>
      <c r="E24" s="8">
        <v>67569</v>
      </c>
      <c r="F24" t="s">
        <v>25</v>
      </c>
      <c r="G24" t="s">
        <v>16</v>
      </c>
      <c r="H24" t="str">
        <f t="shared" si="0"/>
        <v>US</v>
      </c>
      <c r="I24" s="7">
        <v>0.01</v>
      </c>
      <c r="J24" s="2">
        <v>44217</v>
      </c>
      <c r="K24" s="1">
        <v>0.41250000000000003</v>
      </c>
      <c r="L24" s="5">
        <f>J24+K24+INDEX('Status Index'!B:B,MATCH(M24,'Status Index'!A:A,0))/(24*60*60)</f>
        <v>44217.412499999999</v>
      </c>
      <c r="M24" t="s">
        <v>17</v>
      </c>
      <c r="N24" t="str">
        <f t="shared" si="1"/>
        <v>TRADE INC REFD1019267569</v>
      </c>
      <c r="O24">
        <f>IF(M24="NEW",ROW(),INDEX(O$2:O23,MATCH(N24,N$2:N23,0)))</f>
        <v>24</v>
      </c>
      <c r="P24" t="str">
        <f t="shared" si="2"/>
        <v>24NEWCHASUS3AXXX</v>
      </c>
      <c r="Q24" t="str">
        <f t="shared" si="3"/>
        <v>24NEW</v>
      </c>
      <c r="R24" s="14">
        <f>IFERROR(INDEX('FX rates'!B:B,MATCH(J24,'FX rates'!A:A,0)),INDEX('FX rates'!B:B,MATCH(J24,'FX rates'!A:A,1)))</f>
        <v>1.2158</v>
      </c>
      <c r="S24" s="6" t="str">
        <f t="shared" si="4"/>
        <v>EUR</v>
      </c>
      <c r="T24" s="6">
        <f t="shared" si="5"/>
        <v>67569</v>
      </c>
      <c r="U24" s="6">
        <f t="shared" si="6"/>
        <v>82150.390199999994</v>
      </c>
      <c r="V24" s="5">
        <f t="shared" si="7"/>
        <v>44218.730613425927</v>
      </c>
    </row>
    <row r="25" spans="1:22" x14ac:dyDescent="0.2">
      <c r="A25" t="s">
        <v>11</v>
      </c>
      <c r="B25" t="s">
        <v>76</v>
      </c>
      <c r="C25" t="s">
        <v>13</v>
      </c>
      <c r="D25" t="s">
        <v>77</v>
      </c>
      <c r="E25" s="8">
        <v>67569</v>
      </c>
      <c r="F25" t="s">
        <v>25</v>
      </c>
      <c r="G25" t="s">
        <v>18</v>
      </c>
      <c r="H25" t="str">
        <f t="shared" si="0"/>
        <v>AD</v>
      </c>
      <c r="I25" s="7">
        <v>0.08</v>
      </c>
      <c r="J25" s="2">
        <v>44218</v>
      </c>
      <c r="K25" s="1">
        <v>0.73055555555555562</v>
      </c>
      <c r="L25" s="5">
        <f>J25+K25+INDEX('Status Index'!B:B,MATCH(M25,'Status Index'!A:A,0))/(24*60*60)</f>
        <v>44218.730613425927</v>
      </c>
      <c r="M25" t="s">
        <v>19</v>
      </c>
      <c r="N25" t="str">
        <f t="shared" si="1"/>
        <v>TRADE INC REFD1019267569</v>
      </c>
      <c r="O25">
        <f>IF(M25="NEW",ROW(),INDEX(O$2:O24,MATCH(N25,N$2:N24,0)))</f>
        <v>24</v>
      </c>
      <c r="P25" t="str">
        <f t="shared" si="2"/>
        <v>24COMPLETEDBINAADADXXX</v>
      </c>
      <c r="Q25" t="str">
        <f t="shared" si="3"/>
        <v>24COMPLETED</v>
      </c>
      <c r="R25" s="14">
        <f>IFERROR(INDEX('FX rates'!B:B,MATCH(J25,'FX rates'!A:A,0)),INDEX('FX rates'!B:B,MATCH(J25,'FX rates'!A:A,1)))</f>
        <v>1.2158</v>
      </c>
      <c r="S25" s="6" t="str">
        <f t="shared" si="4"/>
        <v>EUR</v>
      </c>
      <c r="T25" s="6">
        <f t="shared" si="5"/>
        <v>67569</v>
      </c>
      <c r="U25" s="6">
        <f t="shared" si="6"/>
        <v>82150.390199999994</v>
      </c>
      <c r="V25" s="5">
        <f t="shared" si="7"/>
        <v>44218.730613425927</v>
      </c>
    </row>
    <row r="26" spans="1:22" x14ac:dyDescent="0.2">
      <c r="A26" t="s">
        <v>11</v>
      </c>
      <c r="B26" t="s">
        <v>12</v>
      </c>
      <c r="C26" t="s">
        <v>13</v>
      </c>
      <c r="D26" t="s">
        <v>87</v>
      </c>
      <c r="E26" s="8">
        <v>10000</v>
      </c>
      <c r="F26" t="s">
        <v>15</v>
      </c>
      <c r="G26" t="s">
        <v>18</v>
      </c>
      <c r="H26" t="str">
        <f t="shared" si="0"/>
        <v>AD</v>
      </c>
      <c r="I26" s="7">
        <v>1.4999999999999999E-2</v>
      </c>
      <c r="J26" s="2">
        <v>44223</v>
      </c>
      <c r="K26" s="1">
        <v>0.53333333333333333</v>
      </c>
      <c r="L26" s="5">
        <f>J26+K26+INDEX('Status Index'!B:B,MATCH(M26,'Status Index'!A:A,0))/(24*60*60)</f>
        <v>44223.533391203702</v>
      </c>
      <c r="M26" t="s">
        <v>19</v>
      </c>
      <c r="N26" t="str">
        <f t="shared" si="1"/>
        <v>ACME INVEST.REF211-A10000</v>
      </c>
      <c r="O26">
        <f>IF(M26="NEW",ROW(),INDEX(O$2:O25,MATCH(N26,N$2:N25,0)))</f>
        <v>23</v>
      </c>
      <c r="P26" t="str">
        <f t="shared" si="2"/>
        <v>23COMPLETEDBINAADADXXX</v>
      </c>
      <c r="Q26" t="str">
        <f t="shared" si="3"/>
        <v>23COMPLETED</v>
      </c>
      <c r="R26" s="14">
        <f>IFERROR(INDEX('FX rates'!B:B,MATCH(J26,'FX rates'!A:A,0)),INDEX('FX rates'!B:B,MATCH(J26,'FX rates'!A:A,1)))</f>
        <v>1.2114</v>
      </c>
      <c r="S26" s="6" t="str">
        <f t="shared" si="4"/>
        <v>USD</v>
      </c>
      <c r="T26" s="6">
        <f t="shared" si="5"/>
        <v>10000</v>
      </c>
      <c r="U26" s="6">
        <f t="shared" si="6"/>
        <v>10000</v>
      </c>
      <c r="V26" s="5">
        <f t="shared" si="7"/>
        <v>44223.533391203702</v>
      </c>
    </row>
    <row r="27" spans="1:22" x14ac:dyDescent="0.2">
      <c r="A27" t="s">
        <v>11</v>
      </c>
      <c r="B27" t="s">
        <v>59</v>
      </c>
      <c r="C27" t="s">
        <v>13</v>
      </c>
      <c r="D27" t="s">
        <v>58</v>
      </c>
      <c r="E27" s="8">
        <v>6720</v>
      </c>
      <c r="F27" t="s">
        <v>25</v>
      </c>
      <c r="G27" t="s">
        <v>16</v>
      </c>
      <c r="H27" t="str">
        <f t="shared" si="0"/>
        <v>US</v>
      </c>
      <c r="I27" s="7">
        <v>0.02</v>
      </c>
      <c r="J27" s="2">
        <v>44224</v>
      </c>
      <c r="K27" s="1">
        <v>0.55763888888888891</v>
      </c>
      <c r="L27" s="5">
        <f>J27+K27+INDEX('Status Index'!B:B,MATCH(M27,'Status Index'!A:A,0))/(24*60*60)</f>
        <v>44224.557638888888</v>
      </c>
      <c r="M27" t="s">
        <v>17</v>
      </c>
      <c r="N27" t="str">
        <f t="shared" si="1"/>
        <v>CROSSSUPPORT SAREFDEM55916720</v>
      </c>
      <c r="O27">
        <f>IF(M27="NEW",ROW(),INDEX(O$2:O26,MATCH(N27,N$2:N26,0)))</f>
        <v>27</v>
      </c>
      <c r="P27" t="str">
        <f t="shared" si="2"/>
        <v>27NEWCHASUS3AXXX</v>
      </c>
      <c r="Q27" t="str">
        <f t="shared" si="3"/>
        <v>27NEW</v>
      </c>
      <c r="R27" s="14">
        <f>IFERROR(INDEX('FX rates'!B:B,MATCH(J27,'FX rates'!A:A,0)),INDEX('FX rates'!B:B,MATCH(J27,'FX rates'!A:A,1)))</f>
        <v>1.2091000000000001</v>
      </c>
      <c r="S27" s="6" t="str">
        <f t="shared" si="4"/>
        <v>EUR</v>
      </c>
      <c r="T27" s="6">
        <f t="shared" si="5"/>
        <v>6720</v>
      </c>
      <c r="U27" s="6">
        <f t="shared" si="6"/>
        <v>8125.152</v>
      </c>
      <c r="V27" s="5">
        <f t="shared" si="7"/>
        <v>44224.798668981479</v>
      </c>
    </row>
    <row r="28" spans="1:22" x14ac:dyDescent="0.2">
      <c r="A28" t="s">
        <v>11</v>
      </c>
      <c r="B28" t="s">
        <v>59</v>
      </c>
      <c r="C28" t="s">
        <v>13</v>
      </c>
      <c r="D28" t="s">
        <v>58</v>
      </c>
      <c r="E28" s="8">
        <v>6720</v>
      </c>
      <c r="F28" t="s">
        <v>25</v>
      </c>
      <c r="G28" t="s">
        <v>42</v>
      </c>
      <c r="H28" t="str">
        <f t="shared" si="0"/>
        <v>CN</v>
      </c>
      <c r="I28" s="7">
        <v>0.02</v>
      </c>
      <c r="J28" s="2">
        <v>44224</v>
      </c>
      <c r="K28" s="1">
        <v>0.79861111111111116</v>
      </c>
      <c r="L28" s="5">
        <f>J28+K28+INDEX('Status Index'!B:B,MATCH(M28,'Status Index'!A:A,0))/(24*60*60)</f>
        <v>44224.798668981479</v>
      </c>
      <c r="M28" t="s">
        <v>19</v>
      </c>
      <c r="N28" t="str">
        <f t="shared" si="1"/>
        <v>CROSSSUPPORT SAREFDEM55916720</v>
      </c>
      <c r="O28">
        <f>IF(M28="NEW",ROW(),INDEX(O$2:O27,MATCH(N28,N$2:N27,0)))</f>
        <v>27</v>
      </c>
      <c r="P28" t="str">
        <f t="shared" si="2"/>
        <v>27COMPLETEDFNROCNBQXXX</v>
      </c>
      <c r="Q28" t="str">
        <f t="shared" si="3"/>
        <v>27COMPLETED</v>
      </c>
      <c r="R28" s="14">
        <f>IFERROR(INDEX('FX rates'!B:B,MATCH(J28,'FX rates'!A:A,0)),INDEX('FX rates'!B:B,MATCH(J28,'FX rates'!A:A,1)))</f>
        <v>1.2091000000000001</v>
      </c>
      <c r="S28" s="6" t="str">
        <f t="shared" si="4"/>
        <v>EUR</v>
      </c>
      <c r="T28" s="6">
        <f t="shared" si="5"/>
        <v>6720</v>
      </c>
      <c r="U28" s="6">
        <f t="shared" si="6"/>
        <v>8125.152</v>
      </c>
      <c r="V28" s="5">
        <f t="shared" si="7"/>
        <v>44224.798668981479</v>
      </c>
    </row>
    <row r="29" spans="1:22" x14ac:dyDescent="0.2">
      <c r="A29" t="s">
        <v>11</v>
      </c>
      <c r="B29" t="s">
        <v>39</v>
      </c>
      <c r="C29" t="s">
        <v>13</v>
      </c>
      <c r="D29" t="s">
        <v>41</v>
      </c>
      <c r="E29" s="8">
        <v>1100</v>
      </c>
      <c r="F29" t="s">
        <v>15</v>
      </c>
      <c r="G29" t="s">
        <v>16</v>
      </c>
      <c r="H29" t="str">
        <f t="shared" si="0"/>
        <v>US</v>
      </c>
      <c r="I29" s="7">
        <v>0.02</v>
      </c>
      <c r="J29" s="2">
        <v>44234</v>
      </c>
      <c r="K29" s="1">
        <v>0.65486111111111112</v>
      </c>
      <c r="L29" s="5">
        <f>J29+K29+INDEX('Status Index'!B:B,MATCH(M29,'Status Index'!A:A,0))/(24*60*60)</f>
        <v>44234.654861111114</v>
      </c>
      <c r="M29" t="s">
        <v>17</v>
      </c>
      <c r="N29" t="str">
        <f t="shared" si="1"/>
        <v>Beta CorpREF001DEMO1100</v>
      </c>
      <c r="O29">
        <f>IF(M29="NEW",ROW(),INDEX(O$2:O28,MATCH(N29,N$2:N28,0)))</f>
        <v>29</v>
      </c>
      <c r="P29" t="str">
        <f t="shared" si="2"/>
        <v>29NEWCHASUS3AXXX</v>
      </c>
      <c r="Q29" t="str">
        <f t="shared" si="3"/>
        <v>29NEW</v>
      </c>
      <c r="R29" s="14">
        <f>IFERROR(INDEX('FX rates'!B:B,MATCH(J29,'FX rates'!A:A,0)),INDEX('FX rates'!B:B,MATCH(J29,'FX rates'!A:A,1)))</f>
        <v>1.1982999999999999</v>
      </c>
      <c r="S29" s="6" t="str">
        <f t="shared" si="4"/>
        <v>USD</v>
      </c>
      <c r="T29" s="6">
        <f t="shared" si="5"/>
        <v>1100</v>
      </c>
      <c r="U29" s="6">
        <f t="shared" si="6"/>
        <v>1100</v>
      </c>
      <c r="V29" s="5">
        <f t="shared" si="7"/>
        <v>44235.722974537035</v>
      </c>
    </row>
    <row r="30" spans="1:22" x14ac:dyDescent="0.2">
      <c r="A30" t="s">
        <v>11</v>
      </c>
      <c r="B30" t="s">
        <v>39</v>
      </c>
      <c r="C30" t="s">
        <v>13</v>
      </c>
      <c r="D30" t="s">
        <v>41</v>
      </c>
      <c r="E30" s="8">
        <v>1100</v>
      </c>
      <c r="F30" t="s">
        <v>15</v>
      </c>
      <c r="G30" t="s">
        <v>42</v>
      </c>
      <c r="H30" t="str">
        <f t="shared" si="0"/>
        <v>CN</v>
      </c>
      <c r="I30" s="7">
        <v>0.01</v>
      </c>
      <c r="J30" s="2">
        <v>44235</v>
      </c>
      <c r="K30" s="1">
        <v>0.72291666666666676</v>
      </c>
      <c r="L30" s="5">
        <f>J30+K30+INDEX('Status Index'!B:B,MATCH(M30,'Status Index'!A:A,0))/(24*60*60)</f>
        <v>44235.722974537035</v>
      </c>
      <c r="M30" t="s">
        <v>19</v>
      </c>
      <c r="N30" t="str">
        <f t="shared" si="1"/>
        <v>Beta CorpREF001DEMO1100</v>
      </c>
      <c r="O30">
        <f>IF(M30="NEW",ROW(),INDEX(O$2:O29,MATCH(N30,N$2:N29,0)))</f>
        <v>29</v>
      </c>
      <c r="P30" t="str">
        <f t="shared" si="2"/>
        <v>29COMPLETEDFNROCNBQXXX</v>
      </c>
      <c r="Q30" t="str">
        <f t="shared" si="3"/>
        <v>29COMPLETED</v>
      </c>
      <c r="R30" s="14">
        <f>IFERROR(INDEX('FX rates'!B:B,MATCH(J30,'FX rates'!A:A,0)),INDEX('FX rates'!B:B,MATCH(J30,'FX rates'!A:A,1)))</f>
        <v>1.2024999999999999</v>
      </c>
      <c r="S30" s="6" t="str">
        <f t="shared" si="4"/>
        <v>USD</v>
      </c>
      <c r="T30" s="6">
        <f t="shared" si="5"/>
        <v>1100</v>
      </c>
      <c r="U30" s="6">
        <f t="shared" si="6"/>
        <v>1100</v>
      </c>
      <c r="V30" s="5">
        <f t="shared" si="7"/>
        <v>44235.722974537035</v>
      </c>
    </row>
    <row r="31" spans="1:22" x14ac:dyDescent="0.2">
      <c r="A31" t="s">
        <v>11</v>
      </c>
      <c r="B31" t="s">
        <v>28</v>
      </c>
      <c r="C31" t="s">
        <v>13</v>
      </c>
      <c r="D31" t="s">
        <v>14</v>
      </c>
      <c r="E31" s="8">
        <v>12000</v>
      </c>
      <c r="F31" t="s">
        <v>15</v>
      </c>
      <c r="G31" t="s">
        <v>16</v>
      </c>
      <c r="H31" t="str">
        <f t="shared" si="0"/>
        <v>US</v>
      </c>
      <c r="I31" s="7">
        <v>0.02</v>
      </c>
      <c r="J31" s="2">
        <v>44240</v>
      </c>
      <c r="K31" s="1">
        <v>0.38611111111111113</v>
      </c>
      <c r="L31" s="5">
        <f>J31+K31+INDEX('Status Index'!B:B,MATCH(M31,'Status Index'!A:A,0))/(24*60*60)</f>
        <v>44240.386111111111</v>
      </c>
      <c r="M31" t="s">
        <v>17</v>
      </c>
      <c r="N31" t="str">
        <f t="shared" si="1"/>
        <v>ACME TRADE.REF21112000</v>
      </c>
      <c r="O31">
        <f>IF(M31="NEW",ROW(),INDEX(O$2:O30,MATCH(N31,N$2:N30,0)))</f>
        <v>31</v>
      </c>
      <c r="P31" t="str">
        <f t="shared" si="2"/>
        <v>31NEWCHASUS3AXXX</v>
      </c>
      <c r="Q31" t="str">
        <f t="shared" si="3"/>
        <v>31NEW</v>
      </c>
      <c r="R31" s="14">
        <f>IFERROR(INDEX('FX rates'!B:B,MATCH(J31,'FX rates'!A:A,0)),INDEX('FX rates'!B:B,MATCH(J31,'FX rates'!A:A,1)))</f>
        <v>1.2108000000000001</v>
      </c>
      <c r="S31" s="6" t="str">
        <f t="shared" si="4"/>
        <v>USD</v>
      </c>
      <c r="T31" s="6">
        <f t="shared" si="5"/>
        <v>12000</v>
      </c>
      <c r="U31" s="6">
        <f t="shared" si="6"/>
        <v>12000</v>
      </c>
      <c r="V31" s="5">
        <f t="shared" si="7"/>
        <v>44241.522280092591</v>
      </c>
    </row>
    <row r="32" spans="1:22" x14ac:dyDescent="0.2">
      <c r="A32" t="s">
        <v>11</v>
      </c>
      <c r="B32" t="s">
        <v>28</v>
      </c>
      <c r="C32" t="s">
        <v>13</v>
      </c>
      <c r="D32" t="s">
        <v>14</v>
      </c>
      <c r="E32" s="8">
        <v>12000</v>
      </c>
      <c r="F32" t="s">
        <v>15</v>
      </c>
      <c r="G32" t="s">
        <v>26</v>
      </c>
      <c r="H32" t="str">
        <f t="shared" si="0"/>
        <v>FR</v>
      </c>
      <c r="I32" s="7">
        <v>0.01</v>
      </c>
      <c r="J32" s="2">
        <v>44241</v>
      </c>
      <c r="K32" s="1">
        <v>0.52222222222222225</v>
      </c>
      <c r="L32" s="5">
        <f>J32+K32+INDEX('Status Index'!B:B,MATCH(M32,'Status Index'!A:A,0))/(24*60*60)</f>
        <v>44241.522280092591</v>
      </c>
      <c r="M32" t="s">
        <v>19</v>
      </c>
      <c r="N32" t="str">
        <f t="shared" si="1"/>
        <v>ACME TRADE.REF21112000</v>
      </c>
      <c r="O32">
        <f>IF(M32="NEW",ROW(),INDEX(O$2:O31,MATCH(N32,N$2:N31,0)))</f>
        <v>31</v>
      </c>
      <c r="P32" t="str">
        <f t="shared" si="2"/>
        <v>31COMPLETEDAGRIFRPPXXX</v>
      </c>
      <c r="Q32" t="str">
        <f t="shared" si="3"/>
        <v>31COMPLETED</v>
      </c>
      <c r="R32" s="14">
        <f>IFERROR(INDEX('FX rates'!B:B,MATCH(J32,'FX rates'!A:A,0)),INDEX('FX rates'!B:B,MATCH(J32,'FX rates'!A:A,1)))</f>
        <v>1.2108000000000001</v>
      </c>
      <c r="S32" s="6" t="str">
        <f t="shared" si="4"/>
        <v>USD</v>
      </c>
      <c r="T32" s="6">
        <f t="shared" si="5"/>
        <v>12000</v>
      </c>
      <c r="U32" s="6">
        <f t="shared" si="6"/>
        <v>12000</v>
      </c>
      <c r="V32" s="5">
        <f t="shared" si="7"/>
        <v>44241.522280092591</v>
      </c>
    </row>
    <row r="33" spans="1:22" x14ac:dyDescent="0.2">
      <c r="A33" t="s">
        <v>11</v>
      </c>
      <c r="B33" t="s">
        <v>34</v>
      </c>
      <c r="C33" t="s">
        <v>13</v>
      </c>
      <c r="D33" t="s">
        <v>35</v>
      </c>
      <c r="E33" s="8">
        <v>4569</v>
      </c>
      <c r="F33" t="s">
        <v>15</v>
      </c>
      <c r="G33" t="s">
        <v>16</v>
      </c>
      <c r="H33" t="str">
        <f t="shared" si="0"/>
        <v>US</v>
      </c>
      <c r="I33" s="7">
        <v>0.02</v>
      </c>
      <c r="J33" s="2">
        <v>44248</v>
      </c>
      <c r="K33" s="1">
        <v>0.43263888888888885</v>
      </c>
      <c r="L33" s="5">
        <f>J33+K33+INDEX('Status Index'!B:B,MATCH(M33,'Status Index'!A:A,0))/(24*60*60)</f>
        <v>44248.432638888888</v>
      </c>
      <c r="M33" t="s">
        <v>17</v>
      </c>
      <c r="N33" t="str">
        <f t="shared" si="1"/>
        <v>ALT INC REFD2021024569</v>
      </c>
      <c r="O33">
        <f>IF(M33="NEW",ROW(),INDEX(O$2:O32,MATCH(N33,N$2:N32,0)))</f>
        <v>33</v>
      </c>
      <c r="P33" t="str">
        <f t="shared" si="2"/>
        <v>33NEWCHASUS3AXXX</v>
      </c>
      <c r="Q33" t="str">
        <f t="shared" si="3"/>
        <v>33NEW</v>
      </c>
      <c r="R33" s="14">
        <f>IFERROR(INDEX('FX rates'!B:B,MATCH(J33,'FX rates'!A:A,0)),INDEX('FX rates'!B:B,MATCH(J33,'FX rates'!A:A,1)))</f>
        <v>1.2139</v>
      </c>
      <c r="S33" s="6" t="str">
        <f t="shared" si="4"/>
        <v>USD</v>
      </c>
      <c r="T33" s="6">
        <f t="shared" si="5"/>
        <v>4569</v>
      </c>
      <c r="U33" s="6">
        <f t="shared" si="6"/>
        <v>4569</v>
      </c>
      <c r="V33" s="5" t="b">
        <f t="shared" si="7"/>
        <v>0</v>
      </c>
    </row>
    <row r="34" spans="1:22" x14ac:dyDescent="0.2">
      <c r="A34" t="s">
        <v>11</v>
      </c>
      <c r="B34" t="s">
        <v>34</v>
      </c>
      <c r="C34" t="s">
        <v>13</v>
      </c>
      <c r="D34" t="s">
        <v>35</v>
      </c>
      <c r="E34" s="8">
        <v>4569</v>
      </c>
      <c r="F34" t="s">
        <v>15</v>
      </c>
      <c r="G34" t="s">
        <v>26</v>
      </c>
      <c r="H34" t="str">
        <f t="shared" ref="H34:H65" si="8">MID(G34,5,2)</f>
        <v>FR</v>
      </c>
      <c r="I34" s="7">
        <v>0.01</v>
      </c>
      <c r="J34" s="2">
        <v>44248</v>
      </c>
      <c r="K34" s="1">
        <v>0.48819444444444443</v>
      </c>
      <c r="L34" s="5">
        <f>J34+K34+INDEX('Status Index'!B:B,MATCH(M34,'Status Index'!A:A,0))/(24*60*60)</f>
        <v>44248.488206018519</v>
      </c>
      <c r="M34" t="s">
        <v>36</v>
      </c>
      <c r="N34" t="str">
        <f t="shared" si="1"/>
        <v>ALT INC REFD2021024569</v>
      </c>
      <c r="O34">
        <f>IF(M34="NEW",ROW(),INDEX(O$2:O33,MATCH(N34,N$2:N33,0)))</f>
        <v>33</v>
      </c>
      <c r="P34" t="str">
        <f t="shared" si="2"/>
        <v>33PROCESSINGAGRIFRPPXXX</v>
      </c>
      <c r="Q34" t="str">
        <f t="shared" si="3"/>
        <v>33PROCESSING</v>
      </c>
      <c r="R34" s="14">
        <f>IFERROR(INDEX('FX rates'!B:B,MATCH(J34,'FX rates'!A:A,0)),INDEX('FX rates'!B:B,MATCH(J34,'FX rates'!A:A,1)))</f>
        <v>1.2139</v>
      </c>
      <c r="S34" s="6" t="str">
        <f t="shared" si="4"/>
        <v>USD</v>
      </c>
      <c r="T34" s="6">
        <f t="shared" si="5"/>
        <v>4569</v>
      </c>
      <c r="U34" s="6">
        <f t="shared" si="6"/>
        <v>4569</v>
      </c>
      <c r="V34" s="5" t="b">
        <f t="shared" si="7"/>
        <v>0</v>
      </c>
    </row>
    <row r="35" spans="1:22" x14ac:dyDescent="0.2">
      <c r="A35" t="s">
        <v>11</v>
      </c>
      <c r="B35" t="s">
        <v>34</v>
      </c>
      <c r="C35" t="s">
        <v>13</v>
      </c>
      <c r="D35" t="s">
        <v>35</v>
      </c>
      <c r="E35" s="8">
        <v>4569</v>
      </c>
      <c r="F35" t="s">
        <v>15</v>
      </c>
      <c r="G35" t="s">
        <v>27</v>
      </c>
      <c r="H35" t="str">
        <f t="shared" si="8"/>
        <v>BY</v>
      </c>
      <c r="I35" s="7">
        <v>0.08</v>
      </c>
      <c r="J35" s="2">
        <v>44248</v>
      </c>
      <c r="K35" s="1">
        <v>0.70972222222222225</v>
      </c>
      <c r="L35" s="5">
        <f>J35+K35+INDEX('Status Index'!B:B,MATCH(M35,'Status Index'!A:A,0))/(24*60*60)</f>
        <v>44248.709733796299</v>
      </c>
      <c r="M35" t="s">
        <v>36</v>
      </c>
      <c r="N35" t="str">
        <f t="shared" si="1"/>
        <v>ALT INC REFD2021024569</v>
      </c>
      <c r="O35">
        <f>IF(M35="NEW",ROW(),INDEX(O$2:O34,MATCH(N35,N$2:N34,0)))</f>
        <v>33</v>
      </c>
      <c r="P35" t="str">
        <f t="shared" si="2"/>
        <v>33PROCESSINGREDJBY22XXX</v>
      </c>
      <c r="Q35" t="str">
        <f t="shared" si="3"/>
        <v>33PROCESSING</v>
      </c>
      <c r="R35" s="14">
        <f>IFERROR(INDEX('FX rates'!B:B,MATCH(J35,'FX rates'!A:A,0)),INDEX('FX rates'!B:B,MATCH(J35,'FX rates'!A:A,1)))</f>
        <v>1.2139</v>
      </c>
      <c r="S35" s="6" t="str">
        <f t="shared" si="4"/>
        <v>USD</v>
      </c>
      <c r="T35" s="6">
        <f t="shared" si="5"/>
        <v>4569</v>
      </c>
      <c r="U35" s="6">
        <f t="shared" si="6"/>
        <v>4569</v>
      </c>
      <c r="V35" s="5" t="b">
        <f t="shared" si="7"/>
        <v>0</v>
      </c>
    </row>
    <row r="36" spans="1:22" x14ac:dyDescent="0.2">
      <c r="A36" t="s">
        <v>11</v>
      </c>
      <c r="B36" t="s">
        <v>37</v>
      </c>
      <c r="C36" t="s">
        <v>13</v>
      </c>
      <c r="D36" t="s">
        <v>38</v>
      </c>
      <c r="E36" s="8">
        <v>456</v>
      </c>
      <c r="F36" t="s">
        <v>15</v>
      </c>
      <c r="G36" t="s">
        <v>16</v>
      </c>
      <c r="H36" t="str">
        <f t="shared" si="8"/>
        <v>US</v>
      </c>
      <c r="I36" s="7">
        <v>0.01</v>
      </c>
      <c r="J36" s="2">
        <v>44253</v>
      </c>
      <c r="K36" s="1">
        <v>0.52986111111111112</v>
      </c>
      <c r="L36" s="5">
        <f>J36+K36+INDEX('Status Index'!B:B,MATCH(M36,'Status Index'!A:A,0))/(24*60*60)</f>
        <v>44253.529861111114</v>
      </c>
      <c r="M36" t="s">
        <v>17</v>
      </c>
      <c r="N36" t="str">
        <f t="shared" si="1"/>
        <v>ALT-2 INC REFD202103456</v>
      </c>
      <c r="O36">
        <f>IF(M36="NEW",ROW(),INDEX(O$2:O35,MATCH(N36,N$2:N35,0)))</f>
        <v>36</v>
      </c>
      <c r="P36" t="str">
        <f t="shared" si="2"/>
        <v>36NEWCHASUS3AXXX</v>
      </c>
      <c r="Q36" t="str">
        <f t="shared" si="3"/>
        <v>36NEW</v>
      </c>
      <c r="R36" s="14">
        <f>IFERROR(INDEX('FX rates'!B:B,MATCH(J36,'FX rates'!A:A,0)),INDEX('FX rates'!B:B,MATCH(J36,'FX rates'!A:A,1)))</f>
        <v>1.2121</v>
      </c>
      <c r="S36" s="6" t="str">
        <f t="shared" si="4"/>
        <v>USD</v>
      </c>
      <c r="T36" s="6">
        <f t="shared" si="5"/>
        <v>456</v>
      </c>
      <c r="U36" s="6">
        <f t="shared" si="6"/>
        <v>456</v>
      </c>
      <c r="V36" s="5" t="b">
        <f t="shared" si="7"/>
        <v>0</v>
      </c>
    </row>
    <row r="37" spans="1:22" x14ac:dyDescent="0.2">
      <c r="A37" t="s">
        <v>11</v>
      </c>
      <c r="B37" t="s">
        <v>37</v>
      </c>
      <c r="C37" t="s">
        <v>13</v>
      </c>
      <c r="D37" t="s">
        <v>38</v>
      </c>
      <c r="E37" s="8">
        <v>456</v>
      </c>
      <c r="F37" t="s">
        <v>15</v>
      </c>
      <c r="G37" t="s">
        <v>16</v>
      </c>
      <c r="H37" t="str">
        <f t="shared" si="8"/>
        <v>US</v>
      </c>
      <c r="I37" s="7">
        <v>0.02</v>
      </c>
      <c r="J37" s="2">
        <v>44253</v>
      </c>
      <c r="K37" s="1">
        <v>0.65347222222222223</v>
      </c>
      <c r="L37" s="5">
        <f>J37+K37+INDEX('Status Index'!B:B,MATCH(M37,'Status Index'!A:A,0))/(24*60*60)</f>
        <v>44253.653506944444</v>
      </c>
      <c r="M37" t="s">
        <v>22</v>
      </c>
      <c r="N37" t="str">
        <f t="shared" si="1"/>
        <v>ALT-2 INC REFD202103456</v>
      </c>
      <c r="O37">
        <f>IF(M37="NEW",ROW(),INDEX(O$2:O36,MATCH(N37,N$2:N36,0)))</f>
        <v>36</v>
      </c>
      <c r="P37" t="str">
        <f t="shared" si="2"/>
        <v>36PENDINGCHASUS3AXXX</v>
      </c>
      <c r="Q37" t="str">
        <f t="shared" si="3"/>
        <v>36PENDING</v>
      </c>
      <c r="R37" s="14">
        <f>IFERROR(INDEX('FX rates'!B:B,MATCH(J37,'FX rates'!A:A,0)),INDEX('FX rates'!B:B,MATCH(J37,'FX rates'!A:A,1)))</f>
        <v>1.2121</v>
      </c>
      <c r="S37" s="6" t="str">
        <f t="shared" si="4"/>
        <v>USD</v>
      </c>
      <c r="T37" s="6">
        <f t="shared" si="5"/>
        <v>456</v>
      </c>
      <c r="U37" s="6">
        <f t="shared" si="6"/>
        <v>456</v>
      </c>
      <c r="V37" s="5" t="b">
        <f t="shared" si="7"/>
        <v>0</v>
      </c>
    </row>
    <row r="38" spans="1:22" x14ac:dyDescent="0.2">
      <c r="A38" t="s">
        <v>11</v>
      </c>
      <c r="B38" t="s">
        <v>37</v>
      </c>
      <c r="C38" t="s">
        <v>13</v>
      </c>
      <c r="D38" t="s">
        <v>38</v>
      </c>
      <c r="E38" s="8">
        <v>456</v>
      </c>
      <c r="F38" t="s">
        <v>15</v>
      </c>
      <c r="G38" t="s">
        <v>16</v>
      </c>
      <c r="H38" t="str">
        <f t="shared" si="8"/>
        <v>US</v>
      </c>
      <c r="I38" s="7">
        <v>0.01</v>
      </c>
      <c r="J38" s="2">
        <v>44253</v>
      </c>
      <c r="K38" s="1">
        <v>0.75694444444444453</v>
      </c>
      <c r="L38" s="5">
        <f>J38+K38+INDEX('Status Index'!B:B,MATCH(M38,'Status Index'!A:A,0))/(24*60*60)</f>
        <v>44253.756967592592</v>
      </c>
      <c r="M38" t="s">
        <v>31</v>
      </c>
      <c r="N38" t="str">
        <f t="shared" si="1"/>
        <v>ALT-2 INC REFD202103456</v>
      </c>
      <c r="O38">
        <f>IF(M38="NEW",ROW(),INDEX(O$2:O37,MATCH(N38,N$2:N37,0)))</f>
        <v>36</v>
      </c>
      <c r="P38" t="str">
        <f t="shared" si="2"/>
        <v>36DELIVEREDCHASUS3AXXX</v>
      </c>
      <c r="Q38" t="str">
        <f t="shared" si="3"/>
        <v>36DELIVERED</v>
      </c>
      <c r="R38" s="14">
        <f>IFERROR(INDEX('FX rates'!B:B,MATCH(J38,'FX rates'!A:A,0)),INDEX('FX rates'!B:B,MATCH(J38,'FX rates'!A:A,1)))</f>
        <v>1.2121</v>
      </c>
      <c r="S38" s="6" t="str">
        <f t="shared" si="4"/>
        <v>USD</v>
      </c>
      <c r="T38" s="6">
        <f t="shared" si="5"/>
        <v>456</v>
      </c>
      <c r="U38" s="6">
        <f t="shared" si="6"/>
        <v>456</v>
      </c>
      <c r="V38" s="5" t="b">
        <f t="shared" si="7"/>
        <v>0</v>
      </c>
    </row>
    <row r="39" spans="1:22" x14ac:dyDescent="0.2">
      <c r="A39" t="s">
        <v>11</v>
      </c>
      <c r="B39" t="s">
        <v>70</v>
      </c>
      <c r="C39" t="s">
        <v>13</v>
      </c>
      <c r="D39" t="s">
        <v>71</v>
      </c>
      <c r="E39" s="8">
        <v>3100</v>
      </c>
      <c r="F39" t="s">
        <v>15</v>
      </c>
      <c r="G39" t="s">
        <v>16</v>
      </c>
      <c r="H39" t="str">
        <f t="shared" si="8"/>
        <v>US</v>
      </c>
      <c r="I39" s="7">
        <v>0.01</v>
      </c>
      <c r="J39" s="2">
        <v>44256</v>
      </c>
      <c r="K39" s="1">
        <v>0.47430555555555554</v>
      </c>
      <c r="L39" s="5">
        <f>J39+K39+INDEX('Status Index'!B:B,MATCH(M39,'Status Index'!A:A,0))/(24*60*60)</f>
        <v>44256.474305555559</v>
      </c>
      <c r="M39" t="s">
        <v>17</v>
      </c>
      <c r="N39" t="str">
        <f t="shared" si="1"/>
        <v>QUATRO INC REFD5431043100</v>
      </c>
      <c r="O39">
        <f>IF(M39="NEW",ROW(),INDEX(O$2:O38,MATCH(N39,N$2:N38,0)))</f>
        <v>39</v>
      </c>
      <c r="P39" t="str">
        <f t="shared" si="2"/>
        <v>39NEWCHASUS3AXXX</v>
      </c>
      <c r="Q39" t="str">
        <f t="shared" si="3"/>
        <v>39NEW</v>
      </c>
      <c r="R39" s="14">
        <f>IFERROR(INDEX('FX rates'!B:B,MATCH(J39,'FX rates'!A:A,0)),INDEX('FX rates'!B:B,MATCH(J39,'FX rates'!A:A,1)))</f>
        <v>1.2053</v>
      </c>
      <c r="S39" s="6" t="str">
        <f t="shared" si="4"/>
        <v>USD</v>
      </c>
      <c r="T39" s="6">
        <f t="shared" si="5"/>
        <v>3100</v>
      </c>
      <c r="U39" s="6">
        <f t="shared" si="6"/>
        <v>3100</v>
      </c>
      <c r="V39" s="5" t="b">
        <f t="shared" si="7"/>
        <v>0</v>
      </c>
    </row>
    <row r="40" spans="1:22" x14ac:dyDescent="0.2">
      <c r="A40" t="s">
        <v>11</v>
      </c>
      <c r="B40" t="s">
        <v>72</v>
      </c>
      <c r="C40" t="s">
        <v>13</v>
      </c>
      <c r="D40" t="s">
        <v>73</v>
      </c>
      <c r="E40" s="8">
        <v>456</v>
      </c>
      <c r="F40" t="s">
        <v>15</v>
      </c>
      <c r="G40" t="s">
        <v>16</v>
      </c>
      <c r="H40" t="str">
        <f t="shared" si="8"/>
        <v>US</v>
      </c>
      <c r="I40" s="7">
        <v>0.02</v>
      </c>
      <c r="J40" s="2">
        <v>44256</v>
      </c>
      <c r="K40" s="1">
        <v>0.59930555555555554</v>
      </c>
      <c r="L40" s="5">
        <f>J40+K40+INDEX('Status Index'!B:B,MATCH(M40,'Status Index'!A:A,0))/(24*60*60)</f>
        <v>44256.599305555559</v>
      </c>
      <c r="M40" t="s">
        <v>17</v>
      </c>
      <c r="N40" t="str">
        <f t="shared" si="1"/>
        <v>SIGMA INC REFD543103456</v>
      </c>
      <c r="O40">
        <f>IF(M40="NEW",ROW(),INDEX(O$2:O39,MATCH(N40,N$2:N39,0)))</f>
        <v>40</v>
      </c>
      <c r="P40" t="str">
        <f t="shared" si="2"/>
        <v>40NEWCHASUS3AXXX</v>
      </c>
      <c r="Q40" t="str">
        <f t="shared" si="3"/>
        <v>40NEW</v>
      </c>
      <c r="R40" s="14">
        <f>IFERROR(INDEX('FX rates'!B:B,MATCH(J40,'FX rates'!A:A,0)),INDEX('FX rates'!B:B,MATCH(J40,'FX rates'!A:A,1)))</f>
        <v>1.2053</v>
      </c>
      <c r="S40" s="6" t="str">
        <f t="shared" si="4"/>
        <v>USD</v>
      </c>
      <c r="T40" s="6">
        <f t="shared" si="5"/>
        <v>456</v>
      </c>
      <c r="U40" s="6">
        <f t="shared" si="6"/>
        <v>456</v>
      </c>
      <c r="V40" s="5">
        <f t="shared" si="7"/>
        <v>44256.800057870372</v>
      </c>
    </row>
    <row r="41" spans="1:22" x14ac:dyDescent="0.2">
      <c r="A41" t="s">
        <v>11</v>
      </c>
      <c r="B41" t="s">
        <v>70</v>
      </c>
      <c r="C41" t="s">
        <v>13</v>
      </c>
      <c r="D41" t="s">
        <v>71</v>
      </c>
      <c r="E41" s="8">
        <v>3100</v>
      </c>
      <c r="F41" t="s">
        <v>15</v>
      </c>
      <c r="G41" t="s">
        <v>56</v>
      </c>
      <c r="H41" t="str">
        <f t="shared" si="8"/>
        <v>AU</v>
      </c>
      <c r="I41" s="7">
        <v>0.08</v>
      </c>
      <c r="J41" s="2">
        <v>44256</v>
      </c>
      <c r="K41" s="1">
        <v>0.75694444444444453</v>
      </c>
      <c r="L41" s="5">
        <f>J41+K41+INDEX('Status Index'!B:B,MATCH(M41,'Status Index'!A:A,0))/(24*60*60)</f>
        <v>44256.756967592592</v>
      </c>
      <c r="M41" t="s">
        <v>31</v>
      </c>
      <c r="N41" t="str">
        <f t="shared" si="1"/>
        <v>QUATRO INC REFD5431043100</v>
      </c>
      <c r="O41">
        <f>IF(M41="NEW",ROW(),INDEX(O$2:O40,MATCH(N41,N$2:N40,0)))</f>
        <v>39</v>
      </c>
      <c r="P41" t="str">
        <f t="shared" si="2"/>
        <v>39DELIVEREDTSIBAU44XXX</v>
      </c>
      <c r="Q41" t="str">
        <f t="shared" si="3"/>
        <v>39DELIVERED</v>
      </c>
      <c r="R41" s="14">
        <f>IFERROR(INDEX('FX rates'!B:B,MATCH(J41,'FX rates'!A:A,0)),INDEX('FX rates'!B:B,MATCH(J41,'FX rates'!A:A,1)))</f>
        <v>1.2053</v>
      </c>
      <c r="S41" s="6" t="str">
        <f t="shared" si="4"/>
        <v>USD</v>
      </c>
      <c r="T41" s="6">
        <f t="shared" si="5"/>
        <v>3100</v>
      </c>
      <c r="U41" s="6">
        <f t="shared" si="6"/>
        <v>3100</v>
      </c>
      <c r="V41" s="5" t="b">
        <f t="shared" si="7"/>
        <v>0</v>
      </c>
    </row>
    <row r="42" spans="1:22" x14ac:dyDescent="0.2">
      <c r="A42" t="s">
        <v>11</v>
      </c>
      <c r="B42" t="s">
        <v>72</v>
      </c>
      <c r="C42" t="s">
        <v>13</v>
      </c>
      <c r="D42" t="s">
        <v>73</v>
      </c>
      <c r="E42" s="8">
        <v>456</v>
      </c>
      <c r="F42" t="s">
        <v>15</v>
      </c>
      <c r="G42" t="s">
        <v>27</v>
      </c>
      <c r="H42" t="str">
        <f t="shared" si="8"/>
        <v>BY</v>
      </c>
      <c r="I42" s="7">
        <v>0.01</v>
      </c>
      <c r="J42" s="2">
        <v>44256</v>
      </c>
      <c r="K42" s="1">
        <v>0.79999999999999993</v>
      </c>
      <c r="L42" s="5">
        <f>J42+K42+INDEX('Status Index'!B:B,MATCH(M42,'Status Index'!A:A,0))/(24*60*60)</f>
        <v>44256.800057870372</v>
      </c>
      <c r="M42" t="s">
        <v>19</v>
      </c>
      <c r="N42" t="str">
        <f t="shared" si="1"/>
        <v>SIGMA INC REFD543103456</v>
      </c>
      <c r="O42">
        <f>IF(M42="NEW",ROW(),INDEX(O$2:O41,MATCH(N42,N$2:N41,0)))</f>
        <v>40</v>
      </c>
      <c r="P42" t="str">
        <f t="shared" si="2"/>
        <v>40COMPLETEDREDJBY22XXX</v>
      </c>
      <c r="Q42" t="str">
        <f t="shared" si="3"/>
        <v>40COMPLETED</v>
      </c>
      <c r="R42" s="14">
        <f>IFERROR(INDEX('FX rates'!B:B,MATCH(J42,'FX rates'!A:A,0)),INDEX('FX rates'!B:B,MATCH(J42,'FX rates'!A:A,1)))</f>
        <v>1.2053</v>
      </c>
      <c r="S42" s="6" t="str">
        <f t="shared" si="4"/>
        <v>USD</v>
      </c>
      <c r="T42" s="6">
        <f t="shared" si="5"/>
        <v>456</v>
      </c>
      <c r="U42" s="6">
        <f t="shared" si="6"/>
        <v>456</v>
      </c>
      <c r="V42" s="5">
        <f t="shared" si="7"/>
        <v>44256.800057870372</v>
      </c>
    </row>
    <row r="43" spans="1:22" x14ac:dyDescent="0.2">
      <c r="A43" t="s">
        <v>11</v>
      </c>
      <c r="B43" t="s">
        <v>43</v>
      </c>
      <c r="C43" t="s">
        <v>13</v>
      </c>
      <c r="D43" t="s">
        <v>44</v>
      </c>
      <c r="E43" s="8">
        <v>1100</v>
      </c>
      <c r="F43" t="s">
        <v>15</v>
      </c>
      <c r="G43" t="s">
        <v>16</v>
      </c>
      <c r="H43" t="str">
        <f t="shared" si="8"/>
        <v>US</v>
      </c>
      <c r="I43" s="7">
        <v>0.08</v>
      </c>
      <c r="J43" s="2">
        <v>44257</v>
      </c>
      <c r="K43" s="1">
        <v>0.5083333333333333</v>
      </c>
      <c r="L43" s="5">
        <f>J43+K43+INDEX('Status Index'!B:B,MATCH(M43,'Status Index'!A:A,0))/(24*60*60)</f>
        <v>44257.508333333331</v>
      </c>
      <c r="M43" t="s">
        <v>17</v>
      </c>
      <c r="N43" t="str">
        <f t="shared" si="1"/>
        <v>CARGO INC REFD5431051100</v>
      </c>
      <c r="O43">
        <f>IF(M43="NEW",ROW(),INDEX(O$2:O42,MATCH(N43,N$2:N42,0)))</f>
        <v>43</v>
      </c>
      <c r="P43" t="str">
        <f t="shared" si="2"/>
        <v>43NEWCHASUS3AXXX</v>
      </c>
      <c r="Q43" t="str">
        <f t="shared" si="3"/>
        <v>43NEW</v>
      </c>
      <c r="R43" s="14">
        <f>IFERROR(INDEX('FX rates'!B:B,MATCH(J43,'FX rates'!A:A,0)),INDEX('FX rates'!B:B,MATCH(J43,'FX rates'!A:A,1)))</f>
        <v>1.2028000000000001</v>
      </c>
      <c r="S43" s="6" t="str">
        <f t="shared" si="4"/>
        <v>USD</v>
      </c>
      <c r="T43" s="6">
        <f t="shared" si="5"/>
        <v>1100</v>
      </c>
      <c r="U43" s="6">
        <f t="shared" si="6"/>
        <v>1100</v>
      </c>
      <c r="V43" s="5">
        <f t="shared" si="7"/>
        <v>44258.757002314815</v>
      </c>
    </row>
    <row r="44" spans="1:22" x14ac:dyDescent="0.2">
      <c r="A44" t="s">
        <v>11</v>
      </c>
      <c r="B44" t="s">
        <v>43</v>
      </c>
      <c r="C44" t="s">
        <v>13</v>
      </c>
      <c r="D44" t="s">
        <v>44</v>
      </c>
      <c r="E44" s="8">
        <v>1100</v>
      </c>
      <c r="F44" t="s">
        <v>15</v>
      </c>
      <c r="G44" t="s">
        <v>42</v>
      </c>
      <c r="H44" t="str">
        <f t="shared" si="8"/>
        <v>CN</v>
      </c>
      <c r="I44" s="7">
        <v>0.01</v>
      </c>
      <c r="J44" s="2">
        <v>44257</v>
      </c>
      <c r="K44" s="1">
        <v>0.57152777777777775</v>
      </c>
      <c r="L44" s="5">
        <f>J44+K44+INDEX('Status Index'!B:B,MATCH(M44,'Status Index'!A:A,0))/(24*60*60)</f>
        <v>44257.571562500001</v>
      </c>
      <c r="M44" t="s">
        <v>22</v>
      </c>
      <c r="N44" t="str">
        <f t="shared" si="1"/>
        <v>CARGO INC REFD5431051100</v>
      </c>
      <c r="O44">
        <f>IF(M44="NEW",ROW(),INDEX(O$2:O43,MATCH(N44,N$2:N43,0)))</f>
        <v>43</v>
      </c>
      <c r="P44" t="str">
        <f t="shared" si="2"/>
        <v>43PENDINGFNROCNBQXXX</v>
      </c>
      <c r="Q44" t="str">
        <f t="shared" si="3"/>
        <v>43PENDING</v>
      </c>
      <c r="R44" s="14">
        <f>IFERROR(INDEX('FX rates'!B:B,MATCH(J44,'FX rates'!A:A,0)),INDEX('FX rates'!B:B,MATCH(J44,'FX rates'!A:A,1)))</f>
        <v>1.2028000000000001</v>
      </c>
      <c r="S44" s="6" t="str">
        <f t="shared" si="4"/>
        <v>USD</v>
      </c>
      <c r="T44" s="6">
        <f t="shared" si="5"/>
        <v>1100</v>
      </c>
      <c r="U44" s="6">
        <f t="shared" si="6"/>
        <v>1100</v>
      </c>
      <c r="V44" s="5">
        <f t="shared" si="7"/>
        <v>44258.757002314815</v>
      </c>
    </row>
    <row r="45" spans="1:22" x14ac:dyDescent="0.2">
      <c r="A45" t="s">
        <v>11</v>
      </c>
      <c r="B45" t="s">
        <v>76</v>
      </c>
      <c r="C45" t="s">
        <v>13</v>
      </c>
      <c r="D45" t="s">
        <v>44</v>
      </c>
      <c r="E45" s="8">
        <v>1100</v>
      </c>
      <c r="F45" t="s">
        <v>15</v>
      </c>
      <c r="G45" t="s">
        <v>16</v>
      </c>
      <c r="H45" t="str">
        <f t="shared" si="8"/>
        <v>US</v>
      </c>
      <c r="I45" s="7">
        <v>0.01</v>
      </c>
      <c r="J45" s="2">
        <v>44257</v>
      </c>
      <c r="K45" s="1">
        <v>0.60555555555555551</v>
      </c>
      <c r="L45" s="5">
        <f>J45+K45+INDEX('Status Index'!B:B,MATCH(M45,'Status Index'!A:A,0))/(24*60*60)</f>
        <v>44257.605555555558</v>
      </c>
      <c r="M45" t="s">
        <v>17</v>
      </c>
      <c r="N45" t="str">
        <f t="shared" si="1"/>
        <v>TRADE INC REFD5431051100</v>
      </c>
      <c r="O45">
        <f>IF(M45="NEW",ROW(),INDEX(O$2:O44,MATCH(N45,N$2:N44,0)))</f>
        <v>45</v>
      </c>
      <c r="P45" t="str">
        <f t="shared" si="2"/>
        <v>45NEWCHASUS3AXXX</v>
      </c>
      <c r="Q45" t="str">
        <f t="shared" si="3"/>
        <v>45NEW</v>
      </c>
      <c r="R45" s="14">
        <f>IFERROR(INDEX('FX rates'!B:B,MATCH(J45,'FX rates'!A:A,0)),INDEX('FX rates'!B:B,MATCH(J45,'FX rates'!A:A,1)))</f>
        <v>1.2028000000000001</v>
      </c>
      <c r="S45" s="6" t="str">
        <f t="shared" si="4"/>
        <v>USD</v>
      </c>
      <c r="T45" s="6">
        <f t="shared" si="5"/>
        <v>1100</v>
      </c>
      <c r="U45" s="6">
        <f t="shared" si="6"/>
        <v>1100</v>
      </c>
      <c r="V45" s="5" t="b">
        <f t="shared" si="7"/>
        <v>0</v>
      </c>
    </row>
    <row r="46" spans="1:22" x14ac:dyDescent="0.2">
      <c r="A46" t="s">
        <v>11</v>
      </c>
      <c r="B46" t="s">
        <v>76</v>
      </c>
      <c r="C46" t="s">
        <v>13</v>
      </c>
      <c r="D46" t="s">
        <v>44</v>
      </c>
      <c r="E46" s="8">
        <v>1100</v>
      </c>
      <c r="F46" t="s">
        <v>15</v>
      </c>
      <c r="G46" t="s">
        <v>27</v>
      </c>
      <c r="H46" t="str">
        <f t="shared" si="8"/>
        <v>BY</v>
      </c>
      <c r="I46" s="7">
        <v>0.01</v>
      </c>
      <c r="J46" s="2">
        <v>44258</v>
      </c>
      <c r="K46" s="1">
        <v>0.64861111111111114</v>
      </c>
      <c r="L46" s="5">
        <f>J46+K46+INDEX('Status Index'!B:B,MATCH(M46,'Status Index'!A:A,0))/(24*60*60)</f>
        <v>44258.648645833331</v>
      </c>
      <c r="M46" t="s">
        <v>22</v>
      </c>
      <c r="N46" t="str">
        <f t="shared" si="1"/>
        <v>TRADE INC REFD5431051100</v>
      </c>
      <c r="O46">
        <f>IF(M46="NEW",ROW(),INDEX(O$2:O45,MATCH(N46,N$2:N45,0)))</f>
        <v>45</v>
      </c>
      <c r="P46" t="str">
        <f t="shared" si="2"/>
        <v>45PENDINGREDJBY22XXX</v>
      </c>
      <c r="Q46" t="str">
        <f t="shared" si="3"/>
        <v>45PENDING</v>
      </c>
      <c r="R46" s="14">
        <f>IFERROR(INDEX('FX rates'!B:B,MATCH(J46,'FX rates'!A:A,0)),INDEX('FX rates'!B:B,MATCH(J46,'FX rates'!A:A,1)))</f>
        <v>1.2048000000000001</v>
      </c>
      <c r="S46" s="6" t="str">
        <f t="shared" si="4"/>
        <v>USD</v>
      </c>
      <c r="T46" s="6">
        <f t="shared" si="5"/>
        <v>1100</v>
      </c>
      <c r="U46" s="6">
        <f t="shared" si="6"/>
        <v>1100</v>
      </c>
      <c r="V46" s="5" t="b">
        <f t="shared" si="7"/>
        <v>0</v>
      </c>
    </row>
    <row r="47" spans="1:22" x14ac:dyDescent="0.2">
      <c r="A47" t="s">
        <v>11</v>
      </c>
      <c r="B47" t="s">
        <v>43</v>
      </c>
      <c r="C47" t="s">
        <v>13</v>
      </c>
      <c r="D47" t="s">
        <v>44</v>
      </c>
      <c r="E47" s="8">
        <v>1100</v>
      </c>
      <c r="F47" t="s">
        <v>15</v>
      </c>
      <c r="G47" t="s">
        <v>42</v>
      </c>
      <c r="H47" t="str">
        <f t="shared" si="8"/>
        <v>CN</v>
      </c>
      <c r="I47" s="7">
        <v>0.02</v>
      </c>
      <c r="J47" s="2">
        <v>44258</v>
      </c>
      <c r="K47" s="1">
        <v>0.75694444444444453</v>
      </c>
      <c r="L47" s="5">
        <f>J47+K47+INDEX('Status Index'!B:B,MATCH(M47,'Status Index'!A:A,0))/(24*60*60)</f>
        <v>44258.757002314815</v>
      </c>
      <c r="M47" t="s">
        <v>19</v>
      </c>
      <c r="N47" t="str">
        <f t="shared" si="1"/>
        <v>CARGO INC REFD5431051100</v>
      </c>
      <c r="O47">
        <f>IF(M47="NEW",ROW(),INDEX(O$2:O46,MATCH(N47,N$2:N46,0)))</f>
        <v>43</v>
      </c>
      <c r="P47" t="str">
        <f t="shared" si="2"/>
        <v>43COMPLETEDFNROCNBQXXX</v>
      </c>
      <c r="Q47" t="str">
        <f t="shared" si="3"/>
        <v>43COMPLETED</v>
      </c>
      <c r="R47" s="14">
        <f>IFERROR(INDEX('FX rates'!B:B,MATCH(J47,'FX rates'!A:A,0)),INDEX('FX rates'!B:B,MATCH(J47,'FX rates'!A:A,1)))</f>
        <v>1.2048000000000001</v>
      </c>
      <c r="S47" s="6" t="str">
        <f t="shared" si="4"/>
        <v>USD</v>
      </c>
      <c r="T47" s="6">
        <f t="shared" si="5"/>
        <v>1100</v>
      </c>
      <c r="U47" s="6">
        <f t="shared" si="6"/>
        <v>1100</v>
      </c>
      <c r="V47" s="5">
        <f t="shared" si="7"/>
        <v>44258.757002314815</v>
      </c>
    </row>
    <row r="48" spans="1:22" x14ac:dyDescent="0.2">
      <c r="A48" t="s">
        <v>11</v>
      </c>
      <c r="B48" t="s">
        <v>20</v>
      </c>
      <c r="C48" t="s">
        <v>13</v>
      </c>
      <c r="D48" t="s">
        <v>21</v>
      </c>
      <c r="E48" s="8">
        <v>4537</v>
      </c>
      <c r="F48" t="s">
        <v>15</v>
      </c>
      <c r="G48" t="s">
        <v>16</v>
      </c>
      <c r="H48" t="str">
        <f t="shared" si="8"/>
        <v>US</v>
      </c>
      <c r="I48" s="7">
        <v>0.02</v>
      </c>
      <c r="J48" s="2">
        <v>44271</v>
      </c>
      <c r="K48" s="4">
        <v>0</v>
      </c>
      <c r="L48" s="5">
        <f>J48+K48+INDEX('Status Index'!B:B,MATCH(M48,'Status Index'!A:A,0))/(24*60*60)</f>
        <v>44271</v>
      </c>
      <c r="M48" t="s">
        <v>17</v>
      </c>
      <c r="N48" t="str">
        <f t="shared" si="1"/>
        <v>ACME ONE CORP. REFTEST014537</v>
      </c>
      <c r="O48">
        <f>IF(M48="NEW",ROW(),INDEX(O$2:O47,MATCH(N48,N$2:N47,0)))</f>
        <v>48</v>
      </c>
      <c r="P48" t="str">
        <f t="shared" si="2"/>
        <v>48NEWCHASUS3AXXX</v>
      </c>
      <c r="Q48" t="str">
        <f t="shared" si="3"/>
        <v>48NEW</v>
      </c>
      <c r="R48" s="14">
        <f>IFERROR(INDEX('FX rates'!B:B,MATCH(J48,'FX rates'!A:A,0)),INDEX('FX rates'!B:B,MATCH(J48,'FX rates'!A:A,1)))</f>
        <v>1.1926000000000001</v>
      </c>
      <c r="S48" s="6" t="str">
        <f t="shared" si="4"/>
        <v>USD</v>
      </c>
      <c r="T48" s="6">
        <f t="shared" si="5"/>
        <v>4537</v>
      </c>
      <c r="U48" s="6">
        <f t="shared" si="6"/>
        <v>4537</v>
      </c>
      <c r="V48" s="5">
        <f t="shared" si="7"/>
        <v>44273.593807870369</v>
      </c>
    </row>
    <row r="49" spans="1:22" x14ac:dyDescent="0.2">
      <c r="A49" t="s">
        <v>11</v>
      </c>
      <c r="B49" t="s">
        <v>12</v>
      </c>
      <c r="C49" t="s">
        <v>13</v>
      </c>
      <c r="D49" t="s">
        <v>88</v>
      </c>
      <c r="E49" s="8">
        <v>10000</v>
      </c>
      <c r="F49" t="s">
        <v>15</v>
      </c>
      <c r="G49" t="s">
        <v>16</v>
      </c>
      <c r="H49" t="str">
        <f t="shared" si="8"/>
        <v>US</v>
      </c>
      <c r="I49" s="7">
        <v>0.02</v>
      </c>
      <c r="J49" s="2">
        <v>44271</v>
      </c>
      <c r="K49" s="1">
        <v>0.34375</v>
      </c>
      <c r="L49" s="5">
        <f>J49+K49+INDEX('Status Index'!B:B,MATCH(M49,'Status Index'!A:A,0))/(24*60*60)</f>
        <v>44271.34375</v>
      </c>
      <c r="M49" t="s">
        <v>17</v>
      </c>
      <c r="N49" t="str">
        <f t="shared" si="1"/>
        <v>ACME INVEST.REF211-B10000</v>
      </c>
      <c r="O49">
        <f>IF(M49="NEW",ROW(),INDEX(O$2:O48,MATCH(N49,N$2:N48,0)))</f>
        <v>49</v>
      </c>
      <c r="P49" t="str">
        <f t="shared" si="2"/>
        <v>49NEWCHASUS3AXXX</v>
      </c>
      <c r="Q49" t="str">
        <f t="shared" si="3"/>
        <v>49NEW</v>
      </c>
      <c r="R49" s="14">
        <f>IFERROR(INDEX('FX rates'!B:B,MATCH(J49,'FX rates'!A:A,0)),INDEX('FX rates'!B:B,MATCH(J49,'FX rates'!A:A,1)))</f>
        <v>1.1926000000000001</v>
      </c>
      <c r="S49" s="6" t="str">
        <f t="shared" si="4"/>
        <v>USD</v>
      </c>
      <c r="T49" s="6">
        <f t="shared" si="5"/>
        <v>10000</v>
      </c>
      <c r="U49" s="6">
        <f t="shared" si="6"/>
        <v>10000</v>
      </c>
      <c r="V49" s="5">
        <f t="shared" si="7"/>
        <v>44272.656307870369</v>
      </c>
    </row>
    <row r="50" spans="1:22" x14ac:dyDescent="0.2">
      <c r="A50" t="s">
        <v>11</v>
      </c>
      <c r="B50" t="s">
        <v>28</v>
      </c>
      <c r="C50" t="s">
        <v>13</v>
      </c>
      <c r="D50" t="s">
        <v>14</v>
      </c>
      <c r="E50" s="8">
        <v>11000</v>
      </c>
      <c r="F50" t="s">
        <v>15</v>
      </c>
      <c r="G50" t="s">
        <v>16</v>
      </c>
      <c r="H50" t="str">
        <f t="shared" si="8"/>
        <v>US</v>
      </c>
      <c r="I50" s="7">
        <v>0.02</v>
      </c>
      <c r="J50" s="2">
        <v>44271</v>
      </c>
      <c r="K50" s="1">
        <v>0.38611111111111113</v>
      </c>
      <c r="L50" s="5">
        <f>J50+K50+INDEX('Status Index'!B:B,MATCH(M50,'Status Index'!A:A,0))/(24*60*60)</f>
        <v>44271.386111111111</v>
      </c>
      <c r="M50" t="s">
        <v>17</v>
      </c>
      <c r="N50" t="str">
        <f t="shared" si="1"/>
        <v>ACME TRADE.REF21111000</v>
      </c>
      <c r="O50">
        <f>IF(M50="NEW",ROW(),INDEX(O$2:O49,MATCH(N50,N$2:N49,0)))</f>
        <v>50</v>
      </c>
      <c r="P50" t="str">
        <f t="shared" si="2"/>
        <v>50NEWCHASUS3AXXX</v>
      </c>
      <c r="Q50" t="str">
        <f t="shared" si="3"/>
        <v>50NEW</v>
      </c>
      <c r="R50" s="14">
        <f>IFERROR(INDEX('FX rates'!B:B,MATCH(J50,'FX rates'!A:A,0)),INDEX('FX rates'!B:B,MATCH(J50,'FX rates'!A:A,1)))</f>
        <v>1.1926000000000001</v>
      </c>
      <c r="S50" s="6" t="str">
        <f t="shared" si="4"/>
        <v>USD</v>
      </c>
      <c r="T50" s="6">
        <f t="shared" si="5"/>
        <v>11000</v>
      </c>
      <c r="U50" s="6">
        <f t="shared" si="6"/>
        <v>11000</v>
      </c>
      <c r="V50" s="5">
        <f t="shared" si="7"/>
        <v>44271.522280092591</v>
      </c>
    </row>
    <row r="51" spans="1:22" x14ac:dyDescent="0.2">
      <c r="A51" t="s">
        <v>11</v>
      </c>
      <c r="B51" t="s">
        <v>29</v>
      </c>
      <c r="C51" t="s">
        <v>13</v>
      </c>
      <c r="D51" t="s">
        <v>30</v>
      </c>
      <c r="E51" s="8">
        <v>23900</v>
      </c>
      <c r="F51" t="s">
        <v>15</v>
      </c>
      <c r="G51" t="s">
        <v>16</v>
      </c>
      <c r="H51" t="str">
        <f t="shared" si="8"/>
        <v>US</v>
      </c>
      <c r="I51" s="7">
        <v>0.02</v>
      </c>
      <c r="J51" s="2">
        <v>44271</v>
      </c>
      <c r="K51" s="1">
        <v>0.42430555555555555</v>
      </c>
      <c r="L51" s="5">
        <f>J51+K51+INDEX('Status Index'!B:B,MATCH(M51,'Status Index'!A:A,0))/(24*60*60)</f>
        <v>44271.424305555556</v>
      </c>
      <c r="M51" t="s">
        <v>17</v>
      </c>
      <c r="N51" t="str">
        <f t="shared" si="1"/>
        <v>ACME TRUST.REF2123900</v>
      </c>
      <c r="O51">
        <f>IF(M51="NEW",ROW(),INDEX(O$2:O50,MATCH(N51,N$2:N50,0)))</f>
        <v>51</v>
      </c>
      <c r="P51" t="str">
        <f t="shared" si="2"/>
        <v>51NEWCHASUS3AXXX</v>
      </c>
      <c r="Q51" t="str">
        <f t="shared" si="3"/>
        <v>51NEW</v>
      </c>
      <c r="R51" s="14">
        <f>IFERROR(INDEX('FX rates'!B:B,MATCH(J51,'FX rates'!A:A,0)),INDEX('FX rates'!B:B,MATCH(J51,'FX rates'!A:A,1)))</f>
        <v>1.1926000000000001</v>
      </c>
      <c r="S51" s="6" t="str">
        <f t="shared" si="4"/>
        <v>USD</v>
      </c>
      <c r="T51" s="6">
        <f t="shared" si="5"/>
        <v>23900</v>
      </c>
      <c r="U51" s="6">
        <f t="shared" si="6"/>
        <v>23900</v>
      </c>
      <c r="V51" s="5" t="b">
        <f t="shared" si="7"/>
        <v>0</v>
      </c>
    </row>
    <row r="52" spans="1:22" x14ac:dyDescent="0.2">
      <c r="A52" t="s">
        <v>11</v>
      </c>
      <c r="B52" t="s">
        <v>28</v>
      </c>
      <c r="C52" t="s">
        <v>13</v>
      </c>
      <c r="D52" t="s">
        <v>14</v>
      </c>
      <c r="E52" s="8">
        <v>11000</v>
      </c>
      <c r="F52" t="s">
        <v>15</v>
      </c>
      <c r="G52" t="s">
        <v>26</v>
      </c>
      <c r="H52" t="str">
        <f t="shared" si="8"/>
        <v>FR</v>
      </c>
      <c r="I52" s="7">
        <v>0.01</v>
      </c>
      <c r="J52" s="2">
        <v>44271</v>
      </c>
      <c r="K52" s="1">
        <v>0.52222222222222225</v>
      </c>
      <c r="L52" s="5">
        <f>J52+K52+INDEX('Status Index'!B:B,MATCH(M52,'Status Index'!A:A,0))/(24*60*60)</f>
        <v>44271.522280092591</v>
      </c>
      <c r="M52" t="s">
        <v>19</v>
      </c>
      <c r="N52" t="str">
        <f t="shared" si="1"/>
        <v>ACME TRADE.REF21111000</v>
      </c>
      <c r="O52">
        <f>IF(M52="NEW",ROW(),INDEX(O$2:O51,MATCH(N52,N$2:N51,0)))</f>
        <v>50</v>
      </c>
      <c r="P52" t="str">
        <f t="shared" si="2"/>
        <v>50COMPLETEDAGRIFRPPXXX</v>
      </c>
      <c r="Q52" t="str">
        <f t="shared" si="3"/>
        <v>50COMPLETED</v>
      </c>
      <c r="R52" s="14">
        <f>IFERROR(INDEX('FX rates'!B:B,MATCH(J52,'FX rates'!A:A,0)),INDEX('FX rates'!B:B,MATCH(J52,'FX rates'!A:A,1)))</f>
        <v>1.1926000000000001</v>
      </c>
      <c r="S52" s="6" t="str">
        <f t="shared" si="4"/>
        <v>USD</v>
      </c>
      <c r="T52" s="6">
        <f t="shared" si="5"/>
        <v>11000</v>
      </c>
      <c r="U52" s="6">
        <f t="shared" si="6"/>
        <v>11000</v>
      </c>
      <c r="V52" s="5">
        <f t="shared" si="7"/>
        <v>44271.522280092591</v>
      </c>
    </row>
    <row r="53" spans="1:22" x14ac:dyDescent="0.2">
      <c r="A53" t="s">
        <v>11</v>
      </c>
      <c r="B53" t="s">
        <v>20</v>
      </c>
      <c r="C53" t="s">
        <v>13</v>
      </c>
      <c r="D53" t="s">
        <v>21</v>
      </c>
      <c r="E53" s="8">
        <v>4537</v>
      </c>
      <c r="F53" t="s">
        <v>15</v>
      </c>
      <c r="G53" t="s">
        <v>18</v>
      </c>
      <c r="H53" t="str">
        <f t="shared" si="8"/>
        <v>AD</v>
      </c>
      <c r="I53" s="7">
        <v>0.01</v>
      </c>
      <c r="J53" s="2">
        <v>44271</v>
      </c>
      <c r="K53" s="1">
        <v>0.53125</v>
      </c>
      <c r="L53" s="5">
        <f>J53+K53+INDEX('Status Index'!B:B,MATCH(M53,'Status Index'!A:A,0))/(24*60*60)</f>
        <v>44271.531284722223</v>
      </c>
      <c r="M53" t="s">
        <v>22</v>
      </c>
      <c r="N53" t="str">
        <f t="shared" si="1"/>
        <v>ACME ONE CORP. REFTEST014537</v>
      </c>
      <c r="O53">
        <f>IF(M53="NEW",ROW(),INDEX(O$2:O52,MATCH(N53,N$2:N52,0)))</f>
        <v>48</v>
      </c>
      <c r="P53" t="str">
        <f t="shared" si="2"/>
        <v>48PENDINGBINAADADXXX</v>
      </c>
      <c r="Q53" t="str">
        <f t="shared" si="3"/>
        <v>48PENDING</v>
      </c>
      <c r="R53" s="14">
        <f>IFERROR(INDEX('FX rates'!B:B,MATCH(J53,'FX rates'!A:A,0)),INDEX('FX rates'!B:B,MATCH(J53,'FX rates'!A:A,1)))</f>
        <v>1.1926000000000001</v>
      </c>
      <c r="S53" s="6" t="str">
        <f t="shared" si="4"/>
        <v>USD</v>
      </c>
      <c r="T53" s="6">
        <f t="shared" si="5"/>
        <v>4537</v>
      </c>
      <c r="U53" s="6">
        <f t="shared" si="6"/>
        <v>4537</v>
      </c>
      <c r="V53" s="5">
        <f t="shared" si="7"/>
        <v>44273.593807870369</v>
      </c>
    </row>
    <row r="54" spans="1:22" x14ac:dyDescent="0.2">
      <c r="A54" t="s">
        <v>11</v>
      </c>
      <c r="B54" t="s">
        <v>29</v>
      </c>
      <c r="C54" t="s">
        <v>13</v>
      </c>
      <c r="D54" t="s">
        <v>30</v>
      </c>
      <c r="E54" s="8">
        <v>23900</v>
      </c>
      <c r="F54" s="15" t="s">
        <v>25</v>
      </c>
      <c r="G54" t="s">
        <v>26</v>
      </c>
      <c r="H54" t="str">
        <f t="shared" si="8"/>
        <v>FR</v>
      </c>
      <c r="I54" s="7">
        <v>0.03</v>
      </c>
      <c r="J54" s="2">
        <v>44271</v>
      </c>
      <c r="K54" s="1">
        <v>0.7319444444444444</v>
      </c>
      <c r="L54" s="5">
        <f>J54+K54+INDEX('Status Index'!B:B,MATCH(M54,'Status Index'!A:A,0))/(24*60*60)</f>
        <v>44271.73196759259</v>
      </c>
      <c r="M54" t="s">
        <v>31</v>
      </c>
      <c r="N54" t="str">
        <f t="shared" si="1"/>
        <v>ACME TRUST.REF2123900</v>
      </c>
      <c r="O54">
        <f>IF(M54="NEW",ROW(),INDEX(O$2:O53,MATCH(N54,N$2:N53,0)))</f>
        <v>51</v>
      </c>
      <c r="P54" t="str">
        <f t="shared" si="2"/>
        <v>51DELIVEREDAGRIFRPPXXX</v>
      </c>
      <c r="Q54" t="str">
        <f t="shared" si="3"/>
        <v>51DELIVERED</v>
      </c>
      <c r="R54" s="14">
        <f>IFERROR(INDEX('FX rates'!B:B,MATCH(J54,'FX rates'!A:A,0)),INDEX('FX rates'!B:B,MATCH(J54,'FX rates'!A:A,1)))</f>
        <v>1.1926000000000001</v>
      </c>
      <c r="S54" s="6" t="str">
        <f t="shared" si="4"/>
        <v>USD</v>
      </c>
      <c r="T54" s="6">
        <f t="shared" si="5"/>
        <v>20040.248197216166</v>
      </c>
      <c r="U54" s="6">
        <f t="shared" si="6"/>
        <v>23900</v>
      </c>
      <c r="V54" s="5" t="b">
        <f t="shared" si="7"/>
        <v>0</v>
      </c>
    </row>
    <row r="55" spans="1:22" x14ac:dyDescent="0.2">
      <c r="A55" t="s">
        <v>11</v>
      </c>
      <c r="B55" t="s">
        <v>12</v>
      </c>
      <c r="C55" t="s">
        <v>13</v>
      </c>
      <c r="D55" t="s">
        <v>88</v>
      </c>
      <c r="E55" s="8">
        <v>10000</v>
      </c>
      <c r="F55" t="s">
        <v>15</v>
      </c>
      <c r="G55" t="s">
        <v>18</v>
      </c>
      <c r="H55" t="str">
        <f t="shared" si="8"/>
        <v>AD</v>
      </c>
      <c r="I55" s="7">
        <v>1.4999999999999999E-2</v>
      </c>
      <c r="J55" s="2">
        <v>44272</v>
      </c>
      <c r="K55" s="1">
        <v>0.65625</v>
      </c>
      <c r="L55" s="5">
        <f>J55+K55+INDEX('Status Index'!B:B,MATCH(M55,'Status Index'!A:A,0))/(24*60*60)</f>
        <v>44272.656307870369</v>
      </c>
      <c r="M55" t="s">
        <v>19</v>
      </c>
      <c r="N55" t="str">
        <f t="shared" si="1"/>
        <v>ACME INVEST.REF211-B10000</v>
      </c>
      <c r="O55">
        <f>IF(M55="NEW",ROW(),INDEX(O$2:O54,MATCH(N55,N$2:N54,0)))</f>
        <v>49</v>
      </c>
      <c r="P55" t="str">
        <f t="shared" si="2"/>
        <v>49COMPLETEDBINAADADXXX</v>
      </c>
      <c r="Q55" t="str">
        <f t="shared" si="3"/>
        <v>49COMPLETED</v>
      </c>
      <c r="R55" s="14">
        <f>IFERROR(INDEX('FX rates'!B:B,MATCH(J55,'FX rates'!A:A,0)),INDEX('FX rates'!B:B,MATCH(J55,'FX rates'!A:A,1)))</f>
        <v>1.1907000000000001</v>
      </c>
      <c r="S55" s="6" t="str">
        <f t="shared" si="4"/>
        <v>USD</v>
      </c>
      <c r="T55" s="6">
        <f t="shared" si="5"/>
        <v>10000</v>
      </c>
      <c r="U55" s="6">
        <f t="shared" si="6"/>
        <v>10000</v>
      </c>
      <c r="V55" s="5">
        <f t="shared" si="7"/>
        <v>44272.656307870369</v>
      </c>
    </row>
    <row r="56" spans="1:22" x14ac:dyDescent="0.2">
      <c r="A56" t="s">
        <v>11</v>
      </c>
      <c r="B56" t="s">
        <v>20</v>
      </c>
      <c r="C56" t="s">
        <v>13</v>
      </c>
      <c r="D56" t="s">
        <v>21</v>
      </c>
      <c r="E56" s="8">
        <v>4537</v>
      </c>
      <c r="F56" t="s">
        <v>15</v>
      </c>
      <c r="G56" t="s">
        <v>23</v>
      </c>
      <c r="H56" t="str">
        <f t="shared" si="8"/>
        <v>AR</v>
      </c>
      <c r="I56" s="7">
        <v>0.02</v>
      </c>
      <c r="J56" s="2">
        <v>44273</v>
      </c>
      <c r="K56" s="1">
        <v>0.59375</v>
      </c>
      <c r="L56" s="5">
        <f>J56+K56+INDEX('Status Index'!B:B,MATCH(M56,'Status Index'!A:A,0))/(24*60*60)</f>
        <v>44273.593807870369</v>
      </c>
      <c r="M56" t="s">
        <v>19</v>
      </c>
      <c r="N56" t="str">
        <f t="shared" si="1"/>
        <v>ACME ONE CORP. REFTEST014537</v>
      </c>
      <c r="O56">
        <f>IF(M56="NEW",ROW(),INDEX(O$2:O55,MATCH(N56,N$2:N55,0)))</f>
        <v>48</v>
      </c>
      <c r="P56" t="str">
        <f t="shared" si="2"/>
        <v>48COMPLETEDBSJUARBJXXX</v>
      </c>
      <c r="Q56" t="str">
        <f t="shared" si="3"/>
        <v>48COMPLETED</v>
      </c>
      <c r="R56" s="14">
        <f>IFERROR(INDEX('FX rates'!B:B,MATCH(J56,'FX rates'!A:A,0)),INDEX('FX rates'!B:B,MATCH(J56,'FX rates'!A:A,1)))</f>
        <v>1.1912</v>
      </c>
      <c r="S56" s="6" t="str">
        <f t="shared" si="4"/>
        <v>USD</v>
      </c>
      <c r="T56" s="6">
        <f t="shared" si="5"/>
        <v>4537</v>
      </c>
      <c r="U56" s="6">
        <f t="shared" si="6"/>
        <v>4537</v>
      </c>
      <c r="V56" s="5">
        <f t="shared" si="7"/>
        <v>44273.593807870369</v>
      </c>
    </row>
    <row r="57" spans="1:22" x14ac:dyDescent="0.2">
      <c r="A57" t="s">
        <v>11</v>
      </c>
      <c r="B57" t="s">
        <v>32</v>
      </c>
      <c r="C57" t="s">
        <v>13</v>
      </c>
      <c r="D57" t="s">
        <v>33</v>
      </c>
      <c r="E57" s="8">
        <v>5643</v>
      </c>
      <c r="F57" t="s">
        <v>15</v>
      </c>
      <c r="G57" t="s">
        <v>16</v>
      </c>
      <c r="H57" t="str">
        <f t="shared" si="8"/>
        <v>US</v>
      </c>
      <c r="I57" s="7">
        <v>0.02</v>
      </c>
      <c r="J57" s="2">
        <v>44275</v>
      </c>
      <c r="K57" s="1">
        <v>0.55138888888888882</v>
      </c>
      <c r="L57" s="5">
        <f>J57+K57+INDEX('Status Index'!B:B,MATCH(M57,'Status Index'!A:A,0))/(24*60*60)</f>
        <v>44275.551388888889</v>
      </c>
      <c r="M57" t="s">
        <v>17</v>
      </c>
      <c r="N57" t="str">
        <f t="shared" si="1"/>
        <v>ACME TWO SCRLREF1115643</v>
      </c>
      <c r="O57">
        <f>IF(M57="NEW",ROW(),INDEX(O$2:O56,MATCH(N57,N$2:N56,0)))</f>
        <v>57</v>
      </c>
      <c r="P57" t="str">
        <f t="shared" si="2"/>
        <v>57NEWCHASUS3AXXX</v>
      </c>
      <c r="Q57" t="str">
        <f t="shared" si="3"/>
        <v>57NEW</v>
      </c>
      <c r="R57" s="14">
        <f>IFERROR(INDEX('FX rates'!B:B,MATCH(J57,'FX rates'!A:A,0)),INDEX('FX rates'!B:B,MATCH(J57,'FX rates'!A:A,1)))</f>
        <v>1.1891</v>
      </c>
      <c r="S57" s="6" t="str">
        <f t="shared" si="4"/>
        <v>USD</v>
      </c>
      <c r="T57" s="6">
        <f t="shared" si="5"/>
        <v>5643</v>
      </c>
      <c r="U57" s="6">
        <f t="shared" si="6"/>
        <v>5643</v>
      </c>
      <c r="V57" s="5">
        <f t="shared" si="7"/>
        <v>44276.523668981477</v>
      </c>
    </row>
    <row r="58" spans="1:22" x14ac:dyDescent="0.2">
      <c r="A58" t="s">
        <v>11</v>
      </c>
      <c r="B58" t="s">
        <v>32</v>
      </c>
      <c r="C58" t="s">
        <v>13</v>
      </c>
      <c r="D58" t="s">
        <v>33</v>
      </c>
      <c r="E58" s="8">
        <v>5643</v>
      </c>
      <c r="F58" t="s">
        <v>15</v>
      </c>
      <c r="G58" t="s">
        <v>18</v>
      </c>
      <c r="H58" t="str">
        <f t="shared" si="8"/>
        <v>AD</v>
      </c>
      <c r="I58" s="7">
        <v>0.01</v>
      </c>
      <c r="J58" s="2">
        <v>44276</v>
      </c>
      <c r="K58" s="1">
        <v>0.52361111111111114</v>
      </c>
      <c r="L58" s="5">
        <f>J58+K58+INDEX('Status Index'!B:B,MATCH(M58,'Status Index'!A:A,0))/(24*60*60)</f>
        <v>44276.523668981477</v>
      </c>
      <c r="M58" t="s">
        <v>19</v>
      </c>
      <c r="N58" t="str">
        <f t="shared" si="1"/>
        <v>ACME TWO SCRLREF1115643</v>
      </c>
      <c r="O58">
        <f>IF(M58="NEW",ROW(),INDEX(O$2:O57,MATCH(N58,N$2:N57,0)))</f>
        <v>57</v>
      </c>
      <c r="P58" t="str">
        <f t="shared" si="2"/>
        <v>57COMPLETEDBINAADADXXX</v>
      </c>
      <c r="Q58" t="str">
        <f t="shared" si="3"/>
        <v>57COMPLETED</v>
      </c>
      <c r="R58" s="14">
        <f>IFERROR(INDEX('FX rates'!B:B,MATCH(J58,'FX rates'!A:A,0)),INDEX('FX rates'!B:B,MATCH(J58,'FX rates'!A:A,1)))</f>
        <v>1.1891</v>
      </c>
      <c r="S58" s="6" t="str">
        <f t="shared" si="4"/>
        <v>USD</v>
      </c>
      <c r="T58" s="6">
        <f t="shared" si="5"/>
        <v>5643</v>
      </c>
      <c r="U58" s="6">
        <f t="shared" si="6"/>
        <v>5643</v>
      </c>
      <c r="V58" s="5">
        <f t="shared" si="7"/>
        <v>44276.523668981477</v>
      </c>
    </row>
    <row r="59" spans="1:22" x14ac:dyDescent="0.2">
      <c r="A59" t="s">
        <v>11</v>
      </c>
      <c r="B59" t="s">
        <v>62</v>
      </c>
      <c r="C59" t="s">
        <v>13</v>
      </c>
      <c r="D59" t="s">
        <v>63</v>
      </c>
      <c r="E59" s="8">
        <v>2100</v>
      </c>
      <c r="F59" t="s">
        <v>15</v>
      </c>
      <c r="G59" t="s">
        <v>16</v>
      </c>
      <c r="H59" t="str">
        <f t="shared" si="8"/>
        <v>US</v>
      </c>
      <c r="I59" s="7">
        <v>0.02</v>
      </c>
      <c r="J59" s="2">
        <v>44277</v>
      </c>
      <c r="K59" s="1">
        <v>0.59166666666666667</v>
      </c>
      <c r="L59" s="5">
        <f>J59+K59+INDEX('Status Index'!B:B,MATCH(M59,'Status Index'!A:A,0))/(24*60*60)</f>
        <v>44277.591666666667</v>
      </c>
      <c r="M59" t="s">
        <v>17</v>
      </c>
      <c r="N59" t="str">
        <f t="shared" si="1"/>
        <v>HAMILTON LTD.REF2012100</v>
      </c>
      <c r="O59">
        <f>IF(M59="NEW",ROW(),INDEX(O$2:O58,MATCH(N59,N$2:N58,0)))</f>
        <v>59</v>
      </c>
      <c r="P59" t="str">
        <f t="shared" si="2"/>
        <v>59NEWCHASUS3AXXX</v>
      </c>
      <c r="Q59" t="str">
        <f t="shared" si="3"/>
        <v>59NEW</v>
      </c>
      <c r="R59" s="14">
        <f>IFERROR(INDEX('FX rates'!B:B,MATCH(J59,'FX rates'!A:A,0)),INDEX('FX rates'!B:B,MATCH(J59,'FX rates'!A:A,1)))</f>
        <v>1.1926000000000001</v>
      </c>
      <c r="S59" s="6" t="str">
        <f t="shared" si="4"/>
        <v>USD</v>
      </c>
      <c r="T59" s="6">
        <f t="shared" si="5"/>
        <v>2100</v>
      </c>
      <c r="U59" s="6">
        <f t="shared" si="6"/>
        <v>2100</v>
      </c>
      <c r="V59" s="5">
        <f t="shared" si="7"/>
        <v>44277.71533564815</v>
      </c>
    </row>
    <row r="60" spans="1:22" x14ac:dyDescent="0.2">
      <c r="A60" t="s">
        <v>11</v>
      </c>
      <c r="B60" t="s">
        <v>62</v>
      </c>
      <c r="C60" t="s">
        <v>13</v>
      </c>
      <c r="D60" t="s">
        <v>63</v>
      </c>
      <c r="E60" s="8">
        <v>2100</v>
      </c>
      <c r="F60" t="s">
        <v>15</v>
      </c>
      <c r="G60" t="s">
        <v>42</v>
      </c>
      <c r="H60" t="str">
        <f t="shared" si="8"/>
        <v>CN</v>
      </c>
      <c r="I60" s="7">
        <v>0.02</v>
      </c>
      <c r="J60" s="2">
        <v>44277</v>
      </c>
      <c r="K60" s="1">
        <v>0.71527777777777779</v>
      </c>
      <c r="L60" s="5">
        <f>J60+K60+INDEX('Status Index'!B:B,MATCH(M60,'Status Index'!A:A,0))/(24*60*60)</f>
        <v>44277.71533564815</v>
      </c>
      <c r="M60" t="s">
        <v>19</v>
      </c>
      <c r="N60" t="str">
        <f t="shared" si="1"/>
        <v>HAMILTON LTD.REF2012100</v>
      </c>
      <c r="O60">
        <f>IF(M60="NEW",ROW(),INDEX(O$2:O59,MATCH(N60,N$2:N59,0)))</f>
        <v>59</v>
      </c>
      <c r="P60" t="str">
        <f t="shared" si="2"/>
        <v>59COMPLETEDFNROCNBQXXX</v>
      </c>
      <c r="Q60" t="str">
        <f t="shared" si="3"/>
        <v>59COMPLETED</v>
      </c>
      <c r="R60" s="14">
        <f>IFERROR(INDEX('FX rates'!B:B,MATCH(J60,'FX rates'!A:A,0)),INDEX('FX rates'!B:B,MATCH(J60,'FX rates'!A:A,1)))</f>
        <v>1.1926000000000001</v>
      </c>
      <c r="S60" s="6" t="str">
        <f t="shared" si="4"/>
        <v>USD</v>
      </c>
      <c r="T60" s="6">
        <f t="shared" si="5"/>
        <v>2100</v>
      </c>
      <c r="U60" s="6">
        <f t="shared" si="6"/>
        <v>2100</v>
      </c>
      <c r="V60" s="5">
        <f t="shared" si="7"/>
        <v>44277.71533564815</v>
      </c>
    </row>
    <row r="61" spans="1:22" x14ac:dyDescent="0.2">
      <c r="A61" t="s">
        <v>11</v>
      </c>
      <c r="B61" t="s">
        <v>78</v>
      </c>
      <c r="C61" t="s">
        <v>13</v>
      </c>
      <c r="D61" t="s">
        <v>79</v>
      </c>
      <c r="E61" s="8">
        <v>12100</v>
      </c>
      <c r="F61" t="s">
        <v>15</v>
      </c>
      <c r="G61" t="s">
        <v>16</v>
      </c>
      <c r="H61" t="str">
        <f t="shared" si="8"/>
        <v>US</v>
      </c>
      <c r="I61" s="7">
        <v>0.08</v>
      </c>
      <c r="J61" s="2">
        <v>44278</v>
      </c>
      <c r="K61" s="1">
        <v>0.34166666666666662</v>
      </c>
      <c r="L61" s="5">
        <f>J61+K61+INDEX('Status Index'!B:B,MATCH(M61,'Status Index'!A:A,0))/(24*60*60)</f>
        <v>44278.341666666667</v>
      </c>
      <c r="M61" t="s">
        <v>17</v>
      </c>
      <c r="N61" t="str">
        <f t="shared" si="1"/>
        <v>ZERO LTD.REFZ99912100</v>
      </c>
      <c r="O61">
        <f>IF(M61="NEW",ROW(),INDEX(O$2:O60,MATCH(N61,N$2:N60,0)))</f>
        <v>61</v>
      </c>
      <c r="P61" t="str">
        <f t="shared" si="2"/>
        <v>61NEWCHASUS3AXXX</v>
      </c>
      <c r="Q61" t="str">
        <f t="shared" si="3"/>
        <v>61NEW</v>
      </c>
      <c r="R61" s="14">
        <f>IFERROR(INDEX('FX rates'!B:B,MATCH(J61,'FX rates'!A:A,0)),INDEX('FX rates'!B:B,MATCH(J61,'FX rates'!A:A,1)))</f>
        <v>1.1882999999999999</v>
      </c>
      <c r="S61" s="6" t="str">
        <f t="shared" si="4"/>
        <v>USD</v>
      </c>
      <c r="T61" s="6">
        <f t="shared" si="5"/>
        <v>12100</v>
      </c>
      <c r="U61" s="6">
        <f t="shared" si="6"/>
        <v>12100</v>
      </c>
      <c r="V61" s="5">
        <f t="shared" si="7"/>
        <v>44278.523668981477</v>
      </c>
    </row>
    <row r="62" spans="1:22" x14ac:dyDescent="0.2">
      <c r="A62" t="s">
        <v>11</v>
      </c>
      <c r="B62" t="s">
        <v>78</v>
      </c>
      <c r="C62" t="s">
        <v>13</v>
      </c>
      <c r="D62" t="s">
        <v>79</v>
      </c>
      <c r="E62" s="8">
        <v>12100</v>
      </c>
      <c r="F62" t="s">
        <v>15</v>
      </c>
      <c r="G62" t="s">
        <v>27</v>
      </c>
      <c r="H62" t="str">
        <f t="shared" si="8"/>
        <v>BY</v>
      </c>
      <c r="I62" s="7">
        <v>0.08</v>
      </c>
      <c r="J62" s="2">
        <v>44278</v>
      </c>
      <c r="K62" s="1">
        <v>0.52361111111111114</v>
      </c>
      <c r="L62" s="5">
        <f>J62+K62+INDEX('Status Index'!B:B,MATCH(M62,'Status Index'!A:A,0))/(24*60*60)</f>
        <v>44278.523668981477</v>
      </c>
      <c r="M62" t="s">
        <v>19</v>
      </c>
      <c r="N62" t="str">
        <f t="shared" si="1"/>
        <v>ZERO LTD.REFZ99912100</v>
      </c>
      <c r="O62">
        <f>IF(M62="NEW",ROW(),INDEX(O$2:O61,MATCH(N62,N$2:N61,0)))</f>
        <v>61</v>
      </c>
      <c r="P62" t="str">
        <f t="shared" si="2"/>
        <v>61COMPLETEDREDJBY22XXX</v>
      </c>
      <c r="Q62" t="str">
        <f t="shared" si="3"/>
        <v>61COMPLETED</v>
      </c>
      <c r="R62" s="14">
        <f>IFERROR(INDEX('FX rates'!B:B,MATCH(J62,'FX rates'!A:A,0)),INDEX('FX rates'!B:B,MATCH(J62,'FX rates'!A:A,1)))</f>
        <v>1.1882999999999999</v>
      </c>
      <c r="S62" s="6" t="str">
        <f t="shared" si="4"/>
        <v>USD</v>
      </c>
      <c r="T62" s="6">
        <f t="shared" si="5"/>
        <v>12100</v>
      </c>
      <c r="U62" s="6">
        <f t="shared" si="6"/>
        <v>12100</v>
      </c>
      <c r="V62" s="5">
        <f t="shared" si="7"/>
        <v>44278.523668981477</v>
      </c>
    </row>
    <row r="63" spans="1:22" x14ac:dyDescent="0.2">
      <c r="A63" t="s">
        <v>11</v>
      </c>
      <c r="B63" t="s">
        <v>24</v>
      </c>
      <c r="C63" t="s">
        <v>13</v>
      </c>
      <c r="D63" t="s">
        <v>14</v>
      </c>
      <c r="E63" s="8">
        <v>7890</v>
      </c>
      <c r="F63" t="s">
        <v>15</v>
      </c>
      <c r="G63" t="s">
        <v>16</v>
      </c>
      <c r="H63" t="str">
        <f t="shared" si="8"/>
        <v>US</v>
      </c>
      <c r="I63" s="7">
        <v>0.01</v>
      </c>
      <c r="J63" s="2">
        <v>44297</v>
      </c>
      <c r="K63" s="1">
        <v>0.52361111111111114</v>
      </c>
      <c r="L63" s="5">
        <f>J63+K63+INDEX('Status Index'!B:B,MATCH(M63,'Status Index'!A:A,0))/(24*60*60)</f>
        <v>44297.523611111108</v>
      </c>
      <c r="M63" t="s">
        <v>17</v>
      </c>
      <c r="N63" t="str">
        <f t="shared" si="1"/>
        <v>ACME PRIVATE.REF2117890</v>
      </c>
      <c r="O63">
        <f>IF(M63="NEW",ROW(),INDEX(O$2:O62,MATCH(N63,N$2:N62,0)))</f>
        <v>63</v>
      </c>
      <c r="P63" t="str">
        <f t="shared" si="2"/>
        <v>63NEWCHASUS3AXXX</v>
      </c>
      <c r="Q63" t="str">
        <f t="shared" si="3"/>
        <v>63NEW</v>
      </c>
      <c r="R63" s="14">
        <f>IFERROR(INDEX('FX rates'!B:B,MATCH(J63,'FX rates'!A:A,0)),INDEX('FX rates'!B:B,MATCH(J63,'FX rates'!A:A,1)))</f>
        <v>1.1888000000000001</v>
      </c>
      <c r="S63" s="6" t="str">
        <f t="shared" si="4"/>
        <v>USD</v>
      </c>
      <c r="T63" s="6">
        <f t="shared" si="5"/>
        <v>7890</v>
      </c>
      <c r="U63" s="6">
        <f t="shared" si="6"/>
        <v>7890</v>
      </c>
      <c r="V63" s="5">
        <f t="shared" si="7"/>
        <v>44299.757002314815</v>
      </c>
    </row>
    <row r="64" spans="1:22" x14ac:dyDescent="0.2">
      <c r="A64" t="s">
        <v>11</v>
      </c>
      <c r="B64" t="s">
        <v>24</v>
      </c>
      <c r="C64" t="s">
        <v>13</v>
      </c>
      <c r="D64" t="s">
        <v>14</v>
      </c>
      <c r="E64" s="8">
        <v>7890</v>
      </c>
      <c r="F64" s="15" t="s">
        <v>25</v>
      </c>
      <c r="G64" t="s">
        <v>26</v>
      </c>
      <c r="H64" t="str">
        <f t="shared" si="8"/>
        <v>FR</v>
      </c>
      <c r="I64" s="7">
        <v>1.4999999999999999E-2</v>
      </c>
      <c r="J64" s="2">
        <v>44297</v>
      </c>
      <c r="K64" s="1">
        <v>0.71666666666666667</v>
      </c>
      <c r="L64" s="5">
        <f>J64+K64+INDEX('Status Index'!B:B,MATCH(M64,'Status Index'!A:A,0))/(24*60*60)</f>
        <v>44297.71670138889</v>
      </c>
      <c r="M64" t="s">
        <v>22</v>
      </c>
      <c r="N64" t="str">
        <f t="shared" si="1"/>
        <v>ACME PRIVATE.REF2117890</v>
      </c>
      <c r="O64">
        <f>IF(M64="NEW",ROW(),INDEX(O$2:O63,MATCH(N64,N$2:N63,0)))</f>
        <v>63</v>
      </c>
      <c r="P64" t="str">
        <f t="shared" si="2"/>
        <v>63PENDINGAGRIFRPPXXX</v>
      </c>
      <c r="Q64" t="str">
        <f t="shared" si="3"/>
        <v>63PENDING</v>
      </c>
      <c r="R64" s="14">
        <f>IFERROR(INDEX('FX rates'!B:B,MATCH(J64,'FX rates'!A:A,0)),INDEX('FX rates'!B:B,MATCH(J64,'FX rates'!A:A,1)))</f>
        <v>1.1888000000000001</v>
      </c>
      <c r="S64" s="6" t="str">
        <f t="shared" si="4"/>
        <v>USD</v>
      </c>
      <c r="T64" s="6">
        <f t="shared" si="5"/>
        <v>6636.9448183041723</v>
      </c>
      <c r="U64" s="6">
        <f t="shared" si="6"/>
        <v>7890.0000000000009</v>
      </c>
      <c r="V64" s="5">
        <f t="shared" si="7"/>
        <v>44299.757002314815</v>
      </c>
    </row>
    <row r="65" spans="1:22" x14ac:dyDescent="0.2">
      <c r="A65" t="s">
        <v>11</v>
      </c>
      <c r="B65" t="s">
        <v>24</v>
      </c>
      <c r="C65" t="s">
        <v>13</v>
      </c>
      <c r="D65" t="s">
        <v>14</v>
      </c>
      <c r="E65" s="8">
        <v>7890</v>
      </c>
      <c r="F65" s="15" t="s">
        <v>25</v>
      </c>
      <c r="G65" t="s">
        <v>27</v>
      </c>
      <c r="H65" t="str">
        <f t="shared" si="8"/>
        <v>BY</v>
      </c>
      <c r="I65" s="7">
        <v>1.4999999999999999E-2</v>
      </c>
      <c r="J65" s="2">
        <v>44299</v>
      </c>
      <c r="K65" s="1">
        <v>0.75694444444444453</v>
      </c>
      <c r="L65" s="5">
        <f>J65+K65+INDEX('Status Index'!B:B,MATCH(M65,'Status Index'!A:A,0))/(24*60*60)</f>
        <v>44299.757002314815</v>
      </c>
      <c r="M65" t="s">
        <v>19</v>
      </c>
      <c r="N65" t="str">
        <f t="shared" si="1"/>
        <v>ACME PRIVATE.REF2117890</v>
      </c>
      <c r="O65">
        <f>IF(M65="NEW",ROW(),INDEX(O$2:O64,MATCH(N65,N$2:N64,0)))</f>
        <v>63</v>
      </c>
      <c r="P65" t="str">
        <f t="shared" si="2"/>
        <v>63COMPLETEDREDJBY22XXX</v>
      </c>
      <c r="Q65" t="str">
        <f t="shared" si="3"/>
        <v>63COMPLETED</v>
      </c>
      <c r="R65" s="14">
        <f>IFERROR(INDEX('FX rates'!B:B,MATCH(J65,'FX rates'!A:A,0)),INDEX('FX rates'!B:B,MATCH(J65,'FX rates'!A:A,1)))</f>
        <v>1.1896</v>
      </c>
      <c r="S65" s="6" t="str">
        <f t="shared" si="4"/>
        <v>USD</v>
      </c>
      <c r="T65" s="6">
        <f t="shared" si="5"/>
        <v>6632.4815063887017</v>
      </c>
      <c r="U65" s="6">
        <f t="shared" si="6"/>
        <v>7889.9999999999991</v>
      </c>
      <c r="V65" s="5">
        <f t="shared" si="7"/>
        <v>44299.757002314815</v>
      </c>
    </row>
    <row r="66" spans="1:22" x14ac:dyDescent="0.2">
      <c r="A66" t="s">
        <v>11</v>
      </c>
      <c r="B66" t="s">
        <v>32</v>
      </c>
      <c r="C66" t="s">
        <v>13</v>
      </c>
      <c r="D66" t="s">
        <v>33</v>
      </c>
      <c r="E66" s="9">
        <v>3000</v>
      </c>
      <c r="F66" t="s">
        <v>15</v>
      </c>
      <c r="G66" t="s">
        <v>16</v>
      </c>
      <c r="H66" t="str">
        <f t="shared" ref="H66:H97" si="9">MID(G66,5,2)</f>
        <v>US</v>
      </c>
      <c r="I66" s="7">
        <v>0.02</v>
      </c>
      <c r="J66" s="2">
        <v>44305</v>
      </c>
      <c r="K66" s="1">
        <v>0.55138888888888882</v>
      </c>
      <c r="L66" s="5">
        <f>J66+K66+INDEX('Status Index'!B:B,MATCH(M66,'Status Index'!A:A,0))/(24*60*60)</f>
        <v>44305.551388888889</v>
      </c>
      <c r="M66" t="s">
        <v>17</v>
      </c>
      <c r="N66" t="str">
        <f t="shared" si="1"/>
        <v>ACME TWO SCRLREF1113000</v>
      </c>
      <c r="O66">
        <f>IF(M66="NEW",ROW(),INDEX(O$2:O65,MATCH(N66,N$2:N65,0)))</f>
        <v>66</v>
      </c>
      <c r="P66" t="str">
        <f t="shared" si="2"/>
        <v>66NEWCHASUS3AXXX</v>
      </c>
      <c r="Q66" t="str">
        <f t="shared" si="3"/>
        <v>66NEW</v>
      </c>
      <c r="R66" s="14">
        <f>IFERROR(INDEX('FX rates'!B:B,MATCH(J66,'FX rates'!A:A,0)),INDEX('FX rates'!B:B,MATCH(J66,'FX rates'!A:A,1)))</f>
        <v>1.2035</v>
      </c>
      <c r="S66" s="6" t="str">
        <f t="shared" si="4"/>
        <v>USD</v>
      </c>
      <c r="T66" s="6">
        <f t="shared" si="5"/>
        <v>3000</v>
      </c>
      <c r="U66" s="6">
        <f t="shared" si="6"/>
        <v>3000</v>
      </c>
      <c r="V66" s="5">
        <f t="shared" si="7"/>
        <v>44306.523668981477</v>
      </c>
    </row>
    <row r="67" spans="1:22" x14ac:dyDescent="0.2">
      <c r="A67" t="s">
        <v>11</v>
      </c>
      <c r="B67" t="s">
        <v>32</v>
      </c>
      <c r="C67" t="s">
        <v>13</v>
      </c>
      <c r="D67" t="s">
        <v>33</v>
      </c>
      <c r="E67" s="8">
        <v>3000</v>
      </c>
      <c r="F67" t="s">
        <v>15</v>
      </c>
      <c r="G67" t="s">
        <v>18</v>
      </c>
      <c r="H67" t="str">
        <f t="shared" si="9"/>
        <v>AD</v>
      </c>
      <c r="I67" s="7">
        <v>0.01</v>
      </c>
      <c r="J67" s="2">
        <v>44306</v>
      </c>
      <c r="K67" s="1">
        <v>0.52361111111111114</v>
      </c>
      <c r="L67" s="5">
        <f>J67+K67+INDEX('Status Index'!B:B,MATCH(M67,'Status Index'!A:A,0))/(24*60*60)</f>
        <v>44306.523668981477</v>
      </c>
      <c r="M67" t="s">
        <v>19</v>
      </c>
      <c r="N67" t="str">
        <f t="shared" ref="N67:N91" si="10">B67&amp;D67&amp;E67</f>
        <v>ACME TWO SCRLREF1113000</v>
      </c>
      <c r="O67">
        <f>IF(M67="NEW",ROW(),INDEX(O$2:O66,MATCH(N67,N$2:N66,0)))</f>
        <v>66</v>
      </c>
      <c r="P67" t="str">
        <f t="shared" ref="P67:P91" si="11">O67&amp;M67&amp;G67</f>
        <v>66COMPLETEDBINAADADXXX</v>
      </c>
      <c r="Q67" t="str">
        <f t="shared" ref="Q67:Q91" si="12">O67&amp;M67</f>
        <v>66COMPLETED</v>
      </c>
      <c r="R67" s="14">
        <f>IFERROR(INDEX('FX rates'!B:B,MATCH(J67,'FX rates'!A:A,0)),INDEX('FX rates'!B:B,MATCH(J67,'FX rates'!A:A,1)))</f>
        <v>1.2051000000000001</v>
      </c>
      <c r="S67" s="6" t="str">
        <f t="shared" ref="S67:S91" si="13">INDEX(F:F,MATCH(O67&amp;"NEW",Q:Q,0))</f>
        <v>USD</v>
      </c>
      <c r="T67" s="6">
        <f t="shared" ref="T67:T91" si="14">IF(F67=S67,E67,IF(S67="USD",E67/R67,E67*R67))</f>
        <v>3000</v>
      </c>
      <c r="U67" s="6">
        <f t="shared" ref="U67:U91" si="15">IF(F67="USD",T67,T67*R67)</f>
        <v>3000</v>
      </c>
      <c r="V67" s="5">
        <f t="shared" ref="V67:V91" si="16">IFERROR(INDEX(L:L,MATCH(O67&amp;"COMPLETED",Q:Q,0)),FALSE)</f>
        <v>44306.523668981477</v>
      </c>
    </row>
    <row r="68" spans="1:22" x14ac:dyDescent="0.2">
      <c r="A68" t="s">
        <v>11</v>
      </c>
      <c r="B68" t="s">
        <v>29</v>
      </c>
      <c r="C68" t="s">
        <v>13</v>
      </c>
      <c r="D68" t="s">
        <v>30</v>
      </c>
      <c r="E68" s="8">
        <v>12000</v>
      </c>
      <c r="F68" t="s">
        <v>15</v>
      </c>
      <c r="G68" t="s">
        <v>16</v>
      </c>
      <c r="H68" t="str">
        <f t="shared" si="9"/>
        <v>US</v>
      </c>
      <c r="I68" s="7">
        <v>0.02</v>
      </c>
      <c r="J68" s="2">
        <v>44388</v>
      </c>
      <c r="K68" s="1">
        <v>0.42430555555555555</v>
      </c>
      <c r="L68" s="5">
        <f>J68+K68+INDEX('Status Index'!B:B,MATCH(M68,'Status Index'!A:A,0))/(24*60*60)</f>
        <v>44388.424305555556</v>
      </c>
      <c r="M68" t="s">
        <v>17</v>
      </c>
      <c r="N68" t="str">
        <f t="shared" si="10"/>
        <v>ACME TRUST.REF2112000</v>
      </c>
      <c r="O68">
        <f>IF(M68="NEW",ROW(),INDEX(O$2:O67,MATCH(N68,N$2:N67,0)))</f>
        <v>68</v>
      </c>
      <c r="P68" t="str">
        <f t="shared" si="11"/>
        <v>68NEWCHASUS3AXXX</v>
      </c>
      <c r="Q68" t="str">
        <f t="shared" si="12"/>
        <v>68NEW</v>
      </c>
      <c r="R68" s="14">
        <f>IFERROR(INDEX('FX rates'!B:B,MATCH(J68,'FX rates'!A:A,0)),INDEX('FX rates'!B:B,MATCH(J68,'FX rates'!A:A,1)))</f>
        <v>1.1858</v>
      </c>
      <c r="S68" s="6" t="str">
        <f t="shared" si="13"/>
        <v>USD</v>
      </c>
      <c r="T68" s="6">
        <f t="shared" si="14"/>
        <v>12000</v>
      </c>
      <c r="U68" s="6">
        <f t="shared" si="15"/>
        <v>12000</v>
      </c>
      <c r="V68" s="5" t="b">
        <f t="shared" si="16"/>
        <v>0</v>
      </c>
    </row>
    <row r="69" spans="1:22" x14ac:dyDescent="0.2">
      <c r="A69" t="s">
        <v>11</v>
      </c>
      <c r="B69" t="s">
        <v>37</v>
      </c>
      <c r="C69" t="s">
        <v>13</v>
      </c>
      <c r="D69" t="s">
        <v>38</v>
      </c>
      <c r="E69" s="8">
        <v>17430</v>
      </c>
      <c r="F69" t="s">
        <v>15</v>
      </c>
      <c r="G69" t="s">
        <v>16</v>
      </c>
      <c r="H69" t="str">
        <f t="shared" si="9"/>
        <v>US</v>
      </c>
      <c r="I69" s="7">
        <v>0.01</v>
      </c>
      <c r="J69" s="2">
        <v>44388</v>
      </c>
      <c r="K69" s="1">
        <v>0.52986111111111112</v>
      </c>
      <c r="L69" s="5">
        <f>J69+K69+INDEX('Status Index'!B:B,MATCH(M69,'Status Index'!A:A,0))/(24*60*60)</f>
        <v>44388.529861111114</v>
      </c>
      <c r="M69" t="s">
        <v>17</v>
      </c>
      <c r="N69" t="str">
        <f t="shared" si="10"/>
        <v>ALT-2 INC REFD20210317430</v>
      </c>
      <c r="O69">
        <f>IF(M69="NEW",ROW(),INDEX(O$2:O68,MATCH(N69,N$2:N68,0)))</f>
        <v>69</v>
      </c>
      <c r="P69" t="str">
        <f t="shared" si="11"/>
        <v>69NEWCHASUS3AXXX</v>
      </c>
      <c r="Q69" t="str">
        <f t="shared" si="12"/>
        <v>69NEW</v>
      </c>
      <c r="R69" s="14">
        <f>IFERROR(INDEX('FX rates'!B:B,MATCH(J69,'FX rates'!A:A,0)),INDEX('FX rates'!B:B,MATCH(J69,'FX rates'!A:A,1)))</f>
        <v>1.1858</v>
      </c>
      <c r="S69" s="6" t="str">
        <f t="shared" si="13"/>
        <v>USD</v>
      </c>
      <c r="T69" s="6">
        <f t="shared" si="14"/>
        <v>17430</v>
      </c>
      <c r="U69" s="6">
        <f t="shared" si="15"/>
        <v>17430</v>
      </c>
      <c r="V69" s="5" t="b">
        <f t="shared" si="16"/>
        <v>0</v>
      </c>
    </row>
    <row r="70" spans="1:22" x14ac:dyDescent="0.2">
      <c r="A70" t="s">
        <v>11</v>
      </c>
      <c r="B70" t="s">
        <v>29</v>
      </c>
      <c r="C70" t="s">
        <v>13</v>
      </c>
      <c r="D70" t="s">
        <v>30</v>
      </c>
      <c r="E70" s="8">
        <v>12000</v>
      </c>
      <c r="F70" s="15" t="s">
        <v>25</v>
      </c>
      <c r="G70" t="s">
        <v>26</v>
      </c>
      <c r="H70" t="str">
        <f t="shared" si="9"/>
        <v>FR</v>
      </c>
      <c r="I70" s="7">
        <v>0.03</v>
      </c>
      <c r="J70" s="2">
        <v>44388</v>
      </c>
      <c r="K70" s="1">
        <v>0.7319444444444444</v>
      </c>
      <c r="L70" s="5">
        <f>J70+K70+INDEX('Status Index'!B:B,MATCH(M70,'Status Index'!A:A,0))/(24*60*60)</f>
        <v>44388.73196759259</v>
      </c>
      <c r="M70" t="s">
        <v>31</v>
      </c>
      <c r="N70" t="str">
        <f t="shared" si="10"/>
        <v>ACME TRUST.REF2112000</v>
      </c>
      <c r="O70">
        <f>IF(M70="NEW",ROW(),INDEX(O$2:O69,MATCH(N70,N$2:N69,0)))</f>
        <v>68</v>
      </c>
      <c r="P70" t="str">
        <f t="shared" si="11"/>
        <v>68DELIVEREDAGRIFRPPXXX</v>
      </c>
      <c r="Q70" t="str">
        <f t="shared" si="12"/>
        <v>68DELIVERED</v>
      </c>
      <c r="R70" s="14">
        <f>IFERROR(INDEX('FX rates'!B:B,MATCH(J70,'FX rates'!A:A,0)),INDEX('FX rates'!B:B,MATCH(J70,'FX rates'!A:A,1)))</f>
        <v>1.1858</v>
      </c>
      <c r="S70" s="6" t="str">
        <f t="shared" si="13"/>
        <v>USD</v>
      </c>
      <c r="T70" s="6">
        <f t="shared" si="14"/>
        <v>10119.750379490639</v>
      </c>
      <c r="U70" s="6">
        <f t="shared" si="15"/>
        <v>12000</v>
      </c>
      <c r="V70" s="5" t="b">
        <f t="shared" si="16"/>
        <v>0</v>
      </c>
    </row>
    <row r="71" spans="1:22" x14ac:dyDescent="0.2">
      <c r="A71" t="s">
        <v>11</v>
      </c>
      <c r="B71" t="s">
        <v>37</v>
      </c>
      <c r="C71" t="s">
        <v>13</v>
      </c>
      <c r="D71" t="s">
        <v>38</v>
      </c>
      <c r="E71" s="8">
        <v>17430</v>
      </c>
      <c r="F71" t="s">
        <v>15</v>
      </c>
      <c r="G71" t="s">
        <v>16</v>
      </c>
      <c r="H71" t="str">
        <f t="shared" si="9"/>
        <v>US</v>
      </c>
      <c r="I71" s="7">
        <v>0.02</v>
      </c>
      <c r="J71" s="2">
        <v>44389</v>
      </c>
      <c r="K71" s="1">
        <v>0.65347222222222223</v>
      </c>
      <c r="L71" s="5">
        <f>J71+K71+INDEX('Status Index'!B:B,MATCH(M71,'Status Index'!A:A,0))/(24*60*60)</f>
        <v>44389.653506944444</v>
      </c>
      <c r="M71" t="s">
        <v>22</v>
      </c>
      <c r="N71" t="str">
        <f t="shared" si="10"/>
        <v>ALT-2 INC REFD20210317430</v>
      </c>
      <c r="O71">
        <f>IF(M71="NEW",ROW(),INDEX(O$2:O70,MATCH(N71,N$2:N70,0)))</f>
        <v>69</v>
      </c>
      <c r="P71" t="str">
        <f t="shared" si="11"/>
        <v>69PENDINGCHASUS3AXXX</v>
      </c>
      <c r="Q71" t="str">
        <f t="shared" si="12"/>
        <v>69PENDING</v>
      </c>
      <c r="R71" s="14">
        <f>IFERROR(INDEX('FX rates'!B:B,MATCH(J71,'FX rates'!A:A,0)),INDEX('FX rates'!B:B,MATCH(J71,'FX rates'!A:A,1)))</f>
        <v>1.1852</v>
      </c>
      <c r="S71" s="6" t="str">
        <f t="shared" si="13"/>
        <v>USD</v>
      </c>
      <c r="T71" s="6">
        <f t="shared" si="14"/>
        <v>17430</v>
      </c>
      <c r="U71" s="6">
        <f t="shared" si="15"/>
        <v>17430</v>
      </c>
      <c r="V71" s="5" t="b">
        <f t="shared" si="16"/>
        <v>0</v>
      </c>
    </row>
    <row r="72" spans="1:22" x14ac:dyDescent="0.2">
      <c r="A72" t="s">
        <v>11</v>
      </c>
      <c r="B72" t="s">
        <v>37</v>
      </c>
      <c r="C72" t="s">
        <v>13</v>
      </c>
      <c r="D72" t="s">
        <v>38</v>
      </c>
      <c r="E72" s="8">
        <v>17430</v>
      </c>
      <c r="F72" t="s">
        <v>15</v>
      </c>
      <c r="G72" t="s">
        <v>16</v>
      </c>
      <c r="H72" t="str">
        <f t="shared" si="9"/>
        <v>US</v>
      </c>
      <c r="I72" s="7">
        <v>0.01</v>
      </c>
      <c r="J72" s="2">
        <v>44390</v>
      </c>
      <c r="K72" s="1">
        <v>0.75694444444444453</v>
      </c>
      <c r="L72" s="5">
        <f>J72+K72+INDEX('Status Index'!B:B,MATCH(M72,'Status Index'!A:A,0))/(24*60*60)</f>
        <v>44390.756967592592</v>
      </c>
      <c r="M72" t="s">
        <v>31</v>
      </c>
      <c r="N72" t="str">
        <f t="shared" si="10"/>
        <v>ALT-2 INC REFD20210317430</v>
      </c>
      <c r="O72">
        <f>IF(M72="NEW",ROW(),INDEX(O$2:O71,MATCH(N72,N$2:N71,0)))</f>
        <v>69</v>
      </c>
      <c r="P72" t="str">
        <f t="shared" si="11"/>
        <v>69DELIVEREDCHASUS3AXXX</v>
      </c>
      <c r="Q72" t="str">
        <f t="shared" si="12"/>
        <v>69DELIVERED</v>
      </c>
      <c r="R72" s="14">
        <f>IFERROR(INDEX('FX rates'!B:B,MATCH(J72,'FX rates'!A:A,0)),INDEX('FX rates'!B:B,MATCH(J72,'FX rates'!A:A,1)))</f>
        <v>1.1843999999999999</v>
      </c>
      <c r="S72" s="6" t="str">
        <f t="shared" si="13"/>
        <v>USD</v>
      </c>
      <c r="T72" s="6">
        <f t="shared" si="14"/>
        <v>17430</v>
      </c>
      <c r="U72" s="6">
        <f t="shared" si="15"/>
        <v>17430</v>
      </c>
      <c r="V72" s="5" t="b">
        <f t="shared" si="16"/>
        <v>0</v>
      </c>
    </row>
    <row r="73" spans="1:22" x14ac:dyDescent="0.2">
      <c r="A73" t="s">
        <v>11</v>
      </c>
      <c r="B73" t="s">
        <v>34</v>
      </c>
      <c r="C73" t="s">
        <v>13</v>
      </c>
      <c r="D73" t="s">
        <v>35</v>
      </c>
      <c r="E73" s="8">
        <v>12400</v>
      </c>
      <c r="F73" t="s">
        <v>15</v>
      </c>
      <c r="G73" t="s">
        <v>16</v>
      </c>
      <c r="H73" t="str">
        <f t="shared" si="9"/>
        <v>US</v>
      </c>
      <c r="I73" s="7">
        <v>0.02</v>
      </c>
      <c r="J73" s="2">
        <v>44454</v>
      </c>
      <c r="K73" s="1">
        <v>0.43263888888888885</v>
      </c>
      <c r="L73" s="5">
        <f>J73+K73+INDEX('Status Index'!B:B,MATCH(M73,'Status Index'!A:A,0))/(24*60*60)</f>
        <v>44454.432638888888</v>
      </c>
      <c r="M73" t="s">
        <v>17</v>
      </c>
      <c r="N73" t="str">
        <f t="shared" si="10"/>
        <v>ALT INC REFD20210212400</v>
      </c>
      <c r="O73">
        <f>IF(M73="NEW",ROW(),INDEX(O$2:O72,MATCH(N73,N$2:N72,0)))</f>
        <v>73</v>
      </c>
      <c r="P73" t="str">
        <f t="shared" si="11"/>
        <v>73NEWCHASUS3AXXX</v>
      </c>
      <c r="Q73" t="str">
        <f t="shared" si="12"/>
        <v>73NEW</v>
      </c>
      <c r="R73" s="14">
        <f>IFERROR(INDEX('FX rates'!B:B,MATCH(J73,'FX rates'!A:A,0)),INDEX('FX rates'!B:B,MATCH(J73,'FX rates'!A:A,1)))</f>
        <v>1.1823999999999999</v>
      </c>
      <c r="S73" s="6" t="str">
        <f t="shared" si="13"/>
        <v>USD</v>
      </c>
      <c r="T73" s="6">
        <f t="shared" si="14"/>
        <v>12400</v>
      </c>
      <c r="U73" s="6">
        <f t="shared" si="15"/>
        <v>12400</v>
      </c>
      <c r="V73" s="5" t="b">
        <f t="shared" si="16"/>
        <v>0</v>
      </c>
    </row>
    <row r="74" spans="1:22" x14ac:dyDescent="0.2">
      <c r="A74" t="s">
        <v>11</v>
      </c>
      <c r="B74" t="s">
        <v>34</v>
      </c>
      <c r="C74" t="s">
        <v>13</v>
      </c>
      <c r="D74" t="s">
        <v>35</v>
      </c>
      <c r="E74" s="8">
        <v>12400</v>
      </c>
      <c r="F74" t="s">
        <v>15</v>
      </c>
      <c r="G74" t="s">
        <v>26</v>
      </c>
      <c r="H74" t="str">
        <f t="shared" si="9"/>
        <v>FR</v>
      </c>
      <c r="I74" s="7">
        <v>0.01</v>
      </c>
      <c r="J74" s="2">
        <v>44455</v>
      </c>
      <c r="K74" s="1">
        <v>0.48819444444444443</v>
      </c>
      <c r="L74" s="5">
        <f>J74+K74+INDEX('Status Index'!B:B,MATCH(M74,'Status Index'!A:A,0))/(24*60*60)</f>
        <v>44455.488206018519</v>
      </c>
      <c r="M74" t="s">
        <v>36</v>
      </c>
      <c r="N74" t="str">
        <f t="shared" si="10"/>
        <v>ALT INC REFD20210212400</v>
      </c>
      <c r="O74">
        <f>IF(M74="NEW",ROW(),INDEX(O$2:O73,MATCH(N74,N$2:N73,0)))</f>
        <v>73</v>
      </c>
      <c r="P74" t="str">
        <f t="shared" si="11"/>
        <v>73PROCESSINGAGRIFRPPXXX</v>
      </c>
      <c r="Q74" t="str">
        <f t="shared" si="12"/>
        <v>73PROCESSING</v>
      </c>
      <c r="R74" s="14">
        <f>IFERROR(INDEX('FX rates'!B:B,MATCH(J74,'FX rates'!A:A,0)),INDEX('FX rates'!B:B,MATCH(J74,'FX rates'!A:A,1)))</f>
        <v>1.1762999999999999</v>
      </c>
      <c r="S74" s="6" t="str">
        <f t="shared" si="13"/>
        <v>USD</v>
      </c>
      <c r="T74" s="6">
        <f t="shared" si="14"/>
        <v>12400</v>
      </c>
      <c r="U74" s="6">
        <f t="shared" si="15"/>
        <v>12400</v>
      </c>
      <c r="V74" s="5" t="b">
        <f t="shared" si="16"/>
        <v>0</v>
      </c>
    </row>
    <row r="75" spans="1:22" x14ac:dyDescent="0.2">
      <c r="A75" t="s">
        <v>11</v>
      </c>
      <c r="B75" t="s">
        <v>34</v>
      </c>
      <c r="C75" t="s">
        <v>13</v>
      </c>
      <c r="D75" t="s">
        <v>35</v>
      </c>
      <c r="E75" s="8">
        <v>12400</v>
      </c>
      <c r="F75" t="s">
        <v>15</v>
      </c>
      <c r="G75" t="s">
        <v>27</v>
      </c>
      <c r="H75" t="str">
        <f t="shared" si="9"/>
        <v>BY</v>
      </c>
      <c r="I75" s="7">
        <v>0.08</v>
      </c>
      <c r="J75" s="2">
        <v>44455</v>
      </c>
      <c r="K75" s="1">
        <v>0.70972222222222225</v>
      </c>
      <c r="L75" s="5">
        <f>J75+K75+INDEX('Status Index'!B:B,MATCH(M75,'Status Index'!A:A,0))/(24*60*60)</f>
        <v>44455.709733796299</v>
      </c>
      <c r="M75" t="s">
        <v>36</v>
      </c>
      <c r="N75" t="str">
        <f t="shared" si="10"/>
        <v>ALT INC REFD20210212400</v>
      </c>
      <c r="O75">
        <f>IF(M75="NEW",ROW(),INDEX(O$2:O74,MATCH(N75,N$2:N74,0)))</f>
        <v>73</v>
      </c>
      <c r="P75" t="str">
        <f t="shared" si="11"/>
        <v>73PROCESSINGREDJBY22XXX</v>
      </c>
      <c r="Q75" t="str">
        <f t="shared" si="12"/>
        <v>73PROCESSING</v>
      </c>
      <c r="R75" s="14">
        <f>IFERROR(INDEX('FX rates'!B:B,MATCH(J75,'FX rates'!A:A,0)),INDEX('FX rates'!B:B,MATCH(J75,'FX rates'!A:A,1)))</f>
        <v>1.1762999999999999</v>
      </c>
      <c r="S75" s="6" t="str">
        <f t="shared" si="13"/>
        <v>USD</v>
      </c>
      <c r="T75" s="6">
        <f t="shared" si="14"/>
        <v>12400</v>
      </c>
      <c r="U75" s="6">
        <f t="shared" si="15"/>
        <v>12400</v>
      </c>
      <c r="V75" s="5" t="b">
        <f t="shared" si="16"/>
        <v>0</v>
      </c>
    </row>
    <row r="76" spans="1:22" x14ac:dyDescent="0.2">
      <c r="A76" t="s">
        <v>11</v>
      </c>
      <c r="B76" t="s">
        <v>39</v>
      </c>
      <c r="C76" t="s">
        <v>13</v>
      </c>
      <c r="D76" t="s">
        <v>40</v>
      </c>
      <c r="E76" s="8">
        <v>12000</v>
      </c>
      <c r="F76" t="s">
        <v>15</v>
      </c>
      <c r="G76" t="s">
        <v>16</v>
      </c>
      <c r="H76" t="str">
        <f t="shared" si="9"/>
        <v>US</v>
      </c>
      <c r="I76" s="7">
        <v>0.01</v>
      </c>
      <c r="J76" s="2">
        <v>44474</v>
      </c>
      <c r="K76" s="1">
        <v>0.52986111111111112</v>
      </c>
      <c r="L76" s="5">
        <f>J76+K76+INDEX('Status Index'!B:B,MATCH(M76,'Status Index'!A:A,0))/(24*60*60)</f>
        <v>44474.529861111114</v>
      </c>
      <c r="M76" t="s">
        <v>17</v>
      </c>
      <c r="N76" t="str">
        <f t="shared" si="10"/>
        <v>Beta CorpREF00112000</v>
      </c>
      <c r="O76">
        <f>IF(M76="NEW",ROW(),INDEX(O$2:O75,MATCH(N76,N$2:N75,0)))</f>
        <v>76</v>
      </c>
      <c r="P76" t="str">
        <f t="shared" si="11"/>
        <v>76NEWCHASUS3AXXX</v>
      </c>
      <c r="Q76" t="str">
        <f t="shared" si="12"/>
        <v>76NEW</v>
      </c>
      <c r="R76" s="14">
        <f>IFERROR(INDEX('FX rates'!B:B,MATCH(J76,'FX rates'!A:A,0)),INDEX('FX rates'!B:B,MATCH(J76,'FX rates'!A:A,1)))</f>
        <v>1.1601999999999999</v>
      </c>
      <c r="S76" s="6" t="str">
        <f t="shared" si="13"/>
        <v>USD</v>
      </c>
      <c r="T76" s="6">
        <f t="shared" si="14"/>
        <v>12000</v>
      </c>
      <c r="U76" s="6">
        <f t="shared" si="15"/>
        <v>12000</v>
      </c>
      <c r="V76" s="5" t="b">
        <f t="shared" si="16"/>
        <v>0</v>
      </c>
    </row>
    <row r="77" spans="1:22" x14ac:dyDescent="0.2">
      <c r="A77" t="s">
        <v>11</v>
      </c>
      <c r="B77" t="s">
        <v>39</v>
      </c>
      <c r="C77" t="s">
        <v>13</v>
      </c>
      <c r="D77" t="s">
        <v>40</v>
      </c>
      <c r="E77" s="8">
        <v>12000</v>
      </c>
      <c r="F77" t="s">
        <v>15</v>
      </c>
      <c r="G77" t="s">
        <v>16</v>
      </c>
      <c r="H77" t="str">
        <f t="shared" si="9"/>
        <v>US</v>
      </c>
      <c r="I77" s="7">
        <v>0.02</v>
      </c>
      <c r="J77" s="2">
        <v>44474</v>
      </c>
      <c r="K77" s="1">
        <v>0.60555555555555551</v>
      </c>
      <c r="L77" s="5">
        <f>J77+K77+INDEX('Status Index'!B:B,MATCH(M77,'Status Index'!A:A,0))/(24*60*60)</f>
        <v>44474.605590277781</v>
      </c>
      <c r="M77" t="s">
        <v>22</v>
      </c>
      <c r="N77" t="str">
        <f t="shared" si="10"/>
        <v>Beta CorpREF00112000</v>
      </c>
      <c r="O77">
        <f>IF(M77="NEW",ROW(),INDEX(O$2:O76,MATCH(N77,N$2:N76,0)))</f>
        <v>76</v>
      </c>
      <c r="P77" t="str">
        <f t="shared" si="11"/>
        <v>76PENDINGCHASUS3AXXX</v>
      </c>
      <c r="Q77" t="str">
        <f t="shared" si="12"/>
        <v>76PENDING</v>
      </c>
      <c r="R77" s="14">
        <f>IFERROR(INDEX('FX rates'!B:B,MATCH(J77,'FX rates'!A:A,0)),INDEX('FX rates'!B:B,MATCH(J77,'FX rates'!A:A,1)))</f>
        <v>1.1601999999999999</v>
      </c>
      <c r="S77" s="6" t="str">
        <f t="shared" si="13"/>
        <v>USD</v>
      </c>
      <c r="T77" s="6">
        <f t="shared" si="14"/>
        <v>12000</v>
      </c>
      <c r="U77" s="6">
        <f t="shared" si="15"/>
        <v>12000</v>
      </c>
      <c r="V77" s="5" t="b">
        <f t="shared" si="16"/>
        <v>0</v>
      </c>
    </row>
    <row r="78" spans="1:22" x14ac:dyDescent="0.2">
      <c r="A78" t="s">
        <v>11</v>
      </c>
      <c r="B78" t="s">
        <v>39</v>
      </c>
      <c r="C78" t="s">
        <v>13</v>
      </c>
      <c r="D78" t="s">
        <v>40</v>
      </c>
      <c r="E78" s="8">
        <v>12000</v>
      </c>
      <c r="F78" s="15" t="s">
        <v>25</v>
      </c>
      <c r="G78" t="s">
        <v>18</v>
      </c>
      <c r="H78" t="str">
        <f t="shared" si="9"/>
        <v>AD</v>
      </c>
      <c r="I78" s="7">
        <v>0.01</v>
      </c>
      <c r="J78" s="2">
        <v>44476</v>
      </c>
      <c r="K78" s="1">
        <v>0.76458333333333339</v>
      </c>
      <c r="L78" s="5">
        <f>J78+K78+INDEX('Status Index'!B:B,MATCH(M78,'Status Index'!A:A,0))/(24*60*60)</f>
        <v>44476.764618055553</v>
      </c>
      <c r="M78" t="s">
        <v>22</v>
      </c>
      <c r="N78" t="str">
        <f t="shared" si="10"/>
        <v>Beta CorpREF00112000</v>
      </c>
      <c r="O78">
        <f>IF(M78="NEW",ROW(),INDEX(O$2:O77,MATCH(N78,N$2:N77,0)))</f>
        <v>76</v>
      </c>
      <c r="P78" t="str">
        <f t="shared" si="11"/>
        <v>76PENDINGBINAADADXXX</v>
      </c>
      <c r="Q78" t="str">
        <f t="shared" si="12"/>
        <v>76PENDING</v>
      </c>
      <c r="R78" s="14">
        <f>IFERROR(INDEX('FX rates'!B:B,MATCH(J78,'FX rates'!A:A,0)),INDEX('FX rates'!B:B,MATCH(J78,'FX rates'!A:A,1)))</f>
        <v>1.1561999999999999</v>
      </c>
      <c r="S78" s="6" t="str">
        <f t="shared" si="13"/>
        <v>USD</v>
      </c>
      <c r="T78" s="6">
        <f t="shared" si="14"/>
        <v>10378.827192527246</v>
      </c>
      <c r="U78" s="6">
        <f t="shared" si="15"/>
        <v>12000</v>
      </c>
      <c r="V78" s="5" t="b">
        <f t="shared" si="16"/>
        <v>0</v>
      </c>
    </row>
    <row r="79" spans="1:22" x14ac:dyDescent="0.2">
      <c r="A79" t="s">
        <v>11</v>
      </c>
      <c r="B79" t="s">
        <v>24</v>
      </c>
      <c r="C79" t="s">
        <v>13</v>
      </c>
      <c r="D79" t="s">
        <v>14</v>
      </c>
      <c r="E79" s="8">
        <v>1000000</v>
      </c>
      <c r="F79" t="s">
        <v>15</v>
      </c>
      <c r="G79" t="s">
        <v>16</v>
      </c>
      <c r="H79" t="str">
        <f t="shared" si="9"/>
        <v>US</v>
      </c>
      <c r="I79" s="7">
        <v>0.01</v>
      </c>
      <c r="J79" s="2">
        <v>44502</v>
      </c>
      <c r="K79" s="1">
        <v>0.35694444444444445</v>
      </c>
      <c r="L79" s="5">
        <f>J79+K79+INDEX('Status Index'!B:B,MATCH(M79,'Status Index'!A:A,0))/(24*60*60)</f>
        <v>44502.356944444444</v>
      </c>
      <c r="M79" t="s">
        <v>17</v>
      </c>
      <c r="N79" t="str">
        <f t="shared" si="10"/>
        <v>ACME PRIVATE.REF2111000000</v>
      </c>
      <c r="O79">
        <f>IF(M79="NEW",ROW(),INDEX(O$2:O78,MATCH(N79,N$2:N78,0)))</f>
        <v>79</v>
      </c>
      <c r="P79" t="str">
        <f t="shared" si="11"/>
        <v>79NEWCHASUS3AXXX</v>
      </c>
      <c r="Q79" t="str">
        <f t="shared" si="12"/>
        <v>79NEW</v>
      </c>
      <c r="R79" s="14">
        <f>IFERROR(INDEX('FX rates'!B:B,MATCH(J79,'FX rates'!A:A,0)),INDEX('FX rates'!B:B,MATCH(J79,'FX rates'!A:A,1)))</f>
        <v>1.1603000000000001</v>
      </c>
      <c r="S79" s="6" t="str">
        <f t="shared" si="13"/>
        <v>USD</v>
      </c>
      <c r="T79" s="6">
        <f t="shared" si="14"/>
        <v>1000000</v>
      </c>
      <c r="U79" s="6">
        <f t="shared" si="15"/>
        <v>1000000</v>
      </c>
      <c r="V79" s="5">
        <f t="shared" si="16"/>
        <v>44503.732002314813</v>
      </c>
    </row>
    <row r="80" spans="1:22" x14ac:dyDescent="0.2">
      <c r="A80" t="s">
        <v>11</v>
      </c>
      <c r="B80" t="s">
        <v>24</v>
      </c>
      <c r="C80" t="s">
        <v>13</v>
      </c>
      <c r="D80" t="s">
        <v>14</v>
      </c>
      <c r="E80" s="8">
        <v>1000000</v>
      </c>
      <c r="F80" s="15" t="s">
        <v>25</v>
      </c>
      <c r="G80" t="s">
        <v>26</v>
      </c>
      <c r="H80" t="str">
        <f t="shared" si="9"/>
        <v>FR</v>
      </c>
      <c r="I80" s="7">
        <v>1.4999999999999999E-2</v>
      </c>
      <c r="J80" s="2">
        <v>44503</v>
      </c>
      <c r="K80" s="1">
        <v>0.52777777777777779</v>
      </c>
      <c r="L80" s="5">
        <f>J80+K80+INDEX('Status Index'!B:B,MATCH(M80,'Status Index'!A:A,0))/(24*60*60)</f>
        <v>44503.527812500004</v>
      </c>
      <c r="M80" t="s">
        <v>22</v>
      </c>
      <c r="N80" t="str">
        <f t="shared" si="10"/>
        <v>ACME PRIVATE.REF2111000000</v>
      </c>
      <c r="O80">
        <f>IF(M80="NEW",ROW(),INDEX(O$2:O79,MATCH(N80,N$2:N79,0)))</f>
        <v>79</v>
      </c>
      <c r="P80" t="str">
        <f t="shared" si="11"/>
        <v>79PENDINGAGRIFRPPXXX</v>
      </c>
      <c r="Q80" t="str">
        <f t="shared" si="12"/>
        <v>79PENDING</v>
      </c>
      <c r="R80" s="14">
        <f>IFERROR(INDEX('FX rates'!B:B,MATCH(J80,'FX rates'!A:A,0)),INDEX('FX rates'!B:B,MATCH(J80,'FX rates'!A:A,1)))</f>
        <v>1.1577999999999999</v>
      </c>
      <c r="S80" s="6" t="str">
        <f t="shared" si="13"/>
        <v>USD</v>
      </c>
      <c r="T80" s="6">
        <f t="shared" si="14"/>
        <v>863707.03057522897</v>
      </c>
      <c r="U80" s="6">
        <f t="shared" si="15"/>
        <v>1000000</v>
      </c>
      <c r="V80" s="5">
        <f t="shared" si="16"/>
        <v>44503.732002314813</v>
      </c>
    </row>
    <row r="81" spans="1:22" x14ac:dyDescent="0.2">
      <c r="A81" t="s">
        <v>11</v>
      </c>
      <c r="B81" t="s">
        <v>24</v>
      </c>
      <c r="C81" t="s">
        <v>13</v>
      </c>
      <c r="D81" t="s">
        <v>14</v>
      </c>
      <c r="E81" s="8">
        <v>1000000</v>
      </c>
      <c r="F81" s="15" t="s">
        <v>25</v>
      </c>
      <c r="G81" t="s">
        <v>27</v>
      </c>
      <c r="H81" t="str">
        <f t="shared" si="9"/>
        <v>BY</v>
      </c>
      <c r="I81" s="7">
        <v>1.4999999999999999E-2</v>
      </c>
      <c r="J81" s="2">
        <v>44503</v>
      </c>
      <c r="K81" s="1">
        <v>0.7319444444444444</v>
      </c>
      <c r="L81" s="5">
        <f>J81+K81+INDEX('Status Index'!B:B,MATCH(M81,'Status Index'!A:A,0))/(24*60*60)</f>
        <v>44503.732002314813</v>
      </c>
      <c r="M81" t="s">
        <v>19</v>
      </c>
      <c r="N81" t="str">
        <f t="shared" si="10"/>
        <v>ACME PRIVATE.REF2111000000</v>
      </c>
      <c r="O81">
        <f>IF(M81="NEW",ROW(),INDEX(O$2:O80,MATCH(N81,N$2:N80,0)))</f>
        <v>79</v>
      </c>
      <c r="P81" t="str">
        <f t="shared" si="11"/>
        <v>79COMPLETEDREDJBY22XXX</v>
      </c>
      <c r="Q81" t="str">
        <f t="shared" si="12"/>
        <v>79COMPLETED</v>
      </c>
      <c r="R81" s="14">
        <f>IFERROR(INDEX('FX rates'!B:B,MATCH(J81,'FX rates'!A:A,0)),INDEX('FX rates'!B:B,MATCH(J81,'FX rates'!A:A,1)))</f>
        <v>1.1577999999999999</v>
      </c>
      <c r="S81" s="6" t="str">
        <f t="shared" si="13"/>
        <v>USD</v>
      </c>
      <c r="T81" s="6">
        <f t="shared" si="14"/>
        <v>863707.03057522897</v>
      </c>
      <c r="U81" s="6">
        <f t="shared" si="15"/>
        <v>1000000</v>
      </c>
      <c r="V81" s="5">
        <f t="shared" si="16"/>
        <v>44503.732002314813</v>
      </c>
    </row>
    <row r="82" spans="1:22" x14ac:dyDescent="0.2">
      <c r="A82" t="s">
        <v>11</v>
      </c>
      <c r="B82" t="s">
        <v>47</v>
      </c>
      <c r="C82" t="s">
        <v>13</v>
      </c>
      <c r="D82" t="s">
        <v>46</v>
      </c>
      <c r="E82" s="8">
        <v>1025</v>
      </c>
      <c r="F82" t="s">
        <v>15</v>
      </c>
      <c r="G82" t="s">
        <v>16</v>
      </c>
      <c r="H82" t="str">
        <f t="shared" si="9"/>
        <v>US</v>
      </c>
      <c r="I82" s="7">
        <v>0.02</v>
      </c>
      <c r="J82" s="2">
        <v>44520</v>
      </c>
      <c r="K82" s="1">
        <v>0.43263888888888885</v>
      </c>
      <c r="L82" s="5">
        <f>J82+K82+INDEX('Status Index'!B:B,MATCH(M82,'Status Index'!A:A,0))/(24*60*60)</f>
        <v>44520.432638888888</v>
      </c>
      <c r="M82" t="s">
        <v>17</v>
      </c>
      <c r="N82" t="str">
        <f t="shared" si="10"/>
        <v>Beta NV.REFDEMO011025</v>
      </c>
      <c r="O82">
        <f>IF(M82="NEW",ROW(),INDEX(O$2:O81,MATCH(N82,N$2:N81,0)))</f>
        <v>82</v>
      </c>
      <c r="P82" t="str">
        <f t="shared" si="11"/>
        <v>82NEWCHASUS3AXXX</v>
      </c>
      <c r="Q82" t="str">
        <f t="shared" si="12"/>
        <v>82NEW</v>
      </c>
      <c r="R82" s="14">
        <f>IFERROR(INDEX('FX rates'!B:B,MATCH(J82,'FX rates'!A:A,0)),INDEX('FX rates'!B:B,MATCH(J82,'FX rates'!A:A,1)))</f>
        <v>1.1271</v>
      </c>
      <c r="S82" s="6" t="str">
        <f t="shared" si="13"/>
        <v>USD</v>
      </c>
      <c r="T82" s="6">
        <f t="shared" si="14"/>
        <v>1025</v>
      </c>
      <c r="U82" s="6">
        <f t="shared" si="15"/>
        <v>1025</v>
      </c>
      <c r="V82" s="5">
        <f t="shared" si="16"/>
        <v>44521.480613425927</v>
      </c>
    </row>
    <row r="83" spans="1:22" x14ac:dyDescent="0.2">
      <c r="A83" t="s">
        <v>11</v>
      </c>
      <c r="B83" t="s">
        <v>47</v>
      </c>
      <c r="C83" t="s">
        <v>13</v>
      </c>
      <c r="D83" t="s">
        <v>46</v>
      </c>
      <c r="E83" s="8">
        <v>1025</v>
      </c>
      <c r="F83" t="s">
        <v>15</v>
      </c>
      <c r="G83" t="s">
        <v>27</v>
      </c>
      <c r="H83" t="str">
        <f t="shared" si="9"/>
        <v>BY</v>
      </c>
      <c r="I83" s="7">
        <v>0.01</v>
      </c>
      <c r="J83" s="2">
        <v>44521</v>
      </c>
      <c r="K83" s="1">
        <v>0.48055555555555557</v>
      </c>
      <c r="L83" s="5">
        <f>J83+K83+INDEX('Status Index'!B:B,MATCH(M83,'Status Index'!A:A,0))/(24*60*60)</f>
        <v>44521.480613425927</v>
      </c>
      <c r="M83" t="s">
        <v>19</v>
      </c>
      <c r="N83" t="str">
        <f t="shared" si="10"/>
        <v>Beta NV.REFDEMO011025</v>
      </c>
      <c r="O83">
        <f>IF(M83="NEW",ROW(),INDEX(O$2:O82,MATCH(N83,N$2:N82,0)))</f>
        <v>82</v>
      </c>
      <c r="P83" t="str">
        <f t="shared" si="11"/>
        <v>82COMPLETEDREDJBY22XXX</v>
      </c>
      <c r="Q83" t="str">
        <f t="shared" si="12"/>
        <v>82COMPLETED</v>
      </c>
      <c r="R83" s="14">
        <f>IFERROR(INDEX('FX rates'!B:B,MATCH(J83,'FX rates'!A:A,0)),INDEX('FX rates'!B:B,MATCH(J83,'FX rates'!A:A,1)))</f>
        <v>1.1271</v>
      </c>
      <c r="S83" s="6" t="str">
        <f t="shared" si="13"/>
        <v>USD</v>
      </c>
      <c r="T83" s="6">
        <f t="shared" si="14"/>
        <v>1025</v>
      </c>
      <c r="U83" s="6">
        <f t="shared" si="15"/>
        <v>1025</v>
      </c>
      <c r="V83" s="5">
        <f t="shared" si="16"/>
        <v>44521.480613425927</v>
      </c>
    </row>
    <row r="84" spans="1:22" x14ac:dyDescent="0.2">
      <c r="A84" t="s">
        <v>11</v>
      </c>
      <c r="B84" t="s">
        <v>45</v>
      </c>
      <c r="C84" t="s">
        <v>13</v>
      </c>
      <c r="D84" t="s">
        <v>46</v>
      </c>
      <c r="E84" s="8">
        <v>900</v>
      </c>
      <c r="F84" t="s">
        <v>15</v>
      </c>
      <c r="G84" t="s">
        <v>16</v>
      </c>
      <c r="H84" t="str">
        <f t="shared" si="9"/>
        <v>US</v>
      </c>
      <c r="I84" s="7">
        <v>0.01</v>
      </c>
      <c r="J84" s="2">
        <v>44522</v>
      </c>
      <c r="K84" s="1">
        <v>0.46666666666666662</v>
      </c>
      <c r="L84" s="5">
        <f>J84+K84+INDEX('Status Index'!B:B,MATCH(M84,'Status Index'!A:A,0))/(24*60*60)</f>
        <v>44522.466666666667</v>
      </c>
      <c r="M84" t="s">
        <v>17</v>
      </c>
      <c r="N84" t="str">
        <f t="shared" si="10"/>
        <v>BETA NV.REFDEMO01900</v>
      </c>
      <c r="O84">
        <f>IF(M84="NEW",ROW(),INDEX(O$2:O83,MATCH(N84,N$2:N83,0)))</f>
        <v>84</v>
      </c>
      <c r="P84" t="str">
        <f t="shared" si="11"/>
        <v>84NEWCHASUS3AXXX</v>
      </c>
      <c r="Q84" t="str">
        <f t="shared" si="12"/>
        <v>84NEW</v>
      </c>
      <c r="R84" s="14">
        <f>IFERROR(INDEX('FX rates'!B:B,MATCH(J84,'FX rates'!A:A,0)),INDEX('FX rates'!B:B,MATCH(J84,'FX rates'!A:A,1)))</f>
        <v>1.1277999999999999</v>
      </c>
      <c r="S84" s="6" t="str">
        <f t="shared" si="13"/>
        <v>USD</v>
      </c>
      <c r="T84" s="6">
        <f t="shared" si="14"/>
        <v>900</v>
      </c>
      <c r="U84" s="6">
        <f t="shared" si="15"/>
        <v>900</v>
      </c>
      <c r="V84" s="5">
        <f t="shared" si="16"/>
        <v>44524.613946759258</v>
      </c>
    </row>
    <row r="85" spans="1:22" x14ac:dyDescent="0.2">
      <c r="A85" t="s">
        <v>11</v>
      </c>
      <c r="B85" t="s">
        <v>45</v>
      </c>
      <c r="C85" t="s">
        <v>13</v>
      </c>
      <c r="D85" t="s">
        <v>46</v>
      </c>
      <c r="E85" s="8">
        <v>900</v>
      </c>
      <c r="F85" t="s">
        <v>15</v>
      </c>
      <c r="G85" t="s">
        <v>27</v>
      </c>
      <c r="H85" t="str">
        <f t="shared" si="9"/>
        <v>BY</v>
      </c>
      <c r="I85" s="7">
        <v>0.01</v>
      </c>
      <c r="J85" s="2">
        <v>44524</v>
      </c>
      <c r="K85" s="1">
        <v>0.61388888888888882</v>
      </c>
      <c r="L85" s="5">
        <f>J85+K85+INDEX('Status Index'!B:B,MATCH(M85,'Status Index'!A:A,0))/(24*60*60)</f>
        <v>44524.613946759258</v>
      </c>
      <c r="M85" t="s">
        <v>19</v>
      </c>
      <c r="N85" t="str">
        <f t="shared" si="10"/>
        <v>BETA NV.REFDEMO01900</v>
      </c>
      <c r="O85">
        <f>IF(M85="NEW",ROW(),INDEX(O$2:O84,MATCH(N85,N$2:N84,0)))</f>
        <v>84</v>
      </c>
      <c r="P85" t="str">
        <f t="shared" si="11"/>
        <v>84COMPLETEDREDJBY22XXX</v>
      </c>
      <c r="Q85" t="str">
        <f t="shared" si="12"/>
        <v>84COMPLETED</v>
      </c>
      <c r="R85" s="14">
        <f>IFERROR(INDEX('FX rates'!B:B,MATCH(J85,'FX rates'!A:A,0)),INDEX('FX rates'!B:B,MATCH(J85,'FX rates'!A:A,1)))</f>
        <v>1.1206</v>
      </c>
      <c r="S85" s="6" t="str">
        <f t="shared" si="13"/>
        <v>USD</v>
      </c>
      <c r="T85" s="6">
        <f t="shared" si="14"/>
        <v>900</v>
      </c>
      <c r="U85" s="6">
        <f t="shared" si="15"/>
        <v>900</v>
      </c>
      <c r="V85" s="5">
        <f t="shared" si="16"/>
        <v>44524.613946759258</v>
      </c>
    </row>
    <row r="86" spans="1:22" x14ac:dyDescent="0.2">
      <c r="A86" t="s">
        <v>11</v>
      </c>
      <c r="B86" t="s">
        <v>20</v>
      </c>
      <c r="C86" t="s">
        <v>13</v>
      </c>
      <c r="D86" t="s">
        <v>21</v>
      </c>
      <c r="E86" s="8">
        <v>2345</v>
      </c>
      <c r="F86" t="s">
        <v>15</v>
      </c>
      <c r="G86" t="s">
        <v>16</v>
      </c>
      <c r="H86" t="str">
        <f t="shared" si="9"/>
        <v>US</v>
      </c>
      <c r="I86" s="7">
        <v>0.02</v>
      </c>
      <c r="J86" s="2">
        <v>44549</v>
      </c>
      <c r="K86" s="1">
        <v>0.42499999999999999</v>
      </c>
      <c r="L86" s="5">
        <f>J86+K86+INDEX('Status Index'!B:B,MATCH(M86,'Status Index'!A:A,0))/(24*60*60)</f>
        <v>44549.425000000003</v>
      </c>
      <c r="M86" t="s">
        <v>17</v>
      </c>
      <c r="N86" t="str">
        <f t="shared" si="10"/>
        <v>ACME ONE CORP. REFTEST012345</v>
      </c>
      <c r="O86">
        <f>IF(M86="NEW",ROW(),INDEX(O$2:O85,MATCH(N86,N$2:N85,0)))</f>
        <v>86</v>
      </c>
      <c r="P86" t="str">
        <f t="shared" si="11"/>
        <v>86NEWCHASUS3AXXX</v>
      </c>
      <c r="Q86" t="str">
        <f t="shared" si="12"/>
        <v>86NEW</v>
      </c>
      <c r="R86" s="14">
        <f>IFERROR(INDEX('FX rates'!B:B,MATCH(J86,'FX rates'!A:A,0)),INDEX('FX rates'!B:B,MATCH(J86,'FX rates'!A:A,1)))</f>
        <v>1.133</v>
      </c>
      <c r="S86" s="6" t="str">
        <f t="shared" si="13"/>
        <v>USD</v>
      </c>
      <c r="T86" s="6">
        <f t="shared" si="14"/>
        <v>2345</v>
      </c>
      <c r="U86" s="6">
        <f t="shared" si="15"/>
        <v>2345</v>
      </c>
      <c r="V86" s="5">
        <f t="shared" si="16"/>
        <v>44551.000057870369</v>
      </c>
    </row>
    <row r="87" spans="1:22" x14ac:dyDescent="0.2">
      <c r="A87" t="s">
        <v>11</v>
      </c>
      <c r="B87" t="s">
        <v>20</v>
      </c>
      <c r="C87" t="s">
        <v>13</v>
      </c>
      <c r="D87" t="s">
        <v>21</v>
      </c>
      <c r="E87" s="8">
        <v>2345</v>
      </c>
      <c r="F87" t="s">
        <v>15</v>
      </c>
      <c r="G87" t="s">
        <v>18</v>
      </c>
      <c r="H87" t="str">
        <f t="shared" si="9"/>
        <v>AD</v>
      </c>
      <c r="I87" s="7">
        <v>0.01</v>
      </c>
      <c r="J87" s="2">
        <v>44550</v>
      </c>
      <c r="K87" s="1">
        <v>0.56180555555555556</v>
      </c>
      <c r="L87" s="5">
        <f>J87+K87+INDEX('Status Index'!B:B,MATCH(M87,'Status Index'!A:A,0))/(24*60*60)</f>
        <v>44550.561840277776</v>
      </c>
      <c r="M87" t="s">
        <v>22</v>
      </c>
      <c r="N87" t="str">
        <f t="shared" si="10"/>
        <v>ACME ONE CORP. REFTEST012345</v>
      </c>
      <c r="O87">
        <f>IF(M87="NEW",ROW(),INDEX(O$2:O86,MATCH(N87,N$2:N86,0)))</f>
        <v>86</v>
      </c>
      <c r="P87" t="str">
        <f t="shared" si="11"/>
        <v>86PENDINGBINAADADXXX</v>
      </c>
      <c r="Q87" t="str">
        <f t="shared" si="12"/>
        <v>86PENDING</v>
      </c>
      <c r="R87" s="14">
        <f>IFERROR(INDEX('FX rates'!B:B,MATCH(J87,'FX rates'!A:A,0)),INDEX('FX rates'!B:B,MATCH(J87,'FX rates'!A:A,1)))</f>
        <v>1.1273</v>
      </c>
      <c r="S87" s="6" t="str">
        <f t="shared" si="13"/>
        <v>USD</v>
      </c>
      <c r="T87" s="6">
        <f t="shared" si="14"/>
        <v>2345</v>
      </c>
      <c r="U87" s="6">
        <f t="shared" si="15"/>
        <v>2345</v>
      </c>
      <c r="V87" s="5">
        <f t="shared" si="16"/>
        <v>44551.000057870369</v>
      </c>
    </row>
    <row r="88" spans="1:22" x14ac:dyDescent="0.2">
      <c r="A88" t="s">
        <v>11</v>
      </c>
      <c r="B88" t="s">
        <v>20</v>
      </c>
      <c r="C88" t="s">
        <v>13</v>
      </c>
      <c r="D88" t="s">
        <v>21</v>
      </c>
      <c r="E88" s="8">
        <v>2345</v>
      </c>
      <c r="F88" t="s">
        <v>15</v>
      </c>
      <c r="G88" t="s">
        <v>23</v>
      </c>
      <c r="H88" t="str">
        <f t="shared" si="9"/>
        <v>AR</v>
      </c>
      <c r="I88" s="7">
        <v>0.02</v>
      </c>
      <c r="J88" s="2">
        <v>44550</v>
      </c>
      <c r="K88" s="1">
        <v>1</v>
      </c>
      <c r="L88" s="5">
        <f>J88+K88+INDEX('Status Index'!B:B,MATCH(M88,'Status Index'!A:A,0))/(24*60*60)</f>
        <v>44551.000057870369</v>
      </c>
      <c r="M88" t="s">
        <v>19</v>
      </c>
      <c r="N88" t="str">
        <f t="shared" si="10"/>
        <v>ACME ONE CORP. REFTEST012345</v>
      </c>
      <c r="O88">
        <f>IF(M88="NEW",ROW(),INDEX(O$2:O87,MATCH(N88,N$2:N87,0)))</f>
        <v>86</v>
      </c>
      <c r="P88" t="str">
        <f t="shared" si="11"/>
        <v>86COMPLETEDBSJUARBJXXX</v>
      </c>
      <c r="Q88" t="str">
        <f t="shared" si="12"/>
        <v>86COMPLETED</v>
      </c>
      <c r="R88" s="14">
        <f>IFERROR(INDEX('FX rates'!B:B,MATCH(J88,'FX rates'!A:A,0)),INDEX('FX rates'!B:B,MATCH(J88,'FX rates'!A:A,1)))</f>
        <v>1.1273</v>
      </c>
      <c r="S88" s="6" t="str">
        <f t="shared" si="13"/>
        <v>USD</v>
      </c>
      <c r="T88" s="6">
        <f t="shared" si="14"/>
        <v>2345</v>
      </c>
      <c r="U88" s="6">
        <f t="shared" si="15"/>
        <v>2345</v>
      </c>
      <c r="V88" s="5">
        <f t="shared" si="16"/>
        <v>44551.000057870369</v>
      </c>
    </row>
    <row r="89" spans="1:22" x14ac:dyDescent="0.2">
      <c r="A89" t="s">
        <v>11</v>
      </c>
      <c r="B89" t="s">
        <v>39</v>
      </c>
      <c r="C89" t="s">
        <v>13</v>
      </c>
      <c r="D89" t="s">
        <v>40</v>
      </c>
      <c r="E89" s="8">
        <v>3326</v>
      </c>
      <c r="F89" t="s">
        <v>15</v>
      </c>
      <c r="G89" t="s">
        <v>16</v>
      </c>
      <c r="H89" t="str">
        <f t="shared" si="9"/>
        <v>US</v>
      </c>
      <c r="I89" s="7">
        <v>0.01</v>
      </c>
      <c r="J89" s="2">
        <v>44571</v>
      </c>
      <c r="K89" s="1">
        <v>0.52986111111111112</v>
      </c>
      <c r="L89" s="5">
        <f>J89+K89+INDEX('Status Index'!B:B,MATCH(M89,'Status Index'!A:A,0))/(24*60*60)</f>
        <v>44571.529861111114</v>
      </c>
      <c r="M89" t="s">
        <v>17</v>
      </c>
      <c r="N89" t="str">
        <f t="shared" si="10"/>
        <v>Beta CorpREF0013326</v>
      </c>
      <c r="O89">
        <f>IF(M89="NEW",ROW(),INDEX(O$2:O88,MATCH(N89,N$2:N88,0)))</f>
        <v>89</v>
      </c>
      <c r="P89" t="str">
        <f t="shared" si="11"/>
        <v>89NEWCHASUS3AXXX</v>
      </c>
      <c r="Q89" t="str">
        <f t="shared" si="12"/>
        <v>89NEW</v>
      </c>
      <c r="R89" s="14">
        <f>IFERROR(INDEX('FX rates'!B:B,MATCH(J89,'FX rates'!A:A,0)),INDEX('FX rates'!B:B,MATCH(J89,'FX rates'!A:A,1)))</f>
        <v>1.1317999999999999</v>
      </c>
      <c r="S89" s="6" t="str">
        <f t="shared" si="13"/>
        <v>USD</v>
      </c>
      <c r="T89" s="6">
        <f t="shared" si="14"/>
        <v>3326</v>
      </c>
      <c r="U89" s="6">
        <f t="shared" si="15"/>
        <v>3326</v>
      </c>
      <c r="V89" s="5" t="b">
        <f t="shared" si="16"/>
        <v>0</v>
      </c>
    </row>
    <row r="90" spans="1:22" x14ac:dyDescent="0.2">
      <c r="A90" t="s">
        <v>11</v>
      </c>
      <c r="B90" t="s">
        <v>39</v>
      </c>
      <c r="C90" t="s">
        <v>13</v>
      </c>
      <c r="D90" t="s">
        <v>40</v>
      </c>
      <c r="E90" s="8">
        <v>3326</v>
      </c>
      <c r="F90" t="s">
        <v>15</v>
      </c>
      <c r="G90" t="s">
        <v>16</v>
      </c>
      <c r="H90" t="str">
        <f t="shared" si="9"/>
        <v>US</v>
      </c>
      <c r="I90" s="7">
        <v>0.02</v>
      </c>
      <c r="J90" s="2">
        <v>44572</v>
      </c>
      <c r="K90" s="1">
        <v>0.60555555555555551</v>
      </c>
      <c r="L90" s="5">
        <f>J90+K90+INDEX('Status Index'!B:B,MATCH(M90,'Status Index'!A:A,0))/(24*60*60)</f>
        <v>44572.605590277781</v>
      </c>
      <c r="M90" t="s">
        <v>22</v>
      </c>
      <c r="N90" t="str">
        <f t="shared" si="10"/>
        <v>Beta CorpREF0013326</v>
      </c>
      <c r="O90">
        <f>IF(M90="NEW",ROW(),INDEX(O$2:O89,MATCH(N90,N$2:N89,0)))</f>
        <v>89</v>
      </c>
      <c r="P90" t="str">
        <f t="shared" si="11"/>
        <v>89PENDINGCHASUS3AXXX</v>
      </c>
      <c r="Q90" t="str">
        <f t="shared" si="12"/>
        <v>89PENDING</v>
      </c>
      <c r="R90" s="14">
        <f>IFERROR(INDEX('FX rates'!B:B,MATCH(J90,'FX rates'!A:A,0)),INDEX('FX rates'!B:B,MATCH(J90,'FX rates'!A:A,1)))</f>
        <v>1.1335999999999999</v>
      </c>
      <c r="S90" s="6" t="str">
        <f t="shared" si="13"/>
        <v>USD</v>
      </c>
      <c r="T90" s="6">
        <f t="shared" si="14"/>
        <v>3326</v>
      </c>
      <c r="U90" s="6">
        <f t="shared" si="15"/>
        <v>3326</v>
      </c>
      <c r="V90" s="5" t="b">
        <f t="shared" si="16"/>
        <v>0</v>
      </c>
    </row>
    <row r="91" spans="1:22" x14ac:dyDescent="0.2">
      <c r="A91" t="s">
        <v>11</v>
      </c>
      <c r="B91" t="s">
        <v>39</v>
      </c>
      <c r="C91" t="s">
        <v>13</v>
      </c>
      <c r="D91" t="s">
        <v>40</v>
      </c>
      <c r="E91" s="8">
        <v>3326</v>
      </c>
      <c r="F91" s="15" t="s">
        <v>25</v>
      </c>
      <c r="G91" t="s">
        <v>18</v>
      </c>
      <c r="H91" t="str">
        <f t="shared" si="9"/>
        <v>AD</v>
      </c>
      <c r="I91" s="7">
        <v>0.01</v>
      </c>
      <c r="J91" s="2">
        <v>44572</v>
      </c>
      <c r="K91" s="1">
        <v>0.76458333333333339</v>
      </c>
      <c r="L91" s="5">
        <f>J91+K91+INDEX('Status Index'!B:B,MATCH(M91,'Status Index'!A:A,0))/(24*60*60)</f>
        <v>44572.764618055553</v>
      </c>
      <c r="M91" t="s">
        <v>22</v>
      </c>
      <c r="N91" t="str">
        <f t="shared" si="10"/>
        <v>Beta CorpREF0013326</v>
      </c>
      <c r="O91">
        <f>IF(M91="NEW",ROW(),INDEX(O$2:O90,MATCH(N91,N$2:N90,0)))</f>
        <v>89</v>
      </c>
      <c r="P91" t="str">
        <f t="shared" si="11"/>
        <v>89PENDINGBINAADADXXX</v>
      </c>
      <c r="Q91" t="str">
        <f t="shared" si="12"/>
        <v>89PENDING</v>
      </c>
      <c r="R91" s="14">
        <f>IFERROR(INDEX('FX rates'!B:B,MATCH(J91,'FX rates'!A:A,0)),INDEX('FX rates'!B:B,MATCH(J91,'FX rates'!A:A,1)))</f>
        <v>1.1335999999999999</v>
      </c>
      <c r="S91" s="6" t="str">
        <f t="shared" si="13"/>
        <v>USD</v>
      </c>
      <c r="T91" s="6">
        <f t="shared" si="14"/>
        <v>2934.0155257586453</v>
      </c>
      <c r="U91" s="6">
        <f t="shared" si="15"/>
        <v>3326</v>
      </c>
      <c r="V91" s="5" t="b">
        <f t="shared" si="16"/>
        <v>0</v>
      </c>
    </row>
  </sheetData>
  <autoFilter ref="A1:M91" xr:uid="{34CF87D3-5296-44C7-898D-811DB0F715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Status Index</vt:lpstr>
      <vt:lpstr>FX rates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Eric Martinet</cp:lastModifiedBy>
  <dcterms:created xsi:type="dcterms:W3CDTF">2022-01-21T07:37:37Z</dcterms:created>
  <dcterms:modified xsi:type="dcterms:W3CDTF">2022-04-01T09:56:45Z</dcterms:modified>
</cp:coreProperties>
</file>