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13_ncr:1_{DF4DA75D-860F-4C5D-9E04-7DAADCAC0F4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P41" i="1"/>
  <c r="V40" i="1"/>
  <c r="T40" i="1"/>
  <c r="U40" i="1" s="1"/>
  <c r="P40" i="1"/>
  <c r="P39" i="1"/>
  <c r="P38" i="1"/>
  <c r="V37" i="1"/>
  <c r="U37" i="1" s="1"/>
  <c r="T37" i="1"/>
  <c r="P37" i="1"/>
  <c r="P36" i="1"/>
  <c r="P35" i="1"/>
  <c r="V34" i="1"/>
  <c r="T34" i="1"/>
  <c r="U34" i="1" s="1"/>
  <c r="P34" i="1"/>
  <c r="P33" i="1"/>
  <c r="V32" i="1"/>
  <c r="T32" i="1"/>
  <c r="U32" i="1" s="1"/>
  <c r="P32" i="1"/>
  <c r="P31" i="1"/>
  <c r="P30" i="1"/>
  <c r="P29" i="1"/>
  <c r="P28" i="1"/>
  <c r="V27" i="1"/>
  <c r="T27" i="1"/>
  <c r="P27" i="1"/>
  <c r="V26" i="1"/>
  <c r="T26" i="1"/>
  <c r="P26" i="1"/>
  <c r="P25" i="1"/>
  <c r="V24" i="1"/>
  <c r="T24" i="1"/>
  <c r="P24" i="1"/>
  <c r="P23" i="1"/>
  <c r="V22" i="1"/>
  <c r="T22" i="1"/>
  <c r="P22" i="1"/>
  <c r="P21" i="1"/>
  <c r="V20" i="1"/>
  <c r="T20" i="1"/>
  <c r="P20" i="1"/>
  <c r="P19" i="1"/>
  <c r="V18" i="1"/>
  <c r="T18" i="1"/>
  <c r="P18" i="1"/>
  <c r="P17" i="1"/>
  <c r="V16" i="1"/>
  <c r="U16" i="1" s="1"/>
  <c r="T16" i="1"/>
  <c r="P16" i="1"/>
  <c r="P15" i="1"/>
  <c r="V14" i="1"/>
  <c r="T14" i="1"/>
  <c r="P14" i="1"/>
  <c r="M13" i="1"/>
  <c r="K13" i="1"/>
  <c r="P13" i="1" s="1"/>
  <c r="J13" i="1"/>
  <c r="V12" i="1"/>
  <c r="T12" i="1"/>
  <c r="U12" i="1" s="1"/>
  <c r="P12" i="1"/>
  <c r="P11" i="1"/>
  <c r="K10" i="1"/>
  <c r="P10" i="1" s="1"/>
  <c r="J10" i="1"/>
  <c r="J42" i="1" s="1"/>
  <c r="V9" i="1"/>
  <c r="T9" i="1"/>
  <c r="P9" i="1"/>
  <c r="P8" i="1"/>
  <c r="M8" i="1"/>
  <c r="P7" i="1"/>
  <c r="M7" i="1"/>
  <c r="V6" i="1"/>
  <c r="T6" i="1"/>
  <c r="P6" i="1"/>
  <c r="P5" i="1"/>
  <c r="V4" i="1"/>
  <c r="T4" i="1"/>
  <c r="P4" i="1"/>
  <c r="V3" i="1"/>
  <c r="T3" i="1"/>
  <c r="U3" i="1" s="1"/>
  <c r="P3" i="1"/>
  <c r="P2" i="1"/>
  <c r="U24" i="1" l="1"/>
  <c r="U26" i="1"/>
  <c r="U9" i="1"/>
  <c r="U4" i="1"/>
  <c r="U6" i="1"/>
  <c r="U14" i="1"/>
  <c r="U18" i="1"/>
  <c r="U20" i="1"/>
  <c r="U22" i="1"/>
  <c r="U27" i="1"/>
  <c r="K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  <author>ttxpg066</author>
    <author>JPZ031117</author>
  </authors>
  <commentList>
    <comment ref="I3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6" authorId="0" shapeId="0" xr:uid="{00000000-0006-0000-0000-000002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9" authorId="0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2" authorId="0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K13" authorId="1" shapeId="0" xr:uid="{00000000-0006-0000-0000-000005000000}">
      <text>
        <r>
          <rPr>
            <b/>
            <sz val="9"/>
            <rFont val="宋体"/>
            <charset val="134"/>
          </rPr>
          <t>ttxpg066:</t>
        </r>
        <r>
          <rPr>
            <sz val="9"/>
            <rFont val="宋体"/>
            <charset val="134"/>
          </rPr>
          <t xml:space="preserve">
2502038-01  XZSY-ES-浅棕125  01.10.W782011，151张/8375.8SF/1拖，入库超数量，客户不同意补单，请拆掉150尺以上，谢谢@汪凯龙 </t>
        </r>
      </text>
    </comment>
    <comment ref="I14" authorId="0" shapeId="0" xr:uid="{00000000-0006-0000-0000-000006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6" authorId="2" shapeId="0" xr:uid="{00000000-0006-0000-0000-000007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18" authorId="2" shapeId="0" xr:uid="{00000000-0006-0000-0000-000008000000}">
      <text>
        <r>
          <rPr>
            <b/>
            <sz val="9"/>
            <rFont val="宋体"/>
            <charset val="134"/>
          </rPr>
          <t>JPZ031117:16-25</t>
        </r>
        <r>
          <rPr>
            <sz val="9"/>
            <rFont val="宋体"/>
            <charset val="134"/>
          </rPr>
          <t>小皮</t>
        </r>
      </text>
    </comment>
    <comment ref="I20" authorId="0" shapeId="0" xr:uid="{00000000-0006-0000-0000-000009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2" authorId="0" shapeId="0" xr:uid="{00000000-0006-0000-0000-00000A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27-30小皮</t>
        </r>
      </text>
    </comment>
    <comment ref="I24" authorId="0" shapeId="0" xr:uid="{00000000-0006-0000-0000-00000B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6" authorId="0" shapeId="0" xr:uid="{00000000-0006-0000-0000-00000C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2" authorId="0" shapeId="0" xr:uid="{00000000-0006-0000-0000-00000D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4" authorId="0" shapeId="0" xr:uid="{00000000-0006-0000-0000-00000E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7" authorId="0" shapeId="0" xr:uid="{00000000-0006-0000-0000-00000F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0" authorId="0" shapeId="0" xr:uid="{00000000-0006-0000-0000-000010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<sst xmlns="http://schemas.openxmlformats.org/spreadsheetml/2006/main" count="390" uniqueCount="127">
  <si>
    <t>批次号</t>
  </si>
  <si>
    <t>行号</t>
  </si>
  <si>
    <t>内向</t>
  </si>
  <si>
    <t>生产日期</t>
  </si>
  <si>
    <t>生产单号</t>
  </si>
  <si>
    <t>TTX编号</t>
  </si>
  <si>
    <t>等级</t>
  </si>
  <si>
    <t>量码版</t>
  </si>
  <si>
    <t>CLF-250509</t>
  </si>
  <si>
    <t>9000663754</t>
  </si>
  <si>
    <t>10</t>
  </si>
  <si>
    <t>0181423449</t>
  </si>
  <si>
    <t>2505015-01</t>
  </si>
  <si>
    <t>XXGY-ET-马鞍94</t>
  </si>
  <si>
    <t>01.10.U243082</t>
  </si>
  <si>
    <t>A级</t>
  </si>
  <si>
    <t>99版</t>
  </si>
  <si>
    <t>2.2*1.8*0.42</t>
  </si>
  <si>
    <t>01T25050901</t>
  </si>
  <si>
    <t>A级/42尺以下9折</t>
  </si>
  <si>
    <t>折扣/85折</t>
  </si>
  <si>
    <t>CLF-250313</t>
  </si>
  <si>
    <t>9000637260</t>
  </si>
  <si>
    <t>0181455808</t>
  </si>
  <si>
    <t>2503041-01</t>
  </si>
  <si>
    <t>XPDY-EX-白162</t>
  </si>
  <si>
    <t>01.10.U756071</t>
  </si>
  <si>
    <t>01T25031303</t>
  </si>
  <si>
    <t>CLF-250221</t>
  </si>
  <si>
    <t>9000619872</t>
  </si>
  <si>
    <t>50</t>
  </si>
  <si>
    <t>0181455805</t>
  </si>
  <si>
    <t>2502022-01</t>
  </si>
  <si>
    <t>2.2*1.8*0.48</t>
  </si>
  <si>
    <t>02T25022112</t>
  </si>
  <si>
    <t>2.2*1.8*0.51</t>
  </si>
  <si>
    <t>02T25022113</t>
  </si>
  <si>
    <t>2502056-01</t>
  </si>
  <si>
    <t>2.2*1.8*0.7</t>
  </si>
  <si>
    <t>02T25022111</t>
  </si>
  <si>
    <t>CLF-250502</t>
  </si>
  <si>
    <t>9000661047</t>
  </si>
  <si>
    <t>20</t>
  </si>
  <si>
    <t>0181472794</t>
  </si>
  <si>
    <t>2504074-01</t>
  </si>
  <si>
    <t>2.2*1.8*0.74</t>
  </si>
  <si>
    <t>02T25050206</t>
  </si>
  <si>
    <t>CLF-250217</t>
  </si>
  <si>
    <t>9000632447</t>
  </si>
  <si>
    <t>0181463972</t>
  </si>
  <si>
    <t>2502038-01</t>
  </si>
  <si>
    <t>XZSY-ES-浅棕125</t>
  </si>
  <si>
    <t>01.10.W782011</t>
  </si>
  <si>
    <t>2.2*1.8*0.63</t>
  </si>
  <si>
    <t>02T25021702-02</t>
  </si>
  <si>
    <t>CLF-241228</t>
  </si>
  <si>
    <t>9000591002</t>
  </si>
  <si>
    <t>0181455804</t>
  </si>
  <si>
    <t>2412110-01</t>
  </si>
  <si>
    <t>XPDY-EX-浅灰94</t>
  </si>
  <si>
    <t>01.10.W653191</t>
  </si>
  <si>
    <t>01T24122808</t>
  </si>
  <si>
    <t>0181455803</t>
  </si>
  <si>
    <t>2412111-01</t>
  </si>
  <si>
    <t>EPDF-浅灰94二层</t>
  </si>
  <si>
    <t>01.11.S653191</t>
  </si>
  <si>
    <t>97.5版</t>
  </si>
  <si>
    <t>2.2*1.8*0.43</t>
  </si>
  <si>
    <t>02T25010903</t>
  </si>
  <si>
    <t>CLF-250506</t>
  </si>
  <si>
    <t>9000663929</t>
  </si>
  <si>
    <t>0181471084</t>
  </si>
  <si>
    <t>2504098-01</t>
  </si>
  <si>
    <t>XZAY-EX-深棕796</t>
  </si>
  <si>
    <t>01.10.U567029</t>
  </si>
  <si>
    <t>2.2*1.8*0.45</t>
  </si>
  <si>
    <t>02T25050601</t>
  </si>
  <si>
    <t>CLF-250405</t>
  </si>
  <si>
    <t>9000653386</t>
  </si>
  <si>
    <t>0181459834</t>
  </si>
  <si>
    <t>2504032-01</t>
  </si>
  <si>
    <t>XDDS-EB-黑617</t>
  </si>
  <si>
    <t>01.10.W061010</t>
  </si>
  <si>
    <t>98版</t>
  </si>
  <si>
    <t>2.2*1.8*0.4</t>
  </si>
  <si>
    <t>01T25040505</t>
  </si>
  <si>
    <t>CLF-250423</t>
  </si>
  <si>
    <t>2504094-01</t>
  </si>
  <si>
    <t>XPAY-FX-浅棕108</t>
  </si>
  <si>
    <t>01.10.U528062</t>
  </si>
  <si>
    <t>2.2*1.8*0.6</t>
  </si>
  <si>
    <t>02T25042404</t>
  </si>
  <si>
    <t>2.2*1.8*0.68</t>
  </si>
  <si>
    <t>01T25042503</t>
  </si>
  <si>
    <t>CLF-250331</t>
  </si>
  <si>
    <t>2504064-01</t>
  </si>
  <si>
    <t>XPAY-FX-灰657</t>
  </si>
  <si>
    <t>01.10.U528073</t>
  </si>
  <si>
    <t>01T25033105</t>
  </si>
  <si>
    <t>2.2*1.8*0.57</t>
  </si>
  <si>
    <t>01T25040101</t>
  </si>
  <si>
    <t>2.2*1.8*0.67</t>
  </si>
  <si>
    <t>01T25040105</t>
  </si>
  <si>
    <t>01T25040201</t>
  </si>
  <si>
    <t>01T25040203</t>
  </si>
  <si>
    <t>01T25040204</t>
  </si>
  <si>
    <t>01T25040205</t>
  </si>
  <si>
    <t>2.2*1.8*0.64</t>
  </si>
  <si>
    <t>01T25040301</t>
  </si>
  <si>
    <t>2.2*1.8*0.62</t>
  </si>
  <si>
    <t>01T25040302</t>
  </si>
  <si>
    <t>2.2*1.8*0.81</t>
  </si>
  <si>
    <t>01T25040303</t>
  </si>
  <si>
    <t>po</t>
  </si>
  <si>
    <t>item</t>
  </si>
  <si>
    <t>pcs</t>
  </si>
  <si>
    <t>sqft</t>
  </si>
  <si>
    <t>pallet</t>
  </si>
  <si>
    <t>net</t>
  </si>
  <si>
    <t>gross</t>
  </si>
  <si>
    <t>unit</t>
  </si>
  <si>
    <t>amount</t>
  </si>
  <si>
    <t>cbm</t>
  </si>
  <si>
    <t>invoice no</t>
  </si>
  <si>
    <t>invoice date</t>
  </si>
  <si>
    <t>invoice con</t>
  </si>
  <si>
    <t>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</si>
</sst>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_ "/>
    <numFmt numFmtId="165" formatCode="yyyy/m/d;@"/>
  </numFmts>
  <fonts count="12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0"/>
      <name val="宋体"/>
    </font>
    <font>
      <sz val="11"/>
      <color rgb="FFFF0000"/>
      <name val="Calibri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0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64" fontId="2" fillId="0" borderId="0" xfId="0" applyNumberFormat="1" applyFont="1">
      <alignment vertical="center"/>
    </xf>
    <xf numFmtId="164" fontId="8" fillId="0" borderId="1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3" fillId="0" borderId="0" xfId="0" applyNumberFormat="1" applyFont="1">
      <alignment vertical="center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47" name="图片 46" descr="image[1]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222250</xdr:rowOff>
    </xdr:to>
    <xdr:pic>
      <xdr:nvPicPr>
        <xdr:cNvPr id="48" name="图片 47" descr="image[1]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49" name="图片 48" descr="image[1]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50" name="图片 49" descr="image[1]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51" name="图片 50" descr="image[1]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52" name="图片 51" descr="image[1]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264795</xdr:rowOff>
    </xdr:to>
    <xdr:pic>
      <xdr:nvPicPr>
        <xdr:cNvPr id="53" name="图片 52" descr="image[1]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3052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54" name="图片 53" descr="image[1]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55" name="图片 54" descr="image[1]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222250</xdr:rowOff>
    </xdr:to>
    <xdr:pic>
      <xdr:nvPicPr>
        <xdr:cNvPr id="56" name="图片 55" descr="image[1]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57" name="图片 56" descr="image[1]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58" name="图片 57" descr="image[1]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59" name="图片 58" descr="image[1]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60" name="图片 59" descr="image[1]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222250</xdr:rowOff>
    </xdr:to>
    <xdr:pic>
      <xdr:nvPicPr>
        <xdr:cNvPr id="61" name="图片 60" descr="image[1]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62" name="图片 61" descr="image[1]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63" name="图片 62" descr="image[1]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64" name="图片 63" descr="image[1]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179705</xdr:rowOff>
    </xdr:to>
    <xdr:pic>
      <xdr:nvPicPr>
        <xdr:cNvPr id="65" name="图片 64" descr="image[1]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66" name="图片 65" descr="image[1]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222250</xdr:rowOff>
    </xdr:to>
    <xdr:pic>
      <xdr:nvPicPr>
        <xdr:cNvPr id="67" name="图片 66" descr="image[1]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94615</xdr:rowOff>
    </xdr:to>
    <xdr:pic>
      <xdr:nvPicPr>
        <xdr:cNvPr id="68" name="图片 67" descr="image[1]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137160</xdr:rowOff>
    </xdr:to>
    <xdr:pic>
      <xdr:nvPicPr>
        <xdr:cNvPr id="69" name="图片 68" descr="image[1]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179705</xdr:rowOff>
    </xdr:to>
    <xdr:pic>
      <xdr:nvPicPr>
        <xdr:cNvPr id="70" name="图片 69" descr="image[1]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42545</xdr:rowOff>
    </xdr:from>
    <xdr:to>
      <xdr:col>12</xdr:col>
      <xdr:colOff>198755</xdr:colOff>
      <xdr:row>0</xdr:row>
      <xdr:rowOff>222250</xdr:rowOff>
    </xdr:to>
    <xdr:pic>
      <xdr:nvPicPr>
        <xdr:cNvPr id="71" name="图片 70" descr="image[1]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9525</xdr:rowOff>
    </xdr:to>
    <xdr:pic>
      <xdr:nvPicPr>
        <xdr:cNvPr id="72" name="图片 71" descr="image[1]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12236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42545</xdr:rowOff>
    </xdr:from>
    <xdr:to>
      <xdr:col>12</xdr:col>
      <xdr:colOff>198755</xdr:colOff>
      <xdr:row>0</xdr:row>
      <xdr:rowOff>94615</xdr:rowOff>
    </xdr:to>
    <xdr:pic>
      <xdr:nvPicPr>
        <xdr:cNvPr id="73" name="图片 72" descr="image[1]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305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74" name="图片 73" descr="image[1]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75" name="图片 74" descr="image[1]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76" name="图片 75" descr="image[1]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77" name="图片 76" descr="image[1]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137160</xdr:rowOff>
    </xdr:to>
    <xdr:pic>
      <xdr:nvPicPr>
        <xdr:cNvPr id="78" name="图片 77" descr="image[1]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79" name="图片 78" descr="image[1]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1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80" name="图片 79" descr="image[1]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7857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81" name="图片 80" descr="image[1]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52070</xdr:rowOff>
    </xdr:to>
    <xdr:pic>
      <xdr:nvPicPr>
        <xdr:cNvPr id="82" name="图片 81" descr="image[1]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305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9525</xdr:rowOff>
    </xdr:to>
    <xdr:pic>
      <xdr:nvPicPr>
        <xdr:cNvPr id="83" name="图片 82" descr="image[1]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1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84" name="图片 83" descr="image[1]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85" name="图片 84" descr="image[1]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9525</xdr:rowOff>
    </xdr:to>
    <xdr:pic>
      <xdr:nvPicPr>
        <xdr:cNvPr id="86" name="图片 85" descr="image[1]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87" name="图片 86" descr="image[1]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2236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88" name="图片 87" descr="image[1]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89" name="图片 88" descr="image[1]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90" name="图片 89" descr="image[1]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91" name="图片 90" descr="image[1]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137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workbookViewId="0">
      <selection activeCell="R5" sqref="R5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9.7109375" customWidth="1"/>
    <col min="7" max="7" width="17.42578125" customWidth="1"/>
    <col min="8" max="9" width="21.5703125" customWidth="1"/>
    <col min="10" max="10" width="16.7109375" customWidth="1"/>
    <col min="11" max="11" width="18" customWidth="1"/>
    <col min="12" max="12" width="16.140625" customWidth="1"/>
    <col min="13" max="13" width="17" customWidth="1"/>
    <col min="14" max="14" width="11.140625" customWidth="1"/>
    <col min="15" max="15" width="12.5703125"/>
    <col min="16" max="16" width="14.85546875" customWidth="1"/>
    <col min="17" max="17" width="20.42578125" customWidth="1"/>
    <col min="18" max="18" width="14.7109375" customWidth="1"/>
    <col min="19" max="19" width="15.140625" customWidth="1"/>
    <col min="21" max="21" width="17.140625" customWidth="1"/>
    <col min="22" max="22" width="11.5703125"/>
    <col min="25" max="25" width="12.5703125"/>
    <col min="27" max="27" width="12.5703125"/>
  </cols>
  <sheetData>
    <row r="1" spans="1:27" s="1" customFormat="1" ht="45" customHeight="1">
      <c r="A1" s="3" t="s">
        <v>0</v>
      </c>
      <c r="B1" s="3" t="s">
        <v>113</v>
      </c>
      <c r="C1" s="4" t="s">
        <v>1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114</v>
      </c>
      <c r="I1" s="3" t="s">
        <v>6</v>
      </c>
      <c r="J1" s="3" t="s">
        <v>115</v>
      </c>
      <c r="K1" s="11" t="s">
        <v>116</v>
      </c>
      <c r="L1" s="3" t="s">
        <v>117</v>
      </c>
      <c r="M1" s="4" t="s">
        <v>118</v>
      </c>
      <c r="N1" s="12" t="s">
        <v>119</v>
      </c>
      <c r="O1" s="13" t="s">
        <v>120</v>
      </c>
      <c r="P1" s="13" t="s">
        <v>121</v>
      </c>
      <c r="Q1" s="18" t="s">
        <v>7</v>
      </c>
      <c r="R1" s="18" t="s">
        <v>122</v>
      </c>
      <c r="T1" s="19" t="s">
        <v>123</v>
      </c>
      <c r="U1" s="1" t="s">
        <v>124</v>
      </c>
      <c r="V1" s="1" t="s">
        <v>125</v>
      </c>
    </row>
    <row r="2" spans="1:27" s="2" customFormat="1" ht="45" customHeight="1">
      <c r="A2" s="5" t="s">
        <v>8</v>
      </c>
      <c r="B2" s="6" t="s">
        <v>9</v>
      </c>
      <c r="C2" s="6" t="s">
        <v>10</v>
      </c>
      <c r="D2" s="7" t="s">
        <v>11</v>
      </c>
      <c r="E2" s="8">
        <v>45786</v>
      </c>
      <c r="F2" s="9" t="s">
        <v>12</v>
      </c>
      <c r="G2" s="10" t="s">
        <v>13</v>
      </c>
      <c r="H2" s="5" t="s">
        <v>14</v>
      </c>
      <c r="I2" s="14" t="s">
        <v>15</v>
      </c>
      <c r="J2" s="15">
        <v>83</v>
      </c>
      <c r="K2" s="15">
        <v>4432.2</v>
      </c>
      <c r="L2" s="26">
        <v>1</v>
      </c>
      <c r="M2" s="23">
        <v>448.5</v>
      </c>
      <c r="N2" s="25">
        <v>493.5</v>
      </c>
      <c r="O2" s="15">
        <v>1.05</v>
      </c>
      <c r="P2" s="14">
        <f t="shared" ref="P2:P41" si="0">O2*K2</f>
        <v>4653.8100000000004</v>
      </c>
      <c r="Q2" s="15" t="s">
        <v>16</v>
      </c>
      <c r="R2" s="15" t="s">
        <v>17</v>
      </c>
      <c r="S2" s="15" t="s">
        <v>18</v>
      </c>
      <c r="T2" s="20" t="s">
        <v>126</v>
      </c>
      <c r="U2" s="21" t="s">
        <v>126</v>
      </c>
      <c r="V2" s="21" t="s">
        <v>126</v>
      </c>
      <c r="W2" s="22"/>
      <c r="X2" s="22"/>
      <c r="Y2" s="22"/>
      <c r="AA2" s="22"/>
    </row>
    <row r="3" spans="1:27" s="2" customFormat="1" ht="45" customHeight="1">
      <c r="A3" s="5" t="s">
        <v>8</v>
      </c>
      <c r="B3" s="6" t="s">
        <v>9</v>
      </c>
      <c r="C3" s="6" t="s">
        <v>10</v>
      </c>
      <c r="D3" s="7" t="s">
        <v>11</v>
      </c>
      <c r="E3" s="8">
        <v>45786</v>
      </c>
      <c r="F3" s="9" t="s">
        <v>12</v>
      </c>
      <c r="G3" s="10" t="s">
        <v>13</v>
      </c>
      <c r="H3" s="5" t="s">
        <v>14</v>
      </c>
      <c r="I3" s="14" t="s">
        <v>19</v>
      </c>
      <c r="J3" s="15">
        <v>5</v>
      </c>
      <c r="K3" s="15">
        <v>193.7</v>
      </c>
      <c r="L3" s="26"/>
      <c r="M3" s="28"/>
      <c r="N3" s="26"/>
      <c r="O3" s="15">
        <v>0.95</v>
      </c>
      <c r="P3" s="14">
        <f t="shared" si="0"/>
        <v>184.01499999999999</v>
      </c>
      <c r="Q3" s="15" t="s">
        <v>16</v>
      </c>
      <c r="R3" s="15"/>
      <c r="S3" s="15" t="s">
        <v>18</v>
      </c>
      <c r="T3" s="20">
        <f>1.05*0.9</f>
        <v>0.94500000000000006</v>
      </c>
      <c r="U3" s="21">
        <f t="shared" ref="U3:U6" si="1">T3-V3</f>
        <v>0</v>
      </c>
      <c r="V3" s="21">
        <f>1.05*0.9</f>
        <v>0.94500000000000006</v>
      </c>
      <c r="W3" s="22"/>
      <c r="X3" s="22"/>
      <c r="Y3" s="22"/>
      <c r="AA3" s="22"/>
    </row>
    <row r="4" spans="1:27" s="2" customFormat="1" ht="45" customHeight="1">
      <c r="A4" s="5" t="s">
        <v>8</v>
      </c>
      <c r="B4" s="6" t="s">
        <v>9</v>
      </c>
      <c r="C4" s="6" t="s">
        <v>10</v>
      </c>
      <c r="D4" s="7" t="s">
        <v>11</v>
      </c>
      <c r="E4" s="8">
        <v>45786</v>
      </c>
      <c r="F4" s="9" t="s">
        <v>12</v>
      </c>
      <c r="G4" s="10" t="s">
        <v>13</v>
      </c>
      <c r="H4" s="5" t="s">
        <v>14</v>
      </c>
      <c r="I4" s="14" t="s">
        <v>20</v>
      </c>
      <c r="J4" s="15">
        <v>6</v>
      </c>
      <c r="K4" s="15">
        <v>294.5</v>
      </c>
      <c r="L4" s="27"/>
      <c r="M4" s="24"/>
      <c r="N4" s="27"/>
      <c r="O4" s="15">
        <v>0.89</v>
      </c>
      <c r="P4" s="14">
        <f t="shared" si="0"/>
        <v>262.10500000000002</v>
      </c>
      <c r="Q4" s="15" t="s">
        <v>16</v>
      </c>
      <c r="R4" s="15"/>
      <c r="S4" s="15" t="s">
        <v>18</v>
      </c>
      <c r="T4" s="20">
        <f>1.05*0.85</f>
        <v>0.89249999999999996</v>
      </c>
      <c r="U4" s="21">
        <f t="shared" si="1"/>
        <v>0</v>
      </c>
      <c r="V4" s="21">
        <f>1.05*0.85</f>
        <v>0.89249999999999996</v>
      </c>
      <c r="W4" s="22"/>
      <c r="X4" s="22"/>
      <c r="Y4" s="22"/>
      <c r="AA4" s="22"/>
    </row>
    <row r="5" spans="1:27" s="2" customFormat="1" ht="45" customHeight="1">
      <c r="A5" s="5" t="s">
        <v>21</v>
      </c>
      <c r="B5" s="6" t="s">
        <v>22</v>
      </c>
      <c r="C5" s="6" t="s">
        <v>10</v>
      </c>
      <c r="D5" s="7" t="s">
        <v>23</v>
      </c>
      <c r="E5" s="8">
        <v>45729</v>
      </c>
      <c r="F5" s="9" t="s">
        <v>24</v>
      </c>
      <c r="G5" s="10" t="s">
        <v>25</v>
      </c>
      <c r="H5" s="5" t="s">
        <v>26</v>
      </c>
      <c r="I5" s="14" t="s">
        <v>15</v>
      </c>
      <c r="J5" s="15">
        <v>101</v>
      </c>
      <c r="K5" s="15">
        <v>5111.1000000000004</v>
      </c>
      <c r="L5" s="26">
        <v>1</v>
      </c>
      <c r="M5" s="23">
        <v>439.5</v>
      </c>
      <c r="N5" s="25">
        <v>484.5</v>
      </c>
      <c r="O5" s="15">
        <v>1.25</v>
      </c>
      <c r="P5" s="14">
        <f t="shared" si="0"/>
        <v>6388.875</v>
      </c>
      <c r="Q5" s="15" t="s">
        <v>16</v>
      </c>
      <c r="R5" s="15" t="s">
        <v>17</v>
      </c>
      <c r="S5" s="15" t="s">
        <v>27</v>
      </c>
      <c r="T5" s="20"/>
      <c r="U5" s="21"/>
      <c r="V5" s="21"/>
      <c r="W5" s="22"/>
      <c r="X5" s="22"/>
      <c r="Y5" s="22"/>
      <c r="AA5" s="22"/>
    </row>
    <row r="6" spans="1:27" s="2" customFormat="1" ht="45" customHeight="1">
      <c r="A6" s="5" t="s">
        <v>21</v>
      </c>
      <c r="B6" s="6" t="s">
        <v>22</v>
      </c>
      <c r="C6" s="6" t="s">
        <v>10</v>
      </c>
      <c r="D6" s="7" t="s">
        <v>23</v>
      </c>
      <c r="E6" s="8">
        <v>45729</v>
      </c>
      <c r="F6" s="9" t="s">
        <v>24</v>
      </c>
      <c r="G6" s="10" t="s">
        <v>25</v>
      </c>
      <c r="H6" s="5" t="s">
        <v>26</v>
      </c>
      <c r="I6" s="14" t="s">
        <v>19</v>
      </c>
      <c r="J6" s="15">
        <v>7</v>
      </c>
      <c r="K6" s="15">
        <v>283.39999999999998</v>
      </c>
      <c r="L6" s="27"/>
      <c r="M6" s="24"/>
      <c r="N6" s="27"/>
      <c r="O6" s="15">
        <v>1.1299999999999999</v>
      </c>
      <c r="P6" s="14">
        <f t="shared" si="0"/>
        <v>320.24199999999996</v>
      </c>
      <c r="Q6" s="15" t="s">
        <v>16</v>
      </c>
      <c r="R6" s="15"/>
      <c r="S6" s="15" t="s">
        <v>27</v>
      </c>
      <c r="T6" s="20">
        <f>1.25*0.9</f>
        <v>1.125</v>
      </c>
      <c r="U6" s="21">
        <f t="shared" si="1"/>
        <v>0</v>
      </c>
      <c r="V6" s="21">
        <f>1.25*0.9</f>
        <v>1.125</v>
      </c>
      <c r="W6" s="22"/>
      <c r="X6" s="22"/>
      <c r="Y6" s="22"/>
      <c r="AA6" s="22"/>
    </row>
    <row r="7" spans="1:27" s="2" customFormat="1" ht="45" customHeight="1">
      <c r="A7" s="5" t="s">
        <v>28</v>
      </c>
      <c r="B7" s="6" t="s">
        <v>29</v>
      </c>
      <c r="C7" s="6" t="s">
        <v>30</v>
      </c>
      <c r="D7" s="7" t="s">
        <v>31</v>
      </c>
      <c r="E7" s="8">
        <v>45709</v>
      </c>
      <c r="F7" s="9" t="s">
        <v>32</v>
      </c>
      <c r="G7" s="10" t="s">
        <v>25</v>
      </c>
      <c r="H7" s="5" t="s">
        <v>26</v>
      </c>
      <c r="I7" s="14" t="s">
        <v>15</v>
      </c>
      <c r="J7" s="15">
        <v>135</v>
      </c>
      <c r="K7" s="15">
        <v>7111.4</v>
      </c>
      <c r="L7" s="15">
        <v>1</v>
      </c>
      <c r="M7" s="16">
        <f>N7-45</f>
        <v>567</v>
      </c>
      <c r="N7" s="14">
        <v>612</v>
      </c>
      <c r="O7" s="15">
        <v>1.25</v>
      </c>
      <c r="P7" s="14">
        <f t="shared" si="0"/>
        <v>8889.25</v>
      </c>
      <c r="Q7" s="15" t="s">
        <v>16</v>
      </c>
      <c r="R7" s="15" t="s">
        <v>33</v>
      </c>
      <c r="S7" s="15" t="s">
        <v>34</v>
      </c>
      <c r="T7" s="20"/>
      <c r="U7" s="21"/>
      <c r="V7" s="21"/>
      <c r="W7" s="22"/>
      <c r="X7" s="22"/>
      <c r="Y7" s="22"/>
      <c r="AA7" s="22"/>
    </row>
    <row r="8" spans="1:27" s="2" customFormat="1" ht="45" customHeight="1">
      <c r="A8" s="5" t="s">
        <v>28</v>
      </c>
      <c r="B8" s="6" t="s">
        <v>29</v>
      </c>
      <c r="C8" s="6" t="s">
        <v>30</v>
      </c>
      <c r="D8" s="7" t="s">
        <v>31</v>
      </c>
      <c r="E8" s="8">
        <v>45709</v>
      </c>
      <c r="F8" s="9" t="s">
        <v>32</v>
      </c>
      <c r="G8" s="10" t="s">
        <v>25</v>
      </c>
      <c r="H8" s="5" t="s">
        <v>26</v>
      </c>
      <c r="I8" s="14" t="s">
        <v>15</v>
      </c>
      <c r="J8" s="15">
        <v>109</v>
      </c>
      <c r="K8" s="15">
        <v>5805.1</v>
      </c>
      <c r="L8" s="26">
        <v>1</v>
      </c>
      <c r="M8" s="23">
        <f>N8-45</f>
        <v>469.5</v>
      </c>
      <c r="N8" s="25">
        <v>514.5</v>
      </c>
      <c r="O8" s="15">
        <v>1.25</v>
      </c>
      <c r="P8" s="14">
        <f t="shared" si="0"/>
        <v>7256.375</v>
      </c>
      <c r="Q8" s="15" t="s">
        <v>16</v>
      </c>
      <c r="R8" s="15" t="s">
        <v>35</v>
      </c>
      <c r="S8" s="15" t="s">
        <v>36</v>
      </c>
      <c r="T8" s="20"/>
      <c r="U8" s="21"/>
      <c r="V8" s="21"/>
      <c r="W8" s="22"/>
      <c r="X8" s="22"/>
      <c r="Y8" s="22"/>
      <c r="AA8" s="22"/>
    </row>
    <row r="9" spans="1:27" s="2" customFormat="1" ht="45" customHeight="1">
      <c r="A9" s="5" t="s">
        <v>28</v>
      </c>
      <c r="B9" s="6" t="s">
        <v>29</v>
      </c>
      <c r="C9" s="6" t="s">
        <v>30</v>
      </c>
      <c r="D9" s="7" t="s">
        <v>31</v>
      </c>
      <c r="E9" s="8">
        <v>45709</v>
      </c>
      <c r="F9" s="9" t="s">
        <v>32</v>
      </c>
      <c r="G9" s="10" t="s">
        <v>25</v>
      </c>
      <c r="H9" s="5" t="s">
        <v>26</v>
      </c>
      <c r="I9" s="14" t="s">
        <v>19</v>
      </c>
      <c r="J9" s="15">
        <v>3</v>
      </c>
      <c r="K9" s="15">
        <v>121.1</v>
      </c>
      <c r="L9" s="27"/>
      <c r="M9" s="24"/>
      <c r="N9" s="27"/>
      <c r="O9" s="15">
        <v>1.1299999999999999</v>
      </c>
      <c r="P9" s="14">
        <f t="shared" si="0"/>
        <v>136.84299999999999</v>
      </c>
      <c r="Q9" s="15" t="s">
        <v>16</v>
      </c>
      <c r="R9" s="15"/>
      <c r="S9" s="15" t="s">
        <v>36</v>
      </c>
      <c r="T9" s="20">
        <f>1.25*0.9</f>
        <v>1.125</v>
      </c>
      <c r="U9" s="21">
        <f t="shared" ref="U9:U14" si="2">T9-V9</f>
        <v>0</v>
      </c>
      <c r="V9" s="21">
        <f>1.25*0.9</f>
        <v>1.125</v>
      </c>
      <c r="W9" s="22"/>
      <c r="X9" s="22"/>
      <c r="Y9" s="22"/>
      <c r="AA9" s="22"/>
    </row>
    <row r="10" spans="1:27" s="2" customFormat="1" ht="45" customHeight="1">
      <c r="A10" s="5" t="s">
        <v>28</v>
      </c>
      <c r="B10" s="6" t="s">
        <v>29</v>
      </c>
      <c r="C10" s="6" t="s">
        <v>30</v>
      </c>
      <c r="D10" s="7" t="s">
        <v>31</v>
      </c>
      <c r="E10" s="8">
        <v>45709</v>
      </c>
      <c r="F10" s="9" t="s">
        <v>37</v>
      </c>
      <c r="G10" s="10" t="s">
        <v>25</v>
      </c>
      <c r="H10" s="5" t="s">
        <v>26</v>
      </c>
      <c r="I10" s="14" t="s">
        <v>15</v>
      </c>
      <c r="J10" s="15">
        <f>212-185</f>
        <v>27</v>
      </c>
      <c r="K10" s="17">
        <f>11170-9709</f>
        <v>1461</v>
      </c>
      <c r="L10" s="15">
        <v>1</v>
      </c>
      <c r="M10" s="16">
        <v>114</v>
      </c>
      <c r="N10" s="14">
        <v>159</v>
      </c>
      <c r="O10" s="15">
        <v>1.25</v>
      </c>
      <c r="P10" s="14">
        <f t="shared" si="0"/>
        <v>1826.25</v>
      </c>
      <c r="Q10" s="15" t="s">
        <v>16</v>
      </c>
      <c r="R10" s="15" t="s">
        <v>38</v>
      </c>
      <c r="S10" s="15" t="s">
        <v>39</v>
      </c>
      <c r="T10" s="20"/>
      <c r="U10" s="21"/>
      <c r="V10" s="21"/>
      <c r="W10" s="22"/>
      <c r="X10" s="22"/>
      <c r="Y10" s="22"/>
      <c r="AA10" s="22"/>
    </row>
    <row r="11" spans="1:27" s="2" customFormat="1" ht="45" customHeight="1">
      <c r="A11" s="5" t="s">
        <v>40</v>
      </c>
      <c r="B11" s="6" t="s">
        <v>41</v>
      </c>
      <c r="C11" s="6" t="s">
        <v>42</v>
      </c>
      <c r="D11" s="7" t="s">
        <v>43</v>
      </c>
      <c r="E11" s="8">
        <v>45779</v>
      </c>
      <c r="F11" s="9" t="s">
        <v>44</v>
      </c>
      <c r="G11" s="10" t="s">
        <v>25</v>
      </c>
      <c r="H11" s="5" t="s">
        <v>26</v>
      </c>
      <c r="I11" s="14" t="s">
        <v>15</v>
      </c>
      <c r="J11" s="15">
        <v>226</v>
      </c>
      <c r="K11" s="15">
        <v>11806.6</v>
      </c>
      <c r="L11" s="26">
        <v>1</v>
      </c>
      <c r="M11" s="23">
        <v>988.5</v>
      </c>
      <c r="N11" s="25">
        <v>1033.5</v>
      </c>
      <c r="O11" s="15">
        <v>1.25</v>
      </c>
      <c r="P11" s="14">
        <f t="shared" si="0"/>
        <v>14758.25</v>
      </c>
      <c r="Q11" s="15" t="s">
        <v>16</v>
      </c>
      <c r="R11" s="15" t="s">
        <v>45</v>
      </c>
      <c r="S11" s="15" t="s">
        <v>46</v>
      </c>
      <c r="T11" s="20"/>
      <c r="U11" s="21"/>
      <c r="V11" s="21"/>
      <c r="W11" s="22"/>
      <c r="X11" s="22"/>
      <c r="Y11" s="22"/>
      <c r="AA11" s="22"/>
    </row>
    <row r="12" spans="1:27" s="2" customFormat="1" ht="45" customHeight="1">
      <c r="A12" s="5" t="s">
        <v>40</v>
      </c>
      <c r="B12" s="6" t="s">
        <v>41</v>
      </c>
      <c r="C12" s="6" t="s">
        <v>42</v>
      </c>
      <c r="D12" s="7" t="s">
        <v>43</v>
      </c>
      <c r="E12" s="8">
        <v>45779</v>
      </c>
      <c r="F12" s="9" t="s">
        <v>44</v>
      </c>
      <c r="G12" s="10" t="s">
        <v>25</v>
      </c>
      <c r="H12" s="5" t="s">
        <v>26</v>
      </c>
      <c r="I12" s="14" t="s">
        <v>19</v>
      </c>
      <c r="J12" s="15">
        <v>10</v>
      </c>
      <c r="K12" s="15">
        <v>403.1</v>
      </c>
      <c r="L12" s="27"/>
      <c r="M12" s="24"/>
      <c r="N12" s="27"/>
      <c r="O12" s="15">
        <v>1.1299999999999999</v>
      </c>
      <c r="P12" s="14">
        <f t="shared" si="0"/>
        <v>455.50299999999999</v>
      </c>
      <c r="Q12" s="15" t="s">
        <v>16</v>
      </c>
      <c r="R12" s="15"/>
      <c r="S12" s="15" t="s">
        <v>46</v>
      </c>
      <c r="T12" s="20">
        <f>1.25*0.9</f>
        <v>1.125</v>
      </c>
      <c r="U12" s="21">
        <f t="shared" si="2"/>
        <v>0</v>
      </c>
      <c r="V12" s="21">
        <f>1.25*0.9</f>
        <v>1.125</v>
      </c>
      <c r="W12" s="22"/>
      <c r="X12" s="22"/>
      <c r="Y12" s="22"/>
      <c r="AA12" s="22"/>
    </row>
    <row r="13" spans="1:27" s="2" customFormat="1" ht="45" customHeight="1">
      <c r="A13" s="5" t="s">
        <v>47</v>
      </c>
      <c r="B13" s="6" t="s">
        <v>48</v>
      </c>
      <c r="C13" s="6" t="s">
        <v>10</v>
      </c>
      <c r="D13" s="7" t="s">
        <v>49</v>
      </c>
      <c r="E13" s="8">
        <v>45705</v>
      </c>
      <c r="F13" s="9" t="s">
        <v>50</v>
      </c>
      <c r="G13" s="10" t="s">
        <v>51</v>
      </c>
      <c r="H13" s="5" t="s">
        <v>52</v>
      </c>
      <c r="I13" s="14" t="s">
        <v>15</v>
      </c>
      <c r="J13" s="15">
        <f>149-3</f>
        <v>146</v>
      </c>
      <c r="K13" s="17">
        <f>8294.3-170.9</f>
        <v>8123.4</v>
      </c>
      <c r="L13" s="26">
        <v>1</v>
      </c>
      <c r="M13" s="23">
        <f>N13-45</f>
        <v>835.5</v>
      </c>
      <c r="N13" s="25">
        <v>880.5</v>
      </c>
      <c r="O13" s="15">
        <v>1.38</v>
      </c>
      <c r="P13" s="14">
        <f t="shared" si="0"/>
        <v>11210.291999999999</v>
      </c>
      <c r="Q13" s="15" t="s">
        <v>16</v>
      </c>
      <c r="R13" s="15" t="s">
        <v>53</v>
      </c>
      <c r="S13" s="15" t="s">
        <v>54</v>
      </c>
      <c r="T13" s="20"/>
      <c r="U13" s="21"/>
      <c r="V13" s="21"/>
      <c r="W13" s="22"/>
      <c r="X13" s="22"/>
      <c r="Y13" s="22"/>
      <c r="AA13" s="22"/>
    </row>
    <row r="14" spans="1:27" s="2" customFormat="1" ht="45" customHeight="1">
      <c r="A14" s="5" t="s">
        <v>47</v>
      </c>
      <c r="B14" s="6" t="s">
        <v>48</v>
      </c>
      <c r="C14" s="6" t="s">
        <v>10</v>
      </c>
      <c r="D14" s="7" t="s">
        <v>49</v>
      </c>
      <c r="E14" s="8">
        <v>45705</v>
      </c>
      <c r="F14" s="9" t="s">
        <v>50</v>
      </c>
      <c r="G14" s="10" t="s">
        <v>51</v>
      </c>
      <c r="H14" s="5" t="s">
        <v>52</v>
      </c>
      <c r="I14" s="14" t="s">
        <v>19</v>
      </c>
      <c r="J14" s="15">
        <v>2</v>
      </c>
      <c r="K14" s="17">
        <v>81.5</v>
      </c>
      <c r="L14" s="27"/>
      <c r="M14" s="24"/>
      <c r="N14" s="27"/>
      <c r="O14" s="15">
        <v>1.24</v>
      </c>
      <c r="P14" s="14">
        <f t="shared" si="0"/>
        <v>101.06</v>
      </c>
      <c r="Q14" s="15" t="s">
        <v>16</v>
      </c>
      <c r="R14" s="15"/>
      <c r="S14" s="15" t="s">
        <v>54</v>
      </c>
      <c r="T14" s="20">
        <f>1.38*0.9</f>
        <v>1.242</v>
      </c>
      <c r="U14" s="21">
        <f t="shared" si="2"/>
        <v>0</v>
      </c>
      <c r="V14" s="21">
        <f>1.38*0.9</f>
        <v>1.242</v>
      </c>
      <c r="W14" s="22"/>
      <c r="X14" s="22"/>
      <c r="Y14" s="22"/>
      <c r="AA14" s="22"/>
    </row>
    <row r="15" spans="1:27" s="2" customFormat="1" ht="45" customHeight="1">
      <c r="A15" s="5" t="s">
        <v>55</v>
      </c>
      <c r="B15" s="6" t="s">
        <v>56</v>
      </c>
      <c r="C15" s="6" t="s">
        <v>42</v>
      </c>
      <c r="D15" s="7" t="s">
        <v>57</v>
      </c>
      <c r="E15" s="8">
        <v>45654</v>
      </c>
      <c r="F15" s="9" t="s">
        <v>58</v>
      </c>
      <c r="G15" s="10" t="s">
        <v>59</v>
      </c>
      <c r="H15" s="5" t="s">
        <v>60</v>
      </c>
      <c r="I15" s="14" t="s">
        <v>15</v>
      </c>
      <c r="J15" s="15">
        <v>210</v>
      </c>
      <c r="K15" s="15">
        <v>11038.3</v>
      </c>
      <c r="L15" s="26">
        <v>1</v>
      </c>
      <c r="M15" s="23">
        <v>830</v>
      </c>
      <c r="N15" s="25">
        <v>875</v>
      </c>
      <c r="O15" s="15">
        <v>1.37</v>
      </c>
      <c r="P15" s="14">
        <f t="shared" si="0"/>
        <v>15122.471</v>
      </c>
      <c r="Q15" s="15" t="s">
        <v>16</v>
      </c>
      <c r="R15" s="15" t="s">
        <v>38</v>
      </c>
      <c r="S15" s="15" t="s">
        <v>61</v>
      </c>
      <c r="T15" s="20"/>
      <c r="U15" s="21"/>
      <c r="V15" s="21"/>
      <c r="W15" s="22"/>
      <c r="X15" s="22"/>
      <c r="Y15" s="22"/>
      <c r="AA15" s="22"/>
    </row>
    <row r="16" spans="1:27" s="2" customFormat="1" ht="45" customHeight="1">
      <c r="A16" s="5" t="s">
        <v>55</v>
      </c>
      <c r="B16" s="6" t="s">
        <v>56</v>
      </c>
      <c r="C16" s="6" t="s">
        <v>42</v>
      </c>
      <c r="D16" s="7" t="s">
        <v>57</v>
      </c>
      <c r="E16" s="8">
        <v>45654</v>
      </c>
      <c r="F16" s="9" t="s">
        <v>58</v>
      </c>
      <c r="G16" s="10" t="s">
        <v>59</v>
      </c>
      <c r="H16" s="5" t="s">
        <v>60</v>
      </c>
      <c r="I16" s="14" t="s">
        <v>19</v>
      </c>
      <c r="J16" s="15">
        <v>2</v>
      </c>
      <c r="K16" s="15">
        <v>76.400000000000006</v>
      </c>
      <c r="L16" s="27"/>
      <c r="M16" s="24"/>
      <c r="N16" s="27"/>
      <c r="O16" s="15">
        <v>1.23</v>
      </c>
      <c r="P16" s="14">
        <f t="shared" si="0"/>
        <v>93.972000000000008</v>
      </c>
      <c r="Q16" s="15" t="s">
        <v>16</v>
      </c>
      <c r="R16" s="15"/>
      <c r="S16" s="15" t="s">
        <v>61</v>
      </c>
      <c r="T16" s="20">
        <f>1.37*0.9</f>
        <v>1.2330000000000001</v>
      </c>
      <c r="U16" s="21">
        <f t="shared" ref="U16:U20" si="3">T16-V16</f>
        <v>0</v>
      </c>
      <c r="V16" s="21">
        <f>1.37*0.9</f>
        <v>1.2330000000000001</v>
      </c>
      <c r="W16" s="22"/>
      <c r="X16" s="22"/>
      <c r="Y16" s="22"/>
      <c r="AA16" s="22"/>
    </row>
    <row r="17" spans="1:27" s="2" customFormat="1" ht="45" customHeight="1">
      <c r="A17" s="5" t="s">
        <v>55</v>
      </c>
      <c r="B17" s="6" t="s">
        <v>56</v>
      </c>
      <c r="C17" s="6" t="s">
        <v>10</v>
      </c>
      <c r="D17" s="7" t="s">
        <v>62</v>
      </c>
      <c r="E17" s="8">
        <v>45666</v>
      </c>
      <c r="F17" s="9" t="s">
        <v>63</v>
      </c>
      <c r="G17" s="10" t="s">
        <v>64</v>
      </c>
      <c r="H17" s="5" t="s">
        <v>65</v>
      </c>
      <c r="I17" s="14" t="s">
        <v>15</v>
      </c>
      <c r="J17" s="15">
        <v>128</v>
      </c>
      <c r="K17" s="15">
        <v>5000.1000000000004</v>
      </c>
      <c r="L17" s="26">
        <v>1</v>
      </c>
      <c r="M17" s="23">
        <v>472.5</v>
      </c>
      <c r="N17" s="25">
        <v>517.5</v>
      </c>
      <c r="O17" s="15">
        <v>0.91</v>
      </c>
      <c r="P17" s="14">
        <f t="shared" si="0"/>
        <v>4550.0910000000003</v>
      </c>
      <c r="Q17" s="15" t="s">
        <v>66</v>
      </c>
      <c r="R17" s="15" t="s">
        <v>67</v>
      </c>
      <c r="S17" s="15" t="s">
        <v>68</v>
      </c>
      <c r="T17" s="20"/>
      <c r="U17" s="21"/>
      <c r="V17" s="21"/>
      <c r="W17" s="22"/>
      <c r="X17" s="22"/>
      <c r="Y17" s="22"/>
      <c r="AA17" s="22"/>
    </row>
    <row r="18" spans="1:27" s="2" customFormat="1" ht="45" customHeight="1">
      <c r="A18" s="5" t="s">
        <v>55</v>
      </c>
      <c r="B18" s="6" t="s">
        <v>56</v>
      </c>
      <c r="C18" s="6" t="s">
        <v>10</v>
      </c>
      <c r="D18" s="7" t="s">
        <v>62</v>
      </c>
      <c r="E18" s="8">
        <v>45666</v>
      </c>
      <c r="F18" s="9" t="s">
        <v>63</v>
      </c>
      <c r="G18" s="10" t="s">
        <v>64</v>
      </c>
      <c r="H18" s="5" t="s">
        <v>65</v>
      </c>
      <c r="I18" s="14" t="s">
        <v>19</v>
      </c>
      <c r="J18" s="15">
        <v>1</v>
      </c>
      <c r="K18" s="15">
        <v>22</v>
      </c>
      <c r="L18" s="27"/>
      <c r="M18" s="24"/>
      <c r="N18" s="27"/>
      <c r="O18" s="15">
        <v>0.82</v>
      </c>
      <c r="P18" s="14">
        <f t="shared" si="0"/>
        <v>18.04</v>
      </c>
      <c r="Q18" s="15" t="s">
        <v>66</v>
      </c>
      <c r="R18" s="15"/>
      <c r="S18" s="15" t="s">
        <v>68</v>
      </c>
      <c r="T18" s="20">
        <f>0.91*0.9</f>
        <v>0.81900000000000006</v>
      </c>
      <c r="U18" s="21">
        <f t="shared" si="3"/>
        <v>0</v>
      </c>
      <c r="V18" s="21">
        <f>0.91*0.9</f>
        <v>0.81900000000000006</v>
      </c>
      <c r="W18" s="22"/>
      <c r="X18" s="22"/>
      <c r="Y18" s="22"/>
      <c r="AA18" s="22"/>
    </row>
    <row r="19" spans="1:27" s="2" customFormat="1" ht="45" customHeight="1">
      <c r="A19" s="5" t="s">
        <v>69</v>
      </c>
      <c r="B19" s="6" t="s">
        <v>70</v>
      </c>
      <c r="C19" s="6" t="s">
        <v>10</v>
      </c>
      <c r="D19" s="7" t="s">
        <v>71</v>
      </c>
      <c r="E19" s="8">
        <v>45783</v>
      </c>
      <c r="F19" s="9" t="s">
        <v>72</v>
      </c>
      <c r="G19" s="10" t="s">
        <v>73</v>
      </c>
      <c r="H19" s="5" t="s">
        <v>74</v>
      </c>
      <c r="I19" s="14" t="s">
        <v>15</v>
      </c>
      <c r="J19" s="15">
        <v>101</v>
      </c>
      <c r="K19" s="15">
        <v>5307.5</v>
      </c>
      <c r="L19" s="26">
        <v>1</v>
      </c>
      <c r="M19" s="23">
        <v>462</v>
      </c>
      <c r="N19" s="25">
        <v>507</v>
      </c>
      <c r="O19" s="15">
        <v>1.32</v>
      </c>
      <c r="P19" s="14">
        <f t="shared" si="0"/>
        <v>7005.9000000000005</v>
      </c>
      <c r="Q19" s="15" t="s">
        <v>16</v>
      </c>
      <c r="R19" s="15" t="s">
        <v>75</v>
      </c>
      <c r="S19" s="15" t="s">
        <v>76</v>
      </c>
      <c r="T19" s="20"/>
      <c r="U19" s="21"/>
      <c r="V19" s="21"/>
      <c r="W19" s="22"/>
      <c r="X19" s="22"/>
      <c r="Y19" s="22"/>
      <c r="AA19" s="22"/>
    </row>
    <row r="20" spans="1:27" s="2" customFormat="1" ht="45" customHeight="1">
      <c r="A20" s="5" t="s">
        <v>69</v>
      </c>
      <c r="B20" s="6" t="s">
        <v>70</v>
      </c>
      <c r="C20" s="6" t="s">
        <v>10</v>
      </c>
      <c r="D20" s="7" t="s">
        <v>71</v>
      </c>
      <c r="E20" s="8">
        <v>45783</v>
      </c>
      <c r="F20" s="9" t="s">
        <v>72</v>
      </c>
      <c r="G20" s="10" t="s">
        <v>73</v>
      </c>
      <c r="H20" s="5" t="s">
        <v>74</v>
      </c>
      <c r="I20" s="14" t="s">
        <v>19</v>
      </c>
      <c r="J20" s="15">
        <v>3</v>
      </c>
      <c r="K20" s="15">
        <v>121.8</v>
      </c>
      <c r="L20" s="27"/>
      <c r="M20" s="24"/>
      <c r="N20" s="27"/>
      <c r="O20" s="15">
        <v>1.19</v>
      </c>
      <c r="P20" s="14">
        <f t="shared" si="0"/>
        <v>144.94199999999998</v>
      </c>
      <c r="Q20" s="15" t="s">
        <v>16</v>
      </c>
      <c r="R20" s="15"/>
      <c r="S20" s="15" t="s">
        <v>76</v>
      </c>
      <c r="T20" s="20">
        <f>1.32*0.9</f>
        <v>1.1880000000000002</v>
      </c>
      <c r="U20" s="21">
        <f t="shared" si="3"/>
        <v>0</v>
      </c>
      <c r="V20" s="21">
        <f>1.32*0.9</f>
        <v>1.1880000000000002</v>
      </c>
      <c r="W20" s="22"/>
      <c r="X20" s="22"/>
      <c r="Y20" s="22"/>
      <c r="AA20" s="22"/>
    </row>
    <row r="21" spans="1:27" s="2" customFormat="1" ht="45" customHeight="1">
      <c r="A21" s="5" t="s">
        <v>77</v>
      </c>
      <c r="B21" s="6" t="s">
        <v>78</v>
      </c>
      <c r="C21" s="6" t="s">
        <v>42</v>
      </c>
      <c r="D21" s="7" t="s">
        <v>79</v>
      </c>
      <c r="E21" s="8">
        <v>45752</v>
      </c>
      <c r="F21" s="9" t="s">
        <v>80</v>
      </c>
      <c r="G21" s="10" t="s">
        <v>81</v>
      </c>
      <c r="H21" s="5" t="s">
        <v>82</v>
      </c>
      <c r="I21" s="14" t="s">
        <v>15</v>
      </c>
      <c r="J21" s="15">
        <v>134</v>
      </c>
      <c r="K21" s="15">
        <v>4954.5</v>
      </c>
      <c r="L21" s="26">
        <v>1</v>
      </c>
      <c r="M21" s="23">
        <v>367.5</v>
      </c>
      <c r="N21" s="25">
        <v>412.5</v>
      </c>
      <c r="O21" s="15">
        <v>1</v>
      </c>
      <c r="P21" s="14">
        <f t="shared" si="0"/>
        <v>4954.5</v>
      </c>
      <c r="Q21" s="15" t="s">
        <v>83</v>
      </c>
      <c r="R21" s="15" t="s">
        <v>84</v>
      </c>
      <c r="S21" s="15" t="s">
        <v>85</v>
      </c>
      <c r="T21" s="20"/>
      <c r="U21" s="21"/>
      <c r="V21" s="21"/>
      <c r="W21" s="22"/>
      <c r="X21" s="22"/>
      <c r="Y21" s="22"/>
      <c r="AA21" s="22"/>
    </row>
    <row r="22" spans="1:27" s="2" customFormat="1" ht="45" customHeight="1">
      <c r="A22" s="5" t="s">
        <v>77</v>
      </c>
      <c r="B22" s="6" t="s">
        <v>78</v>
      </c>
      <c r="C22" s="6" t="s">
        <v>42</v>
      </c>
      <c r="D22" s="7" t="s">
        <v>79</v>
      </c>
      <c r="E22" s="8">
        <v>45752</v>
      </c>
      <c r="F22" s="9" t="s">
        <v>80</v>
      </c>
      <c r="G22" s="10" t="s">
        <v>81</v>
      </c>
      <c r="H22" s="5" t="s">
        <v>82</v>
      </c>
      <c r="I22" s="14" t="s">
        <v>19</v>
      </c>
      <c r="J22" s="15">
        <v>7</v>
      </c>
      <c r="K22" s="15">
        <v>229</v>
      </c>
      <c r="L22" s="27"/>
      <c r="M22" s="24"/>
      <c r="N22" s="27"/>
      <c r="O22" s="15">
        <v>0.9</v>
      </c>
      <c r="P22" s="14">
        <f t="shared" si="0"/>
        <v>206.1</v>
      </c>
      <c r="Q22" s="15" t="s">
        <v>83</v>
      </c>
      <c r="R22" s="15"/>
      <c r="S22" s="15" t="s">
        <v>85</v>
      </c>
      <c r="T22" s="20">
        <f>1*0.9</f>
        <v>0.9</v>
      </c>
      <c r="U22" s="21">
        <f t="shared" ref="U22:U27" si="4">T22-V22</f>
        <v>0</v>
      </c>
      <c r="V22" s="21">
        <f>1*0.9</f>
        <v>0.9</v>
      </c>
      <c r="W22" s="22"/>
      <c r="X22" s="22"/>
      <c r="Y22" s="22"/>
      <c r="AA22" s="22"/>
    </row>
    <row r="23" spans="1:27" s="2" customFormat="1" ht="45" customHeight="1">
      <c r="A23" s="5" t="s">
        <v>86</v>
      </c>
      <c r="B23" s="6">
        <v>9000689724</v>
      </c>
      <c r="C23" s="6">
        <v>10</v>
      </c>
      <c r="D23" s="7"/>
      <c r="E23" s="8">
        <v>45771</v>
      </c>
      <c r="F23" s="9" t="s">
        <v>87</v>
      </c>
      <c r="G23" s="10" t="s">
        <v>88</v>
      </c>
      <c r="H23" s="5" t="s">
        <v>89</v>
      </c>
      <c r="I23" s="14" t="s">
        <v>15</v>
      </c>
      <c r="J23" s="15">
        <v>182</v>
      </c>
      <c r="K23" s="15">
        <v>9267.9</v>
      </c>
      <c r="L23" s="26">
        <v>1</v>
      </c>
      <c r="M23" s="23">
        <v>797.5</v>
      </c>
      <c r="N23" s="25">
        <v>842.5</v>
      </c>
      <c r="O23" s="15">
        <v>1.27</v>
      </c>
      <c r="P23" s="14">
        <f t="shared" si="0"/>
        <v>11770.233</v>
      </c>
      <c r="Q23" s="15" t="s">
        <v>16</v>
      </c>
      <c r="R23" s="15" t="s">
        <v>90</v>
      </c>
      <c r="S23" s="15" t="s">
        <v>91</v>
      </c>
      <c r="T23" s="20"/>
      <c r="U23" s="21"/>
      <c r="V23" s="21"/>
      <c r="W23" s="22"/>
      <c r="X23" s="22"/>
      <c r="Y23" s="22"/>
      <c r="AA23" s="22"/>
    </row>
    <row r="24" spans="1:27" s="2" customFormat="1" ht="45" customHeight="1">
      <c r="A24" s="5" t="s">
        <v>86</v>
      </c>
      <c r="B24" s="6">
        <v>9000689724</v>
      </c>
      <c r="C24" s="6">
        <v>10</v>
      </c>
      <c r="D24" s="7"/>
      <c r="E24" s="8">
        <v>45771</v>
      </c>
      <c r="F24" s="9" t="s">
        <v>87</v>
      </c>
      <c r="G24" s="10" t="s">
        <v>88</v>
      </c>
      <c r="H24" s="5" t="s">
        <v>89</v>
      </c>
      <c r="I24" s="14" t="s">
        <v>19</v>
      </c>
      <c r="J24" s="15">
        <v>14</v>
      </c>
      <c r="K24" s="15">
        <v>569.4</v>
      </c>
      <c r="L24" s="27"/>
      <c r="M24" s="24"/>
      <c r="N24" s="27"/>
      <c r="O24" s="15">
        <v>1.1399999999999999</v>
      </c>
      <c r="P24" s="14">
        <f t="shared" si="0"/>
        <v>649.11599999999987</v>
      </c>
      <c r="Q24" s="15" t="s">
        <v>16</v>
      </c>
      <c r="R24" s="15"/>
      <c r="S24" s="15" t="s">
        <v>91</v>
      </c>
      <c r="T24" s="20">
        <f>1.27*0.9</f>
        <v>1.143</v>
      </c>
      <c r="U24" s="21">
        <f t="shared" si="4"/>
        <v>0</v>
      </c>
      <c r="V24" s="21">
        <f>1.27*0.9</f>
        <v>1.143</v>
      </c>
      <c r="W24" s="22"/>
      <c r="X24" s="22"/>
      <c r="Y24" s="22"/>
      <c r="AA24" s="22"/>
    </row>
    <row r="25" spans="1:27" s="2" customFormat="1" ht="45" customHeight="1">
      <c r="A25" s="5" t="s">
        <v>86</v>
      </c>
      <c r="B25" s="6">
        <v>9000689724</v>
      </c>
      <c r="C25" s="6">
        <v>10</v>
      </c>
      <c r="D25" s="7"/>
      <c r="E25" s="8">
        <v>45772</v>
      </c>
      <c r="F25" s="9" t="s">
        <v>87</v>
      </c>
      <c r="G25" s="10" t="s">
        <v>88</v>
      </c>
      <c r="H25" s="5" t="s">
        <v>89</v>
      </c>
      <c r="I25" s="14" t="s">
        <v>15</v>
      </c>
      <c r="J25" s="15">
        <v>203</v>
      </c>
      <c r="K25" s="15">
        <v>10151.299999999999</v>
      </c>
      <c r="L25" s="26">
        <v>1</v>
      </c>
      <c r="M25" s="23">
        <v>984</v>
      </c>
      <c r="N25" s="25">
        <v>1029</v>
      </c>
      <c r="O25" s="15">
        <v>1.27</v>
      </c>
      <c r="P25" s="14">
        <f t="shared" si="0"/>
        <v>12892.151</v>
      </c>
      <c r="Q25" s="15" t="s">
        <v>16</v>
      </c>
      <c r="R25" s="15" t="s">
        <v>92</v>
      </c>
      <c r="S25" s="15" t="s">
        <v>93</v>
      </c>
      <c r="T25" s="20"/>
      <c r="U25" s="21"/>
      <c r="V25" s="21"/>
      <c r="W25" s="22"/>
      <c r="X25" s="22"/>
      <c r="Y25" s="22"/>
      <c r="AA25" s="22"/>
    </row>
    <row r="26" spans="1:27" s="2" customFormat="1" ht="45" customHeight="1">
      <c r="A26" s="5" t="s">
        <v>86</v>
      </c>
      <c r="B26" s="6">
        <v>9000689724</v>
      </c>
      <c r="C26" s="6">
        <v>10</v>
      </c>
      <c r="D26" s="7"/>
      <c r="E26" s="8">
        <v>45772</v>
      </c>
      <c r="F26" s="9" t="s">
        <v>87</v>
      </c>
      <c r="G26" s="10" t="s">
        <v>88</v>
      </c>
      <c r="H26" s="5" t="s">
        <v>89</v>
      </c>
      <c r="I26" s="14" t="s">
        <v>19</v>
      </c>
      <c r="J26" s="15">
        <v>29</v>
      </c>
      <c r="K26" s="15">
        <v>1164.8</v>
      </c>
      <c r="L26" s="26"/>
      <c r="M26" s="28"/>
      <c r="N26" s="26"/>
      <c r="O26" s="15">
        <v>1.1399999999999999</v>
      </c>
      <c r="P26" s="14">
        <f t="shared" si="0"/>
        <v>1327.8719999999998</v>
      </c>
      <c r="Q26" s="15" t="s">
        <v>16</v>
      </c>
      <c r="R26" s="15"/>
      <c r="S26" s="15" t="s">
        <v>93</v>
      </c>
      <c r="T26" s="20">
        <f>1.27*0.9</f>
        <v>1.143</v>
      </c>
      <c r="U26" s="21">
        <f t="shared" si="4"/>
        <v>0</v>
      </c>
      <c r="V26" s="21">
        <f>1.27*0.9</f>
        <v>1.143</v>
      </c>
      <c r="W26" s="22"/>
      <c r="X26" s="22"/>
      <c r="Y26" s="22"/>
      <c r="AA26" s="22"/>
    </row>
    <row r="27" spans="1:27" s="2" customFormat="1" ht="45" customHeight="1">
      <c r="A27" s="5" t="s">
        <v>86</v>
      </c>
      <c r="B27" s="6">
        <v>9000689724</v>
      </c>
      <c r="C27" s="6">
        <v>10</v>
      </c>
      <c r="D27" s="7"/>
      <c r="E27" s="8">
        <v>45772</v>
      </c>
      <c r="F27" s="9" t="s">
        <v>87</v>
      </c>
      <c r="G27" s="10" t="s">
        <v>88</v>
      </c>
      <c r="H27" s="5" t="s">
        <v>89</v>
      </c>
      <c r="I27" s="14" t="s">
        <v>20</v>
      </c>
      <c r="J27" s="15">
        <v>16</v>
      </c>
      <c r="K27" s="15">
        <v>723.2</v>
      </c>
      <c r="L27" s="27"/>
      <c r="M27" s="24"/>
      <c r="N27" s="27"/>
      <c r="O27" s="15">
        <v>1.08</v>
      </c>
      <c r="P27" s="14">
        <f t="shared" si="0"/>
        <v>781.05600000000015</v>
      </c>
      <c r="Q27" s="15" t="s">
        <v>16</v>
      </c>
      <c r="R27" s="15"/>
      <c r="S27" s="15" t="s">
        <v>93</v>
      </c>
      <c r="T27" s="20">
        <f>1.27*0.85</f>
        <v>1.0794999999999999</v>
      </c>
      <c r="U27" s="21">
        <f t="shared" si="4"/>
        <v>0</v>
      </c>
      <c r="V27" s="21">
        <f>1.27*0.85</f>
        <v>1.0794999999999999</v>
      </c>
      <c r="W27" s="22"/>
      <c r="X27" s="22"/>
      <c r="Y27" s="22"/>
      <c r="AA27" s="22"/>
    </row>
    <row r="28" spans="1:27" s="2" customFormat="1" ht="45" customHeight="1">
      <c r="A28" s="5" t="s">
        <v>94</v>
      </c>
      <c r="B28" s="6">
        <v>9000688275</v>
      </c>
      <c r="C28" s="6">
        <v>30</v>
      </c>
      <c r="D28" s="7"/>
      <c r="E28" s="8">
        <v>45747</v>
      </c>
      <c r="F28" s="9" t="s">
        <v>95</v>
      </c>
      <c r="G28" s="10" t="s">
        <v>96</v>
      </c>
      <c r="H28" s="5" t="s">
        <v>97</v>
      </c>
      <c r="I28" s="14" t="s">
        <v>15</v>
      </c>
      <c r="J28" s="15">
        <v>200</v>
      </c>
      <c r="K28" s="15">
        <v>10277.9</v>
      </c>
      <c r="L28" s="15">
        <v>1</v>
      </c>
      <c r="M28" s="16">
        <v>820</v>
      </c>
      <c r="N28" s="14">
        <v>865</v>
      </c>
      <c r="O28" s="15">
        <v>1.25</v>
      </c>
      <c r="P28" s="14">
        <f t="shared" si="0"/>
        <v>12847.375</v>
      </c>
      <c r="Q28" s="15" t="s">
        <v>16</v>
      </c>
      <c r="R28" s="15" t="s">
        <v>53</v>
      </c>
      <c r="S28" s="15" t="s">
        <v>98</v>
      </c>
      <c r="T28" s="20"/>
      <c r="U28" s="21"/>
      <c r="V28" s="21"/>
      <c r="W28" s="22"/>
      <c r="X28" s="22"/>
      <c r="Y28" s="22"/>
      <c r="AA28" s="22"/>
    </row>
    <row r="29" spans="1:27" s="2" customFormat="1" ht="45" customHeight="1">
      <c r="A29" s="5" t="s">
        <v>94</v>
      </c>
      <c r="B29" s="6">
        <v>9000688275</v>
      </c>
      <c r="C29" s="6">
        <v>30</v>
      </c>
      <c r="D29" s="7"/>
      <c r="E29" s="8">
        <v>45748</v>
      </c>
      <c r="F29" s="9" t="s">
        <v>95</v>
      </c>
      <c r="G29" s="10" t="s">
        <v>96</v>
      </c>
      <c r="H29" s="5" t="s">
        <v>97</v>
      </c>
      <c r="I29" s="14" t="s">
        <v>15</v>
      </c>
      <c r="J29" s="15">
        <v>200</v>
      </c>
      <c r="K29" s="15">
        <v>10185.700000000001</v>
      </c>
      <c r="L29" s="15">
        <v>1</v>
      </c>
      <c r="M29" s="16">
        <v>830.5</v>
      </c>
      <c r="N29" s="14">
        <v>875.5</v>
      </c>
      <c r="O29" s="15">
        <v>1.25</v>
      </c>
      <c r="P29" s="14">
        <f t="shared" si="0"/>
        <v>12732.125</v>
      </c>
      <c r="Q29" s="15" t="s">
        <v>16</v>
      </c>
      <c r="R29" s="15" t="s">
        <v>99</v>
      </c>
      <c r="S29" s="15" t="s">
        <v>100</v>
      </c>
      <c r="T29" s="20"/>
      <c r="U29" s="21"/>
      <c r="V29" s="21"/>
      <c r="W29" s="22"/>
      <c r="X29" s="22"/>
      <c r="Y29" s="22"/>
      <c r="AA29" s="22"/>
    </row>
    <row r="30" spans="1:27" s="2" customFormat="1" ht="45" customHeight="1">
      <c r="A30" s="5" t="s">
        <v>94</v>
      </c>
      <c r="B30" s="6">
        <v>9000688275</v>
      </c>
      <c r="C30" s="6">
        <v>30</v>
      </c>
      <c r="D30" s="7"/>
      <c r="E30" s="8">
        <v>45748</v>
      </c>
      <c r="F30" s="9" t="s">
        <v>95</v>
      </c>
      <c r="G30" s="10" t="s">
        <v>96</v>
      </c>
      <c r="H30" s="5" t="s">
        <v>97</v>
      </c>
      <c r="I30" s="14" t="s">
        <v>15</v>
      </c>
      <c r="J30" s="15">
        <v>209</v>
      </c>
      <c r="K30" s="15">
        <v>10621.7</v>
      </c>
      <c r="L30" s="15">
        <v>1</v>
      </c>
      <c r="M30" s="16">
        <v>869</v>
      </c>
      <c r="N30" s="14">
        <v>914</v>
      </c>
      <c r="O30" s="15">
        <v>1.25</v>
      </c>
      <c r="P30" s="14">
        <f t="shared" si="0"/>
        <v>13277.125</v>
      </c>
      <c r="Q30" s="15" t="s">
        <v>16</v>
      </c>
      <c r="R30" s="15" t="s">
        <v>101</v>
      </c>
      <c r="S30" s="15" t="s">
        <v>102</v>
      </c>
      <c r="T30" s="20"/>
      <c r="U30" s="21"/>
      <c r="V30" s="21"/>
      <c r="W30" s="22"/>
      <c r="X30" s="22"/>
      <c r="Y30" s="22"/>
      <c r="AA30" s="22"/>
    </row>
    <row r="31" spans="1:27" s="2" customFormat="1" ht="45" customHeight="1">
      <c r="A31" s="5" t="s">
        <v>94</v>
      </c>
      <c r="B31" s="6">
        <v>9000688275</v>
      </c>
      <c r="C31" s="6">
        <v>30</v>
      </c>
      <c r="D31" s="7"/>
      <c r="E31" s="8">
        <v>45749</v>
      </c>
      <c r="F31" s="9" t="s">
        <v>95</v>
      </c>
      <c r="G31" s="10" t="s">
        <v>96</v>
      </c>
      <c r="H31" s="5" t="s">
        <v>97</v>
      </c>
      <c r="I31" s="14" t="s">
        <v>15</v>
      </c>
      <c r="J31" s="15">
        <v>184</v>
      </c>
      <c r="K31" s="15">
        <v>9210.7999999999993</v>
      </c>
      <c r="L31" s="26">
        <v>1</v>
      </c>
      <c r="M31" s="23">
        <v>860</v>
      </c>
      <c r="N31" s="25">
        <v>905</v>
      </c>
      <c r="O31" s="15">
        <v>1.25</v>
      </c>
      <c r="P31" s="14">
        <f t="shared" si="0"/>
        <v>11513.5</v>
      </c>
      <c r="Q31" s="15" t="s">
        <v>16</v>
      </c>
      <c r="R31" s="15" t="s">
        <v>101</v>
      </c>
      <c r="S31" s="15" t="s">
        <v>103</v>
      </c>
      <c r="T31" s="20"/>
      <c r="U31" s="21"/>
      <c r="V31" s="21"/>
      <c r="W31" s="22"/>
      <c r="X31" s="22"/>
      <c r="Y31" s="22"/>
      <c r="AA31" s="22"/>
    </row>
    <row r="32" spans="1:27" s="2" customFormat="1" ht="45" customHeight="1">
      <c r="A32" s="5" t="s">
        <v>94</v>
      </c>
      <c r="B32" s="6">
        <v>9000688275</v>
      </c>
      <c r="C32" s="6">
        <v>30</v>
      </c>
      <c r="D32" s="7"/>
      <c r="E32" s="8">
        <v>45749</v>
      </c>
      <c r="F32" s="9" t="s">
        <v>95</v>
      </c>
      <c r="G32" s="10" t="s">
        <v>96</v>
      </c>
      <c r="H32" s="5" t="s">
        <v>97</v>
      </c>
      <c r="I32" s="14" t="s">
        <v>19</v>
      </c>
      <c r="J32" s="15">
        <v>32</v>
      </c>
      <c r="K32" s="15">
        <v>1264.9000000000001</v>
      </c>
      <c r="L32" s="27"/>
      <c r="M32" s="24"/>
      <c r="N32" s="27"/>
      <c r="O32" s="15">
        <v>1.1299999999999999</v>
      </c>
      <c r="P32" s="14">
        <f t="shared" si="0"/>
        <v>1429.337</v>
      </c>
      <c r="Q32" s="15" t="s">
        <v>16</v>
      </c>
      <c r="R32" s="15"/>
      <c r="S32" s="15" t="s">
        <v>103</v>
      </c>
      <c r="T32" s="20">
        <f t="shared" ref="T32:T37" si="5">1.25*0.9</f>
        <v>1.125</v>
      </c>
      <c r="U32" s="21">
        <f t="shared" ref="U32:U37" si="6">T32-V32</f>
        <v>0</v>
      </c>
      <c r="V32" s="21">
        <f t="shared" ref="V32:V37" si="7">1.25*0.9</f>
        <v>1.125</v>
      </c>
      <c r="W32" s="22"/>
      <c r="X32" s="22"/>
      <c r="Y32" s="22"/>
      <c r="AA32" s="22"/>
    </row>
    <row r="33" spans="1:27" s="2" customFormat="1" ht="45" customHeight="1">
      <c r="A33" s="5" t="s">
        <v>94</v>
      </c>
      <c r="B33" s="6">
        <v>9000688275</v>
      </c>
      <c r="C33" s="6">
        <v>30</v>
      </c>
      <c r="D33" s="7"/>
      <c r="E33" s="8">
        <v>45749</v>
      </c>
      <c r="F33" s="9" t="s">
        <v>95</v>
      </c>
      <c r="G33" s="10" t="s">
        <v>96</v>
      </c>
      <c r="H33" s="5" t="s">
        <v>97</v>
      </c>
      <c r="I33" s="14" t="s">
        <v>15</v>
      </c>
      <c r="J33" s="15">
        <v>177</v>
      </c>
      <c r="K33" s="15">
        <v>9020.2999999999993</v>
      </c>
      <c r="L33" s="26">
        <v>1</v>
      </c>
      <c r="M33" s="23">
        <v>776</v>
      </c>
      <c r="N33" s="25">
        <v>821</v>
      </c>
      <c r="O33" s="15">
        <v>1.25</v>
      </c>
      <c r="P33" s="14">
        <f t="shared" si="0"/>
        <v>11275.375</v>
      </c>
      <c r="Q33" s="15" t="s">
        <v>16</v>
      </c>
      <c r="R33" s="15" t="s">
        <v>101</v>
      </c>
      <c r="S33" s="15" t="s">
        <v>104</v>
      </c>
      <c r="T33" s="20"/>
      <c r="U33" s="21"/>
      <c r="V33" s="21"/>
      <c r="W33" s="22"/>
      <c r="X33" s="22"/>
      <c r="Y33" s="22"/>
      <c r="AA33" s="22"/>
    </row>
    <row r="34" spans="1:27" s="2" customFormat="1" ht="45" customHeight="1">
      <c r="A34" s="5" t="s">
        <v>94</v>
      </c>
      <c r="B34" s="6">
        <v>9000688275</v>
      </c>
      <c r="C34" s="6">
        <v>30</v>
      </c>
      <c r="D34" s="7"/>
      <c r="E34" s="8">
        <v>45749</v>
      </c>
      <c r="F34" s="9" t="s">
        <v>95</v>
      </c>
      <c r="G34" s="10" t="s">
        <v>96</v>
      </c>
      <c r="H34" s="5" t="s">
        <v>97</v>
      </c>
      <c r="I34" s="14" t="s">
        <v>19</v>
      </c>
      <c r="J34" s="15">
        <v>13</v>
      </c>
      <c r="K34" s="15">
        <v>514.70000000000005</v>
      </c>
      <c r="L34" s="27"/>
      <c r="M34" s="24"/>
      <c r="N34" s="27"/>
      <c r="O34" s="15">
        <v>1.1299999999999999</v>
      </c>
      <c r="P34" s="14">
        <f t="shared" si="0"/>
        <v>581.61099999999999</v>
      </c>
      <c r="Q34" s="15" t="s">
        <v>16</v>
      </c>
      <c r="R34" s="15"/>
      <c r="S34" s="15" t="s">
        <v>104</v>
      </c>
      <c r="T34" s="20">
        <f t="shared" si="5"/>
        <v>1.125</v>
      </c>
      <c r="U34" s="21">
        <f t="shared" si="6"/>
        <v>0</v>
      </c>
      <c r="V34" s="21">
        <f t="shared" si="7"/>
        <v>1.125</v>
      </c>
      <c r="W34" s="22"/>
      <c r="X34" s="22"/>
      <c r="Y34" s="22"/>
      <c r="AA34" s="22"/>
    </row>
    <row r="35" spans="1:27" s="2" customFormat="1" ht="45" customHeight="1">
      <c r="A35" s="5" t="s">
        <v>94</v>
      </c>
      <c r="B35" s="6">
        <v>9000688275</v>
      </c>
      <c r="C35" s="6">
        <v>30</v>
      </c>
      <c r="D35" s="7"/>
      <c r="E35" s="8">
        <v>45749</v>
      </c>
      <c r="F35" s="9" t="s">
        <v>95</v>
      </c>
      <c r="G35" s="10" t="s">
        <v>96</v>
      </c>
      <c r="H35" s="5" t="s">
        <v>97</v>
      </c>
      <c r="I35" s="14" t="s">
        <v>15</v>
      </c>
      <c r="J35" s="15">
        <v>200</v>
      </c>
      <c r="K35" s="15">
        <v>10232.1</v>
      </c>
      <c r="L35" s="15">
        <v>1</v>
      </c>
      <c r="M35" s="16">
        <v>827</v>
      </c>
      <c r="N35" s="14">
        <v>872</v>
      </c>
      <c r="O35" s="15">
        <v>1.25</v>
      </c>
      <c r="P35" s="14">
        <f t="shared" si="0"/>
        <v>12790.125</v>
      </c>
      <c r="Q35" s="15" t="s">
        <v>16</v>
      </c>
      <c r="R35" s="15" t="s">
        <v>101</v>
      </c>
      <c r="S35" s="15" t="s">
        <v>105</v>
      </c>
      <c r="T35" s="20"/>
      <c r="U35" s="21"/>
      <c r="V35" s="21"/>
      <c r="W35" s="22"/>
      <c r="X35" s="22"/>
      <c r="Y35" s="22"/>
      <c r="AA35" s="22"/>
    </row>
    <row r="36" spans="1:27" s="2" customFormat="1" ht="45" customHeight="1">
      <c r="A36" s="5" t="s">
        <v>94</v>
      </c>
      <c r="B36" s="6">
        <v>9000688275</v>
      </c>
      <c r="C36" s="6">
        <v>30</v>
      </c>
      <c r="D36" s="7"/>
      <c r="E36" s="8">
        <v>45749</v>
      </c>
      <c r="F36" s="9" t="s">
        <v>95</v>
      </c>
      <c r="G36" s="10" t="s">
        <v>96</v>
      </c>
      <c r="H36" s="5" t="s">
        <v>97</v>
      </c>
      <c r="I36" s="14" t="s">
        <v>15</v>
      </c>
      <c r="J36" s="15">
        <v>181</v>
      </c>
      <c r="K36" s="15">
        <v>9302.9</v>
      </c>
      <c r="L36" s="26">
        <v>1</v>
      </c>
      <c r="M36" s="23">
        <v>781</v>
      </c>
      <c r="N36" s="25">
        <v>826</v>
      </c>
      <c r="O36" s="15">
        <v>1.25</v>
      </c>
      <c r="P36" s="14">
        <f t="shared" si="0"/>
        <v>11628.625</v>
      </c>
      <c r="Q36" s="15" t="s">
        <v>16</v>
      </c>
      <c r="R36" s="15" t="s">
        <v>101</v>
      </c>
      <c r="S36" s="15" t="s">
        <v>106</v>
      </c>
      <c r="T36" s="20"/>
      <c r="U36" s="21"/>
      <c r="V36" s="21"/>
      <c r="W36" s="22"/>
      <c r="X36" s="22"/>
      <c r="Y36" s="22"/>
      <c r="AA36" s="22"/>
    </row>
    <row r="37" spans="1:27" s="2" customFormat="1" ht="45" customHeight="1">
      <c r="A37" s="5" t="s">
        <v>94</v>
      </c>
      <c r="B37" s="6">
        <v>9000688275</v>
      </c>
      <c r="C37" s="6">
        <v>30</v>
      </c>
      <c r="D37" s="7"/>
      <c r="E37" s="8">
        <v>45749</v>
      </c>
      <c r="F37" s="9" t="s">
        <v>95</v>
      </c>
      <c r="G37" s="10" t="s">
        <v>96</v>
      </c>
      <c r="H37" s="5" t="s">
        <v>97</v>
      </c>
      <c r="I37" s="14" t="s">
        <v>19</v>
      </c>
      <c r="J37" s="15">
        <v>8</v>
      </c>
      <c r="K37" s="15">
        <v>311.8</v>
      </c>
      <c r="L37" s="27"/>
      <c r="M37" s="24"/>
      <c r="N37" s="27"/>
      <c r="O37" s="15">
        <v>1.1299999999999999</v>
      </c>
      <c r="P37" s="14">
        <f t="shared" si="0"/>
        <v>352.334</v>
      </c>
      <c r="Q37" s="15" t="s">
        <v>16</v>
      </c>
      <c r="R37" s="15"/>
      <c r="S37" s="15" t="s">
        <v>106</v>
      </c>
      <c r="T37" s="20">
        <f t="shared" si="5"/>
        <v>1.125</v>
      </c>
      <c r="U37" s="21">
        <f t="shared" si="6"/>
        <v>0</v>
      </c>
      <c r="V37" s="21">
        <f t="shared" si="7"/>
        <v>1.125</v>
      </c>
      <c r="W37" s="22"/>
      <c r="X37" s="22"/>
      <c r="Y37" s="22"/>
      <c r="AA37" s="22"/>
    </row>
    <row r="38" spans="1:27" s="2" customFormat="1" ht="45" customHeight="1">
      <c r="A38" s="5" t="s">
        <v>94</v>
      </c>
      <c r="B38" s="6">
        <v>9000688275</v>
      </c>
      <c r="C38" s="6">
        <v>30</v>
      </c>
      <c r="D38" s="7"/>
      <c r="E38" s="8">
        <v>45750</v>
      </c>
      <c r="F38" s="9" t="s">
        <v>95</v>
      </c>
      <c r="G38" s="10" t="s">
        <v>96</v>
      </c>
      <c r="H38" s="5" t="s">
        <v>97</v>
      </c>
      <c r="I38" s="14" t="s">
        <v>15</v>
      </c>
      <c r="J38" s="15">
        <v>200</v>
      </c>
      <c r="K38" s="15">
        <v>10109</v>
      </c>
      <c r="L38" s="15">
        <v>1</v>
      </c>
      <c r="M38" s="16">
        <v>818</v>
      </c>
      <c r="N38" s="14">
        <v>863</v>
      </c>
      <c r="O38" s="15">
        <v>1.25</v>
      </c>
      <c r="P38" s="14">
        <f t="shared" si="0"/>
        <v>12636.25</v>
      </c>
      <c r="Q38" s="15" t="s">
        <v>16</v>
      </c>
      <c r="R38" s="15" t="s">
        <v>107</v>
      </c>
      <c r="S38" s="15" t="s">
        <v>108</v>
      </c>
      <c r="T38" s="20"/>
      <c r="U38" s="21"/>
      <c r="V38" s="21"/>
      <c r="W38" s="22"/>
      <c r="X38" s="22"/>
      <c r="Y38" s="22"/>
      <c r="AA38" s="22"/>
    </row>
    <row r="39" spans="1:27" s="2" customFormat="1" ht="45" customHeight="1">
      <c r="A39" s="5" t="s">
        <v>94</v>
      </c>
      <c r="B39" s="6">
        <v>9000688275</v>
      </c>
      <c r="C39" s="6">
        <v>30</v>
      </c>
      <c r="D39" s="7"/>
      <c r="E39" s="8">
        <v>45750</v>
      </c>
      <c r="F39" s="9" t="s">
        <v>95</v>
      </c>
      <c r="G39" s="10" t="s">
        <v>96</v>
      </c>
      <c r="H39" s="5" t="s">
        <v>97</v>
      </c>
      <c r="I39" s="14" t="s">
        <v>15</v>
      </c>
      <c r="J39" s="15">
        <v>200</v>
      </c>
      <c r="K39" s="15">
        <v>10081.700000000001</v>
      </c>
      <c r="L39" s="26">
        <v>1</v>
      </c>
      <c r="M39" s="23">
        <v>927.5</v>
      </c>
      <c r="N39" s="25">
        <v>972.5</v>
      </c>
      <c r="O39" s="15">
        <v>1.25</v>
      </c>
      <c r="P39" s="14">
        <f t="shared" si="0"/>
        <v>12602.125</v>
      </c>
      <c r="Q39" s="15" t="s">
        <v>16</v>
      </c>
      <c r="R39" s="15" t="s">
        <v>109</v>
      </c>
      <c r="S39" s="15" t="s">
        <v>110</v>
      </c>
      <c r="T39" s="20"/>
      <c r="U39" s="21"/>
      <c r="V39" s="21"/>
      <c r="W39" s="22"/>
      <c r="X39" s="22"/>
      <c r="Y39" s="22"/>
      <c r="AA39" s="22"/>
    </row>
    <row r="40" spans="1:27" s="2" customFormat="1" ht="45" customHeight="1">
      <c r="A40" s="5" t="s">
        <v>94</v>
      </c>
      <c r="B40" s="6">
        <v>9000688275</v>
      </c>
      <c r="C40" s="6">
        <v>30</v>
      </c>
      <c r="D40" s="7"/>
      <c r="E40" s="8">
        <v>45750</v>
      </c>
      <c r="F40" s="9" t="s">
        <v>95</v>
      </c>
      <c r="G40" s="10" t="s">
        <v>96</v>
      </c>
      <c r="H40" s="5" t="s">
        <v>97</v>
      </c>
      <c r="I40" s="14" t="s">
        <v>19</v>
      </c>
      <c r="J40" s="15">
        <v>35</v>
      </c>
      <c r="K40" s="15">
        <v>1377.1</v>
      </c>
      <c r="L40" s="27"/>
      <c r="M40" s="24"/>
      <c r="N40" s="27"/>
      <c r="O40" s="15">
        <v>1.1299999999999999</v>
      </c>
      <c r="P40" s="14">
        <f t="shared" si="0"/>
        <v>1556.1229999999998</v>
      </c>
      <c r="Q40" s="15" t="s">
        <v>16</v>
      </c>
      <c r="R40" s="15"/>
      <c r="S40" s="15" t="s">
        <v>110</v>
      </c>
      <c r="T40" s="20">
        <f>1.25*0.9</f>
        <v>1.125</v>
      </c>
      <c r="U40" s="21">
        <f>T40-V40</f>
        <v>0</v>
      </c>
      <c r="V40" s="21">
        <f>1.25*0.9</f>
        <v>1.125</v>
      </c>
      <c r="W40" s="22"/>
      <c r="X40" s="22"/>
      <c r="Y40" s="22"/>
      <c r="AA40" s="22"/>
    </row>
    <row r="41" spans="1:27" s="2" customFormat="1" ht="45" customHeight="1">
      <c r="A41" s="5" t="s">
        <v>94</v>
      </c>
      <c r="B41" s="6">
        <v>9000688275</v>
      </c>
      <c r="C41" s="6">
        <v>30</v>
      </c>
      <c r="D41" s="7"/>
      <c r="E41" s="8">
        <v>45750</v>
      </c>
      <c r="F41" s="9" t="s">
        <v>95</v>
      </c>
      <c r="G41" s="10" t="s">
        <v>96</v>
      </c>
      <c r="H41" s="5" t="s">
        <v>97</v>
      </c>
      <c r="I41" s="14" t="s">
        <v>15</v>
      </c>
      <c r="J41" s="15">
        <v>298</v>
      </c>
      <c r="K41" s="15">
        <v>15212.5</v>
      </c>
      <c r="L41" s="15">
        <v>1</v>
      </c>
      <c r="M41" s="16">
        <v>1230.5</v>
      </c>
      <c r="N41" s="14">
        <v>1275.5</v>
      </c>
      <c r="O41" s="15">
        <v>1.25</v>
      </c>
      <c r="P41" s="14">
        <f t="shared" si="0"/>
        <v>19015.625</v>
      </c>
      <c r="Q41" s="15" t="s">
        <v>16</v>
      </c>
      <c r="R41" s="15" t="s">
        <v>111</v>
      </c>
      <c r="S41" s="15" t="s">
        <v>112</v>
      </c>
      <c r="T41" s="20"/>
      <c r="U41" s="21"/>
      <c r="V41" s="21"/>
      <c r="W41" s="22"/>
      <c r="X41" s="22"/>
      <c r="Y41" s="22"/>
      <c r="AA41" s="22"/>
    </row>
    <row r="42" spans="1:27">
      <c r="J42">
        <f t="shared" ref="J42:L42" si="8">SUM(J2:J41)</f>
        <v>4027</v>
      </c>
      <c r="K42">
        <f t="shared" si="8"/>
        <v>201577.39999999997</v>
      </c>
      <c r="L42">
        <f t="shared" si="8"/>
        <v>23</v>
      </c>
    </row>
  </sheetData>
  <mergeCells count="45">
    <mergeCell ref="L2:L4"/>
    <mergeCell ref="L5:L6"/>
    <mergeCell ref="L8:L9"/>
    <mergeCell ref="L11:L12"/>
    <mergeCell ref="L13:L14"/>
    <mergeCell ref="L15:L16"/>
    <mergeCell ref="L17:L18"/>
    <mergeCell ref="L19:L20"/>
    <mergeCell ref="L21:L22"/>
    <mergeCell ref="L23:L24"/>
    <mergeCell ref="L25:L27"/>
    <mergeCell ref="L31:L32"/>
    <mergeCell ref="L33:L34"/>
    <mergeCell ref="L36:L37"/>
    <mergeCell ref="L39:L40"/>
    <mergeCell ref="M2:M4"/>
    <mergeCell ref="M5:M6"/>
    <mergeCell ref="M8:M9"/>
    <mergeCell ref="M11:M12"/>
    <mergeCell ref="M13:M14"/>
    <mergeCell ref="M15:M16"/>
    <mergeCell ref="M17:M18"/>
    <mergeCell ref="M19:M20"/>
    <mergeCell ref="M21:M22"/>
    <mergeCell ref="M23:M24"/>
    <mergeCell ref="M25:M27"/>
    <mergeCell ref="M31:M32"/>
    <mergeCell ref="M33:M34"/>
    <mergeCell ref="M36:M37"/>
    <mergeCell ref="M39:M40"/>
    <mergeCell ref="N2:N4"/>
    <mergeCell ref="N5:N6"/>
    <mergeCell ref="N8:N9"/>
    <mergeCell ref="N11:N12"/>
    <mergeCell ref="N13:N14"/>
    <mergeCell ref="N15:N16"/>
    <mergeCell ref="N17:N18"/>
    <mergeCell ref="N19:N20"/>
    <mergeCell ref="N21:N22"/>
    <mergeCell ref="N23:N24"/>
    <mergeCell ref="N25:N27"/>
    <mergeCell ref="N31:N32"/>
    <mergeCell ref="N33:N34"/>
    <mergeCell ref="N36:N37"/>
    <mergeCell ref="N39:N40"/>
  </mergeCells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2025-05-12T09:11:52Z</dcterms:created>
  <dcterms:modified xsi:type="dcterms:W3CDTF">2025-05-20T04:04:15Z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FED5DD80F10041EABF5F3A835201C166_11</vt:lpwstr>
  </property>
  <property fmtid="{D5CDD505-2E9C-101B-9397-08002B2CF9AE}" pid="3" name="KSOProductBuildVer">
    <vt:lpwstr>2052-12.1.0.20784</vt:lpwstr>
  </property>
</Properties>
</file>