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5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ael Juarez\Desktop\UCBX Data Cert\Crowdfunding Analysis\"/>
    </mc:Choice>
  </mc:AlternateContent>
  <xr:revisionPtr revIDLastSave="0" documentId="13_ncr:1_{28305F6E-8A75-4155-B8E9-17C35D4F1696}" xr6:coauthVersionLast="47" xr6:coauthVersionMax="47" xr10:uidLastSave="{00000000-0000-0000-0000-000000000000}"/>
  <bookViews>
    <workbookView xWindow="0" yWindow="1440" windowWidth="17923" windowHeight="13020" tabRatio="764" activeTab="2" xr2:uid="{00000000-000D-0000-FFFF-FFFF00000000}"/>
  </bookViews>
  <sheets>
    <sheet name="Theater Outcomes by Launch Date" sheetId="17" r:id="rId1"/>
    <sheet name="Outcomes Based on Goals" sheetId="18" r:id="rId2"/>
    <sheet name="Kickstarter" sheetId="1" r:id="rId3"/>
    <sheet name="Edinburgh Research" sheetId="10" r:id="rId4"/>
    <sheet name="Outcomes Based On Launch Date" sheetId="9" r:id="rId5"/>
    <sheet name="GB Musical Subcategory Chart" sheetId="15" r:id="rId6"/>
    <sheet name="Category Statistics" sheetId="2" r:id="rId7"/>
    <sheet name="Descriptive Statistics" sheetId="14" r:id="rId8"/>
    <sheet name="Subcategory Statistics" sheetId="4" r:id="rId9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8" l="1"/>
  <c r="C11" i="18"/>
  <c r="C13" i="18"/>
  <c r="B13" i="18"/>
  <c r="E13" i="18" s="1"/>
  <c r="F13" i="18" s="1"/>
  <c r="C12" i="18"/>
  <c r="B12" i="18"/>
  <c r="B11" i="18"/>
  <c r="C10" i="18"/>
  <c r="B10" i="18"/>
  <c r="B9" i="18"/>
  <c r="C9" i="18"/>
  <c r="C8" i="18"/>
  <c r="B8" i="18"/>
  <c r="C7" i="18"/>
  <c r="B7" i="18"/>
  <c r="B6" i="18"/>
  <c r="E6" i="18" s="1"/>
  <c r="F6" i="18" s="1"/>
  <c r="C6" i="18"/>
  <c r="C5" i="18"/>
  <c r="B5" i="18"/>
  <c r="C4" i="18"/>
  <c r="B4" i="18"/>
  <c r="E4" i="18" s="1"/>
  <c r="H4" i="18" s="1"/>
  <c r="C3" i="18"/>
  <c r="B3" i="18"/>
  <c r="B2" i="18"/>
  <c r="C2" i="18"/>
  <c r="D3" i="18"/>
  <c r="D4" i="18"/>
  <c r="D5" i="18"/>
  <c r="D6" i="18"/>
  <c r="D7" i="18"/>
  <c r="D8" i="18"/>
  <c r="D9" i="18"/>
  <c r="D10" i="18"/>
  <c r="D11" i="18"/>
  <c r="D12" i="18"/>
  <c r="D2" i="18"/>
  <c r="C13" i="14"/>
  <c r="C12" i="14"/>
  <c r="C14" i="14" s="1"/>
  <c r="B12" i="14"/>
  <c r="B14" i="14" s="1"/>
  <c r="B13" i="14"/>
  <c r="C11" i="14"/>
  <c r="B11" i="14"/>
  <c r="C6" i="14"/>
  <c r="C5" i="14"/>
  <c r="C7" i="14" s="1"/>
  <c r="C4" i="14"/>
  <c r="B7" i="14"/>
  <c r="B6" i="14"/>
  <c r="B5" i="14"/>
  <c r="B4" i="14"/>
  <c r="C10" i="14"/>
  <c r="C9" i="14"/>
  <c r="B10" i="14"/>
  <c r="B9" i="14"/>
  <c r="C3" i="14"/>
  <c r="B3" i="14"/>
  <c r="C2" i="14"/>
  <c r="B2" i="14"/>
  <c r="D3" i="10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B2" i="10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12" i="18" l="1"/>
  <c r="H12" i="18" s="1"/>
  <c r="E5" i="18"/>
  <c r="F5" i="18" s="1"/>
  <c r="F2" i="18"/>
  <c r="H6" i="18"/>
  <c r="G12" i="18"/>
  <c r="G4" i="18"/>
  <c r="F8" i="18"/>
  <c r="G13" i="18"/>
  <c r="G2" i="18"/>
  <c r="G6" i="18"/>
  <c r="H13" i="18"/>
  <c r="E11" i="18"/>
  <c r="F11" i="18" s="1"/>
  <c r="E3" i="18"/>
  <c r="H3" i="18" s="1"/>
  <c r="E10" i="18"/>
  <c r="H10" i="18" s="1"/>
  <c r="E2" i="18"/>
  <c r="H2" i="18" s="1"/>
  <c r="E9" i="18"/>
  <c r="G9" i="18" s="1"/>
  <c r="F4" i="18"/>
  <c r="E8" i="18"/>
  <c r="G8" i="18" s="1"/>
  <c r="E7" i="18"/>
  <c r="H7" i="18" s="1"/>
  <c r="H5" i="18" l="1"/>
  <c r="F10" i="18"/>
  <c r="F12" i="18"/>
  <c r="G5" i="18"/>
  <c r="G7" i="18"/>
  <c r="H11" i="18"/>
  <c r="F7" i="18"/>
  <c r="G10" i="18"/>
  <c r="G3" i="18"/>
  <c r="G11" i="18"/>
  <c r="H9" i="18"/>
  <c r="F3" i="18"/>
  <c r="F9" i="18"/>
  <c r="H8" i="18"/>
</calcChain>
</file>

<file path=xl/sharedStrings.xml><?xml version="1.0" encoding="utf-8"?>
<sst xmlns="http://schemas.openxmlformats.org/spreadsheetml/2006/main" count="33098" uniqueCount="8418">
  <si>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</si>
  <si>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</si>
  <si>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</si>
  <si>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</si>
  <si>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</si>
  <si>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</si>
  <si>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</si>
  <si>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</si>
  <si>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</si>
  <si>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</si>
  <si>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</si>
  <si>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</si>
  <si>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</si>
  <si>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</si>
  <si>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</si>
  <si>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</si>
  <si>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</si>
  <si>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</si>
  <si>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</si>
  <si>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</si>
  <si>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</si>
  <si>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</si>
  <si>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</si>
  <si>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</si>
  <si>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</si>
  <si>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</si>
  <si>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</si>
  <si>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</si>
  <si>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</si>
  <si>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</si>
  <si>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</si>
  <si>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</si>
  <si>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</si>
  <si>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</si>
  <si>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</si>
  <si>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</si>
  <si>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</si>
  <si>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</si>
  <si>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</si>
  <si>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</si>
  <si>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</si>
  <si>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</si>
  <si>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</si>
  <si>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</si>
  <si>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</si>
  <si>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</si>
  <si>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</si>
  <si>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</si>
  <si>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</si>
  <si>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</si>
  <si>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</si>
  <si>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</si>
  <si>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</si>
  <si>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</si>
  <si>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</si>
  <si>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</si>
  <si>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</si>
  <si>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</si>
  <si>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</si>
  <si>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</si>
  <si>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</si>
  <si>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</si>
  <si>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</si>
  <si>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</si>
  <si>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</si>
  <si>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</si>
  <si>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</si>
  <si>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</si>
  <si>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</si>
  <si>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</si>
  <si>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</si>
  <si>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</si>
  <si>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</si>
  <si>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</si>
  <si>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</si>
  <si>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</si>
  <si>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</si>
  <si>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</si>
  <si>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</si>
  <si>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</si>
  <si>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</si>
  <si>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</si>
  <si>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</si>
  <si>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</si>
  <si>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</si>
  <si>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</si>
  <si>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</si>
  <si>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</si>
  <si>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</si>
  <si>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</si>
  <si>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</si>
  <si>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</si>
  <si>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</si>
  <si>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</si>
  <si>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</si>
  <si>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</si>
  <si>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</si>
  <si>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</si>
  <si>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</si>
  <si>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</si>
  <si>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</si>
  <si>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</si>
  <si>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</si>
  <si>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</si>
  <si>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</si>
  <si>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</si>
  <si>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</si>
  <si>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</si>
  <si>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</si>
  <si>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</si>
  <si>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</si>
  <si>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</si>
  <si>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</si>
  <si>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</si>
  <si>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</si>
  <si>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</si>
  <si>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</si>
  <si>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</si>
  <si>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</si>
  <si>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</si>
  <si>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</si>
  <si>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</si>
  <si>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</si>
  <si>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</si>
  <si>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</si>
  <si>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</si>
  <si>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</si>
  <si>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</si>
  <si>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</si>
  <si>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</si>
  <si>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</si>
  <si>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</si>
  <si>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</si>
  <si>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</si>
  <si>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</si>
  <si>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</si>
  <si>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</si>
  <si>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</si>
  <si>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</si>
  <si>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</si>
  <si>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</si>
  <si>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</si>
  <si>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</si>
  <si>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</si>
  <si>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</si>
  <si>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</si>
  <si>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</si>
  <si>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</si>
  <si>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</si>
  <si>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</si>
  <si>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</si>
  <si>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</si>
  <si>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</si>
  <si>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</si>
  <si>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</si>
  <si>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</si>
  <si>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</si>
  <si>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</si>
  <si>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</si>
  <si>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</si>
  <si>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</si>
  <si>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</si>
  <si>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</si>
  <si>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</si>
  <si>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</si>
  <si>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</si>
  <si>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</si>
  <si>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</si>
  <si>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</si>
  <si>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</si>
  <si>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</si>
  <si>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</si>
  <si>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</si>
  <si>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</si>
  <si>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</si>
  <si>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</si>
  <si>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</si>
  <si>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</si>
  <si>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</si>
  <si>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</si>
  <si>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</si>
  <si>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</si>
  <si>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</si>
  <si>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</si>
  <si>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</si>
  <si>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</si>
  <si>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</si>
  <si>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</si>
  <si>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</si>
  <si>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</si>
  <si>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</si>
  <si>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</si>
  <si>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</si>
  <si>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</si>
  <si>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</si>
  <si>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</si>
  <si>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</si>
  <si>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</si>
  <si>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</si>
  <si>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</si>
  <si>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</si>
  <si>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</si>
  <si>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</si>
  <si>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</si>
  <si>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</si>
  <si>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</si>
  <si>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</si>
  <si>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</si>
  <si>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</si>
  <si>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</si>
  <si>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</si>
  <si>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</si>
  <si>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</si>
  <si>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</si>
  <si>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</si>
  <si>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</si>
  <si>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</si>
  <si>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</si>
  <si>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</si>
  <si>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</si>
  <si>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</si>
  <si>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</si>
  <si>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</si>
  <si>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</si>
  <si>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</si>
  <si>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</si>
  <si>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</si>
  <si>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</si>
  <si>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</si>
  <si>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</si>
  <si>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</si>
  <si>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</si>
  <si>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</si>
  <si>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</si>
  <si>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</si>
  <si>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</si>
  <si>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</si>
  <si>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</si>
  <si>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</si>
  <si>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</si>
  <si>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</si>
  <si>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</si>
  <si>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</si>
  <si>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</si>
  <si>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</si>
  <si>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</si>
  <si>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</si>
  <si>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</si>
  <si>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</si>
  <si>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</si>
  <si>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</si>
  <si>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</si>
  <si>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</si>
  <si>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</si>
  <si>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</si>
  <si>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</si>
  <si>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</si>
  <si>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</si>
  <si>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</si>
  <si>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</si>
  <si>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</si>
  <si>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</si>
  <si>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</si>
  <si>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</si>
  <si>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</si>
  <si>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</si>
  <si>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</si>
  <si>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</si>
  <si>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</si>
  <si>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</si>
  <si>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</si>
  <si>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</si>
  <si>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</si>
  <si>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</si>
  <si>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</si>
  <si>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</si>
  <si>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</si>
  <si>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</si>
  <si>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</si>
  <si>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</si>
  <si>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</si>
  <si>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</si>
  <si>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</si>
  <si>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</si>
  <si>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</si>
  <si>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</si>
  <si>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</si>
  <si>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</si>
  <si>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</si>
  <si>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</si>
  <si>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</si>
  <si>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</si>
  <si>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</si>
  <si>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</si>
  <si>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</si>
  <si>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</si>
  <si>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</si>
  <si>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</si>
  <si>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</si>
  <si>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</si>
  <si>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</si>
  <si>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</si>
  <si>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</si>
  <si>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</si>
  <si>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</si>
  <si>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</si>
  <si>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</si>
  <si>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</si>
  <si>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</si>
  <si>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</si>
  <si>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</si>
  <si>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</si>
  <si>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</si>
  <si>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</si>
  <si>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</si>
  <si>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</si>
  <si>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</si>
  <si>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</si>
  <si>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</si>
  <si>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</si>
  <si>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</si>
  <si>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</si>
  <si>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</si>
  <si>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</si>
  <si>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</si>
  <si>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</si>
  <si>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</si>
  <si>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</si>
  <si>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</si>
  <si>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</si>
  <si>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</si>
  <si>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</si>
  <si>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</si>
  <si>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</si>
  <si>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</si>
  <si>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</si>
  <si>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</si>
  <si>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</si>
  <si>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</si>
  <si>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</si>
  <si>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</si>
  <si>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</si>
  <si>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</si>
  <si>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</si>
  <si>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</si>
  <si>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</si>
  <si>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</si>
  <si>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</si>
  <si>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</si>
  <si>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</si>
  <si>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</si>
  <si>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</si>
  <si>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</si>
  <si>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</si>
  <si>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</si>
  <si>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</si>
  <si>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</si>
  <si>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</si>
  <si>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</si>
  <si>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</si>
  <si>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</si>
  <si>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</si>
  <si>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</si>
  <si>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</si>
  <si>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</si>
  <si>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</si>
  <si>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</si>
  <si>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</si>
  <si>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</si>
  <si>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</si>
  <si>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</si>
  <si>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</si>
  <si>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</si>
  <si>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</si>
  <si>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</si>
  <si>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</si>
  <si>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</si>
  <si>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</si>
  <si>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</si>
  <si>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</si>
  <si>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</si>
  <si>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</si>
  <si>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</si>
  <si>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</si>
  <si>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</si>
  <si>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</si>
  <si>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</si>
  <si>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</si>
  <si>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</si>
  <si>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</si>
  <si>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</si>
  <si>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</si>
  <si>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</si>
  <si>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</si>
  <si>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</si>
  <si>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</si>
  <si>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</si>
  <si>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</si>
  <si>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</si>
  <si>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</si>
  <si>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</si>
  <si>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</si>
  <si>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</si>
  <si>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</si>
  <si>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</si>
  <si>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</si>
  <si>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</si>
  <si>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</si>
  <si>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</si>
  <si>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</si>
  <si>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</si>
  <si>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</si>
  <si>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</si>
  <si>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</si>
  <si>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</si>
  <si>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</si>
  <si>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</si>
  <si>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</si>
  <si>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</si>
  <si>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</si>
  <si>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</si>
  <si>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</si>
  <si>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</si>
  <si>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</si>
  <si>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</si>
  <si>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</si>
  <si>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</si>
  <si>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</si>
  <si>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</si>
  <si>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</si>
  <si>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</si>
  <si>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</si>
  <si>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</si>
  <si>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</si>
  <si>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</si>
  <si>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</si>
  <si>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</si>
  <si>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</si>
  <si>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</si>
  <si>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</si>
  <si>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</si>
  <si>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</si>
  <si>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</si>
  <si>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</si>
  <si>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</si>
  <si>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</si>
  <si>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</si>
  <si>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</si>
  <si>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</si>
  <si>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</si>
  <si>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</si>
  <si>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</si>
  <si>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</si>
  <si>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</si>
  <si>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</si>
  <si>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</si>
  <si>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</si>
  <si>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</si>
  <si>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</si>
  <si>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</si>
  <si>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</si>
  <si>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</si>
  <si>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</si>
  <si>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</si>
  <si>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</si>
  <si>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</si>
  <si>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</si>
  <si>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</si>
  <si>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</si>
  <si>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</si>
  <si>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</si>
  <si>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</si>
  <si>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</si>
  <si>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</si>
  <si>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</si>
  <si>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</si>
  <si>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</si>
  <si>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</si>
  <si>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</si>
  <si>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</si>
  <si>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</si>
  <si>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</si>
  <si>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</si>
  <si>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</si>
  <si>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</si>
  <si>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</si>
  <si>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</si>
  <si>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</si>
  <si>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</si>
  <si>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</si>
  <si>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</si>
  <si>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</si>
  <si>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</si>
  <si>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</si>
  <si>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</si>
  <si>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</si>
  <si>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</si>
  <si>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</si>
  <si>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</si>
  <si>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</si>
  <si>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</si>
  <si>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</si>
  <si>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</si>
  <si>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</si>
  <si>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</si>
  <si>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</si>
  <si>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</si>
  <si>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</si>
  <si>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</si>
  <si>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</si>
  <si>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</si>
  <si>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</si>
  <si>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</si>
  <si>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</si>
  <si>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</si>
  <si>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</si>
  <si>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</si>
  <si>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</si>
  <si>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</si>
  <si>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</si>
  <si>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</si>
  <si>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</si>
  <si>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</si>
  <si>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</si>
  <si>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</si>
  <si>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</si>
  <si>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</si>
  <si>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</si>
  <si>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</si>
  <si>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</si>
  <si>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</si>
  <si>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</si>
  <si>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</si>
  <si>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</si>
  <si>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</si>
  <si>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</si>
  <si>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</si>
  <si>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</si>
  <si>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</si>
  <si>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</si>
  <si>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</si>
  <si>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</si>
  <si>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</si>
  <si>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</si>
  <si>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</si>
  <si>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</si>
  <si>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</si>
  <si>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</si>
  <si>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</si>
  <si>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</si>
  <si>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</si>
  <si>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</si>
  <si>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</si>
  <si>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</si>
  <si>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</si>
  <si>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</si>
  <si>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</si>
  <si>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</si>
  <si>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</si>
  <si>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</si>
  <si>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</si>
  <si>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</si>
  <si>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</si>
  <si>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</si>
  <si>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</si>
  <si>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</si>
  <si>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</si>
  <si>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</si>
  <si>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</si>
  <si>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</si>
  <si>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</si>
  <si>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</si>
  <si>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</si>
  <si>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</si>
  <si>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</si>
  <si>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</si>
  <si>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</si>
  <si>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</si>
  <si>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</si>
  <si>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</si>
  <si>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</si>
  <si>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</si>
  <si>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</si>
  <si>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</si>
  <si>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</si>
  <si>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</si>
  <si>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</si>
  <si>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</si>
  <si>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</si>
  <si>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</si>
  <si>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</si>
  <si>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</si>
  <si>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</si>
  <si>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</si>
  <si>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</si>
  <si>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</si>
  <si>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</si>
  <si>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</si>
  <si>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</si>
  <si>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</si>
  <si>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</si>
  <si>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</si>
  <si>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</si>
  <si>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</si>
  <si>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</si>
  <si>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</si>
  <si>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</si>
  <si>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</si>
  <si>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</si>
  <si>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</si>
  <si>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</si>
  <si>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</si>
  <si>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</si>
  <si>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</si>
  <si>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</si>
  <si>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</si>
  <si>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</si>
  <si>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</si>
  <si>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</si>
  <si>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</si>
  <si>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</si>
  <si>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</si>
  <si>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</si>
  <si>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</si>
  <si>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</si>
  <si>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</si>
  <si>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</si>
  <si>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</si>
  <si>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</si>
  <si>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</si>
  <si>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</si>
  <si>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</si>
  <si>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</si>
  <si>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</si>
  <si>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</si>
  <si>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</si>
  <si>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</si>
  <si>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</si>
  <si>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</si>
  <si>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</si>
  <si>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</si>
  <si>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</si>
  <si>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</si>
  <si>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</si>
  <si>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</si>
  <si>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</si>
  <si>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</si>
  <si>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</si>
  <si>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</si>
  <si>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</si>
  <si>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</si>
  <si>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</si>
  <si>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</si>
  <si>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</si>
  <si>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</si>
  <si>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</si>
  <si>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</si>
  <si>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</si>
  <si>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</si>
  <si>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</si>
  <si>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</si>
  <si>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</si>
  <si>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</si>
  <si>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</si>
  <si>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</si>
  <si>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</si>
  <si>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</si>
  <si>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</si>
  <si>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</si>
  <si>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</si>
  <si>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</si>
  <si>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</si>
  <si>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</si>
  <si>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</si>
  <si>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</si>
  <si>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</si>
  <si>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</si>
  <si>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</si>
  <si>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</si>
  <si>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</si>
  <si>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</si>
  <si>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</si>
  <si>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</si>
  <si>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</si>
  <si>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</si>
  <si>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</si>
  <si>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</si>
  <si>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</si>
  <si>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</si>
  <si>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</si>
  <si>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</si>
  <si>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</si>
  <si>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</si>
  <si>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</si>
  <si>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</si>
  <si>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</si>
  <si>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</si>
  <si>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</si>
  <si>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</si>
  <si>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</si>
  <si>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</si>
  <si>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</si>
  <si>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</si>
  <si>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</si>
  <si>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</si>
  <si>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</si>
  <si>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</si>
  <si>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</si>
  <si>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</si>
  <si>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</si>
  <si>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</si>
  <si>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</si>
  <si>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</si>
  <si>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</si>
  <si>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</si>
  <si>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</si>
  <si>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</si>
  <si>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</si>
  <si>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</si>
  <si>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</si>
  <si>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</si>
  <si>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</si>
  <si>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</si>
  <si>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</si>
  <si>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</si>
  <si>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</si>
  <si>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</si>
  <si>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</si>
  <si>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</si>
  <si>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</si>
  <si>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</si>
  <si>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</si>
  <si>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</si>
  <si>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</si>
  <si>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</si>
  <si>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</si>
  <si>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</si>
  <si>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</si>
  <si>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</si>
  <si>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</si>
  <si>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</si>
  <si>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</si>
  <si>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</si>
  <si>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</si>
  <si>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</si>
  <si>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</si>
  <si>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</si>
  <si>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</si>
  <si>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</si>
  <si>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</si>
  <si>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</si>
  <si>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</si>
  <si>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</si>
  <si>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</si>
  <si>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</si>
  <si>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</si>
  <si>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</si>
  <si>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</si>
  <si>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</si>
  <si>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</si>
  <si>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</si>
  <si>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</si>
  <si>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</si>
  <si>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</si>
  <si>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</si>
  <si>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</si>
  <si>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</si>
  <si>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</si>
  <si>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</si>
  <si>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</si>
  <si>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</si>
  <si>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</si>
  <si>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</si>
  <si>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</si>
  <si>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</si>
  <si>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</si>
  <si>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</si>
  <si>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</si>
  <si>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</si>
  <si>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</si>
  <si>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</si>
  <si>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</si>
  <si>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</si>
  <si>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</si>
  <si>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</si>
  <si>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</si>
  <si>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</si>
  <si>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</si>
  <si>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</si>
  <si>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</si>
  <si>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</si>
  <si>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</si>
  <si>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</si>
  <si>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</si>
  <si>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</si>
  <si>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</si>
  <si>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</si>
  <si>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</si>
  <si>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</si>
  <si>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</si>
  <si>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</si>
  <si>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</si>
  <si>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</si>
  <si>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</si>
  <si>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</si>
  <si>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</si>
  <si>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</si>
  <si>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</si>
  <si>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</si>
  <si>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</si>
  <si>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</si>
  <si>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</si>
  <si>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</si>
  <si>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</si>
  <si>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</si>
  <si>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</si>
  <si>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</si>
  <si>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</si>
  <si>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</si>
  <si>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</si>
  <si>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</si>
  <si>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</si>
  <si>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</si>
  <si>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</si>
  <si>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</si>
  <si>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</si>
  <si>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</si>
  <si>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</si>
  <si>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</si>
  <si>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</si>
  <si>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</si>
  <si>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</si>
  <si>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</si>
  <si>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</si>
  <si>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</si>
  <si>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</si>
  <si>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</si>
  <si>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</si>
  <si>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</si>
  <si>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</si>
  <si>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</si>
  <si>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</si>
  <si>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</si>
  <si>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</si>
  <si>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</si>
  <si>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</si>
  <si>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</si>
  <si>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</si>
  <si>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</si>
  <si>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</si>
  <si>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</si>
  <si>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</si>
  <si>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</si>
  <si>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</si>
  <si>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</si>
  <si>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</si>
  <si>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</si>
  <si>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</si>
  <si>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</si>
  <si>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</si>
  <si>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</si>
  <si>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</si>
  <si>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</si>
  <si>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</si>
  <si>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</si>
  <si>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</si>
  <si>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</si>
  <si>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</si>
  <si>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</si>
  <si>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</si>
  <si>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</si>
  <si>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</si>
  <si>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</si>
  <si>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</si>
  <si>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</si>
  <si>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</si>
  <si>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</si>
  <si>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</si>
  <si>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</si>
  <si>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</si>
  <si>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</si>
  <si>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</si>
  <si>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</si>
  <si>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</si>
  <si>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</si>
  <si>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</si>
  <si>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</si>
  <si>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</si>
  <si>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</si>
  <si>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</si>
  <si>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</si>
  <si>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</si>
  <si>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</si>
  <si>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</si>
  <si>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</si>
  <si>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</si>
  <si>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</si>
  <si>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</si>
  <si>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</si>
  <si>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</si>
  <si>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</si>
  <si>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</si>
  <si>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</si>
  <si>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</si>
  <si>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</si>
  <si>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</si>
  <si>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</si>
  <si>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</si>
  <si>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</si>
  <si>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</si>
  <si>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</si>
  <si>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</si>
  <si>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</si>
  <si>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</si>
  <si>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</si>
  <si>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</si>
  <si>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</si>
  <si>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</si>
  <si>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</si>
  <si>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</si>
  <si>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</si>
  <si>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</si>
  <si>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</si>
  <si>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</si>
  <si>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</si>
  <si>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</si>
  <si>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</si>
  <si>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</si>
  <si>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</si>
  <si>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</si>
  <si>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</si>
  <si>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</si>
  <si>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</si>
  <si>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</si>
  <si>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</si>
  <si>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</si>
  <si>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</si>
  <si>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</si>
  <si>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</si>
  <si>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</si>
  <si>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</si>
  <si>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</si>
  <si>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</si>
  <si>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</si>
  <si>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</si>
  <si>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</si>
  <si>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</si>
  <si>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</si>
  <si>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</si>
  <si>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</si>
  <si>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</si>
  <si>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</si>
  <si>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</si>
  <si>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</si>
  <si>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</si>
  <si>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</si>
  <si>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</si>
  <si>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</si>
  <si>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</si>
  <si>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</si>
  <si>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</si>
  <si>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</si>
  <si>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</si>
  <si>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</si>
  <si>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</si>
  <si>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</si>
  <si>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</si>
  <si>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</si>
  <si>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</si>
  <si>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</si>
  <si>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</si>
  <si>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</si>
  <si>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</si>
  <si>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</si>
  <si>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</si>
  <si>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</si>
  <si>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</si>
  <si>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</si>
  <si>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</si>
  <si>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</si>
  <si>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</si>
  <si>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</si>
  <si>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</si>
  <si>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</si>
  <si>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</si>
  <si>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</si>
  <si>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</si>
  <si>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</si>
  <si>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</si>
  <si>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</si>
  <si>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</si>
  <si>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</si>
  <si>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</si>
  <si>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</si>
  <si>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</si>
  <si>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</si>
  <si>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</si>
  <si>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</si>
  <si>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</si>
  <si>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</si>
  <si>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</si>
  <si>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</si>
  <si>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</si>
  <si>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</si>
  <si>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</si>
  <si>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</si>
  <si>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</si>
  <si>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</si>
  <si>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</si>
  <si>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</si>
  <si>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</si>
  <si>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</si>
  <si>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</si>
  <si>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</si>
  <si>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</si>
  <si>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</si>
  <si>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</si>
  <si>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</si>
  <si>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</si>
  <si>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</si>
  <si>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</si>
  <si>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</si>
  <si>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</si>
  <si>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</si>
  <si>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</si>
  <si>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</si>
  <si>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</si>
  <si>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</si>
  <si>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</si>
  <si>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</si>
  <si>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</si>
  <si>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</si>
  <si>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</si>
  <si>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</si>
  <si>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</si>
  <si>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</si>
  <si>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</si>
  <si>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</si>
  <si>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</si>
  <si>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</si>
  <si>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</si>
  <si>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</si>
  <si>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</si>
  <si>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</si>
  <si>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</si>
  <si>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</si>
  <si>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</si>
  <si>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</si>
  <si>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</si>
  <si>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</si>
  <si>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</si>
  <si>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</si>
  <si>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</si>
  <si>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</si>
  <si>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</si>
  <si>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</si>
  <si>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</si>
  <si>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</si>
  <si>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</si>
  <si>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</si>
  <si>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</si>
  <si>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</si>
  <si>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</si>
  <si>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</si>
  <si>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</si>
  <si>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</si>
  <si>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</si>
  <si>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</si>
  <si>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</si>
  <si>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</si>
  <si>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</si>
  <si>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</si>
  <si>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</si>
  <si>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</si>
  <si>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</si>
  <si>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</si>
  <si>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</si>
  <si>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</si>
  <si>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</si>
  <si>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</si>
  <si>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</si>
  <si>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</si>
  <si>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</si>
  <si>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</si>
  <si>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</si>
  <si>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</si>
  <si>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</si>
  <si>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</si>
  <si>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</si>
  <si>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</si>
  <si>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</si>
  <si>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</si>
  <si>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</si>
  <si>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</si>
  <si>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</si>
  <si>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</si>
  <si>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</si>
  <si>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</si>
  <si>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</si>
  <si>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</si>
  <si>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</si>
  <si>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</si>
  <si>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</si>
  <si>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</si>
  <si>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</si>
  <si>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</si>
  <si>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</si>
  <si>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</si>
  <si>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</si>
  <si>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</si>
  <si>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</si>
  <si>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</si>
  <si>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</si>
  <si>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</si>
  <si>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</si>
  <si>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</si>
  <si>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</si>
  <si>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</si>
  <si>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</si>
  <si>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</si>
  <si>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</si>
  <si>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</si>
  <si>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</si>
  <si>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</si>
  <si>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</si>
  <si>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</si>
  <si>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</si>
  <si>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</si>
  <si>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</si>
  <si>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</si>
  <si>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</si>
  <si>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</si>
  <si>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</si>
  <si>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</si>
  <si>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</si>
  <si>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</si>
  <si>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</si>
  <si>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</si>
  <si>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</si>
  <si>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</si>
  <si>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</si>
  <si>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</si>
  <si>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</si>
  <si>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</si>
  <si>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</si>
  <si>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</si>
  <si>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</si>
  <si>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</si>
  <si>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</si>
  <si>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</si>
  <si>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</si>
  <si>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</si>
  <si>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</si>
  <si>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</si>
  <si>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</si>
  <si>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</si>
  <si>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</si>
  <si>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</si>
  <si>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</si>
  <si>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</si>
  <si>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</si>
  <si>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</si>
  <si>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</si>
  <si>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</si>
  <si>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</si>
  <si>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</si>
  <si>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</si>
  <si>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</si>
  <si>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</si>
  <si>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</si>
  <si>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</si>
  <si>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</si>
  <si>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</si>
  <si>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</si>
  <si>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</si>
  <si>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</si>
  <si>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</si>
  <si>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</si>
  <si>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</si>
  <si>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</si>
  <si>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</si>
  <si>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</si>
  <si>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</si>
  <si>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</si>
  <si>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</si>
  <si>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</si>
  <si>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</si>
  <si>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</si>
  <si>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</si>
  <si>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</si>
  <si>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</si>
  <si>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</si>
  <si>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</si>
  <si>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</si>
  <si>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</si>
  <si>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</si>
  <si>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</si>
  <si>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</si>
  <si>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</si>
  <si>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</si>
  <si>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</si>
  <si>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</si>
  <si>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</si>
  <si>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</si>
  <si>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</si>
  <si>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</si>
  <si>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</si>
  <si>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</si>
  <si>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</si>
  <si>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</si>
  <si>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</si>
  <si>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</si>
  <si>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</si>
  <si>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</si>
  <si>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</si>
  <si>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</si>
  <si>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</si>
  <si>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</si>
  <si>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</si>
  <si>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</si>
  <si>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</si>
  <si>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</si>
  <si>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</si>
  <si>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</si>
  <si>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</si>
  <si>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</si>
  <si>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</si>
  <si>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</si>
  <si>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</si>
  <si>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</si>
  <si>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</si>
  <si>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</si>
  <si>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</si>
  <si>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</si>
  <si>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</si>
  <si>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</si>
  <si>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</si>
  <si>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</si>
  <si>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</si>
  <si>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</si>
  <si>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</si>
  <si>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</si>
  <si>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</si>
  <si>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</si>
  <si>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</si>
  <si>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</si>
  <si>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</si>
  <si>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</si>
  <si>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</si>
  <si>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</si>
  <si>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</si>
  <si>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</si>
  <si>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</si>
  <si>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</si>
  <si>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</si>
  <si>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</si>
  <si>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</si>
  <si>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</si>
  <si>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</si>
  <si>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</si>
  <si>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</si>
  <si>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</si>
  <si>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</si>
  <si>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</si>
  <si>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</si>
  <si>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</si>
  <si>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</si>
  <si>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</si>
  <si>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</si>
  <si>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</si>
  <si>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</si>
  <si>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</si>
  <si>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</si>
  <si>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</si>
  <si>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</si>
  <si>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</si>
  <si>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</si>
  <si>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</si>
  <si>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</si>
  <si>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</si>
  <si>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</si>
  <si>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</si>
  <si>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</si>
  <si>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</si>
  <si>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</si>
  <si>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</si>
  <si>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</si>
  <si>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</si>
  <si>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</si>
  <si>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</si>
  <si>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</si>
  <si>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</si>
  <si>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</si>
  <si>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</si>
  <si>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</si>
  <si>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</si>
  <si>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</si>
  <si>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</si>
  <si>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</si>
  <si>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</si>
  <si>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</si>
  <si>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</si>
  <si>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</si>
  <si>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</si>
  <si>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</si>
  <si>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</si>
  <si>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</si>
  <si>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</si>
  <si>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</si>
  <si>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</si>
  <si>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</si>
  <si>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</si>
  <si>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</si>
  <si>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</si>
  <si>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</si>
  <si>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</si>
  <si>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</si>
  <si>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</si>
  <si>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</si>
  <si>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</si>
  <si>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</si>
  <si>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</si>
  <si>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</si>
  <si>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</si>
  <si>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</si>
  <si>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</si>
  <si>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</si>
  <si>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</si>
  <si>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</si>
  <si>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</si>
  <si>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</si>
  <si>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</si>
  <si>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</si>
  <si>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</si>
  <si>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</si>
  <si>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</si>
  <si>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</si>
  <si>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</si>
  <si>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</si>
  <si>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</si>
  <si>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</si>
  <si>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</si>
  <si>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</si>
  <si>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</si>
  <si>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</si>
  <si>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</si>
  <si>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</si>
  <si>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</si>
  <si>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</si>
  <si>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</si>
  <si>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</si>
  <si>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</si>
  <si>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</si>
  <si>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</si>
  <si>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</si>
  <si>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</si>
  <si>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</si>
  <si>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</si>
  <si>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</si>
  <si>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</si>
  <si>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</si>
  <si>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</si>
  <si>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</si>
  <si>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</si>
  <si>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</si>
  <si>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</si>
  <si>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</si>
  <si>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</si>
  <si>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</si>
  <si>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</si>
  <si>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</si>
  <si>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</si>
  <si>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</si>
  <si>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</si>
  <si>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</si>
  <si>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</si>
  <si>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</si>
  <si>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</si>
  <si>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</si>
  <si>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</si>
  <si>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</si>
  <si>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</si>
  <si>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</si>
  <si>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</si>
  <si>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</si>
  <si>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</si>
  <si>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</si>
  <si>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</si>
  <si>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</si>
  <si>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</si>
  <si>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</si>
  <si>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</si>
  <si>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</si>
  <si>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</si>
  <si>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</si>
  <si>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</si>
  <si>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</si>
  <si>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</si>
  <si>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</si>
  <si>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</si>
  <si>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</si>
  <si>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</si>
  <si>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</si>
  <si>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</si>
  <si>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</si>
  <si>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</si>
  <si>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</si>
  <si>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</si>
  <si>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</si>
  <si>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</si>
  <si>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</si>
  <si>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</si>
  <si>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</si>
  <si>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</si>
  <si>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</si>
  <si>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</si>
  <si>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</si>
  <si>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</si>
  <si>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</si>
  <si>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</si>
  <si>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</si>
  <si>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</si>
  <si>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</si>
  <si>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</si>
  <si>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</si>
  <si>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</si>
  <si>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</si>
  <si>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</si>
  <si>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</si>
  <si>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</si>
  <si>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</si>
  <si>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</si>
  <si>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</si>
  <si>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</si>
  <si>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</si>
  <si>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</si>
  <si>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</si>
  <si>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</si>
  <si>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</si>
  <si>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</si>
  <si>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</si>
  <si>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</si>
  <si>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</si>
  <si>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</si>
  <si>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</si>
  <si>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</si>
  <si>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</si>
  <si>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</si>
  <si>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</si>
  <si>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</si>
  <si>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</si>
  <si>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</si>
  <si>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</si>
  <si>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</si>
  <si>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</si>
  <si>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</si>
  <si>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</si>
  <si>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</si>
  <si>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</si>
  <si>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</si>
  <si>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</si>
  <si>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</si>
  <si>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</si>
  <si>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</si>
  <si>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</si>
  <si>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</si>
  <si>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</si>
  <si>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</si>
  <si>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</si>
  <si>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</si>
  <si>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</si>
  <si>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</si>
  <si>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</si>
  <si>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</si>
  <si>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</si>
  <si>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</si>
  <si>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</si>
  <si>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</si>
  <si>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</si>
  <si>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</si>
  <si>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</si>
  <si>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</si>
  <si>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</si>
  <si>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</si>
  <si>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</si>
  <si>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</si>
  <si>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</si>
  <si>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</si>
  <si>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</si>
  <si>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</si>
  <si>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</si>
  <si>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</si>
  <si>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</si>
  <si>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</si>
  <si>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</si>
  <si>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</si>
  <si>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</si>
  <si>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</si>
  <si>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</si>
  <si>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</si>
  <si>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</si>
  <si>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</si>
  <si>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</si>
  <si>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</si>
  <si>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</si>
  <si>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</si>
  <si>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</si>
  <si>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</si>
  <si>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</si>
  <si>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</si>
  <si>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</si>
  <si>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</si>
  <si>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</si>
  <si>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</si>
  <si>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</si>
  <si>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</si>
  <si>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</si>
  <si>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</si>
  <si>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</si>
  <si>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</si>
  <si>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</si>
  <si>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</si>
  <si>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</si>
  <si>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</si>
  <si>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</si>
  <si>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</si>
  <si>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</si>
  <si>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</si>
  <si>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</si>
  <si>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</si>
  <si>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</si>
  <si>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</si>
  <si>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</si>
  <si>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</si>
  <si>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</si>
  <si>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</si>
  <si>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</si>
  <si>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</si>
  <si>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</si>
  <si>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</si>
  <si>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</si>
  <si>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</si>
  <si>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</si>
  <si>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</si>
  <si>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</si>
  <si>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</si>
  <si>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</si>
  <si>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</si>
  <si>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</si>
  <si>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</si>
  <si>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</si>
  <si>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</si>
  <si>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</si>
  <si>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</si>
  <si>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</si>
  <si>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</si>
  <si>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</si>
  <si>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</si>
  <si>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</si>
  <si>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</si>
  <si>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</si>
  <si>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</si>
  <si>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</si>
  <si>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</si>
  <si>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</si>
  <si>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</si>
  <si>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</si>
  <si>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</si>
  <si>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</si>
  <si>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</si>
  <si>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</si>
  <si>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</si>
  <si>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</si>
  <si>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</si>
  <si>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</si>
  <si>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</si>
  <si>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</si>
  <si>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</si>
  <si>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</si>
  <si>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</si>
  <si>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</si>
  <si>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</si>
  <si>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</si>
  <si>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</si>
  <si>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</si>
  <si>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</si>
  <si>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</si>
  <si>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</si>
  <si>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</si>
  <si>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</si>
  <si>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</si>
  <si>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</si>
  <si>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</si>
  <si>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</si>
  <si>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</si>
  <si>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</si>
  <si>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</si>
  <si>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</si>
  <si>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</si>
  <si>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</si>
  <si>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</si>
  <si>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</si>
  <si>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</si>
  <si>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</si>
  <si>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</si>
  <si>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</si>
  <si>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</si>
  <si>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</si>
  <si>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</si>
  <si>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</si>
  <si>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</si>
  <si>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</si>
  <si>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</si>
  <si>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</si>
  <si>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</si>
  <si>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</si>
  <si>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</si>
  <si>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</si>
  <si>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</si>
  <si>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</si>
  <si>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</si>
  <si>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</si>
  <si>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</si>
  <si>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</si>
  <si>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</si>
  <si>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</si>
  <si>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</si>
  <si>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</si>
  <si>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</si>
  <si>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</si>
  <si>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</si>
  <si>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</si>
  <si>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</si>
  <si>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</si>
  <si>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</si>
  <si>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</si>
  <si>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</si>
  <si>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</si>
  <si>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</si>
  <si>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</si>
  <si>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</si>
  <si>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</si>
  <si>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</si>
  <si>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</si>
  <si>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</si>
  <si>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</si>
  <si>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</si>
  <si>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</si>
  <si>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</si>
  <si>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</si>
  <si>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</si>
  <si>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</si>
  <si>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</si>
  <si>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</si>
  <si>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</si>
  <si>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</si>
  <si>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</si>
  <si>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</si>
  <si>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</si>
  <si>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</si>
  <si>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</si>
  <si>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</si>
  <si>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</si>
  <si>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</si>
  <si>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</si>
  <si>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</si>
  <si>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</si>
  <si>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</si>
  <si>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</si>
  <si>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</si>
  <si>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</si>
  <si>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</si>
  <si>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</si>
  <si>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</si>
  <si>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</si>
  <si>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</si>
  <si>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</si>
  <si>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</si>
  <si>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</si>
  <si>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</si>
  <si>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</si>
  <si>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</si>
  <si>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</si>
  <si>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</si>
  <si>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</si>
  <si>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</si>
  <si>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</si>
  <si>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</si>
  <si>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</si>
  <si>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</si>
  <si>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</si>
  <si>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</si>
  <si>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</si>
  <si>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</si>
  <si>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</si>
  <si>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</si>
  <si>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</si>
  <si>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</si>
  <si>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</si>
  <si>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</si>
  <si>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</si>
  <si>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</si>
  <si>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</si>
  <si>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</si>
  <si>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</si>
  <si>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</si>
  <si>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</si>
  <si>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</si>
  <si>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</si>
  <si>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</si>
  <si>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</si>
  <si>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</si>
  <si>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</si>
  <si>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</si>
  <si>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</si>
  <si>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</si>
  <si>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</si>
  <si>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</si>
  <si>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</si>
  <si>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</si>
  <si>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</si>
  <si>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</si>
  <si>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</si>
  <si>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</si>
  <si>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</si>
  <si>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</si>
  <si>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</si>
  <si>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</si>
  <si>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</si>
  <si>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</si>
  <si>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</si>
  <si>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</si>
  <si>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</si>
  <si>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</si>
  <si>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</si>
  <si>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</si>
  <si>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</si>
  <si>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</si>
  <si>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</si>
  <si>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</si>
  <si>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</si>
  <si>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</si>
  <si>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</si>
  <si>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</si>
  <si>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</si>
  <si>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</si>
  <si>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</si>
  <si>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</si>
  <si>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</si>
  <si>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</si>
  <si>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</si>
  <si>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</si>
  <si>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</si>
  <si>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</si>
  <si>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</si>
  <si>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</si>
  <si>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</si>
  <si>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</si>
  <si>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</si>
  <si>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</si>
  <si>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</si>
  <si>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</si>
  <si>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</si>
  <si>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</si>
  <si>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</si>
  <si>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</si>
  <si>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</si>
  <si>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</si>
  <si>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</si>
  <si>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</si>
  <si>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</si>
  <si>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</si>
  <si>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</si>
  <si>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</si>
  <si>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</si>
  <si>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</si>
  <si>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</si>
  <si>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</si>
  <si>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</si>
  <si>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</si>
  <si>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</si>
  <si>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</si>
  <si>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</si>
  <si>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</si>
  <si>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</si>
  <si>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</si>
  <si>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</si>
  <si>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</si>
  <si>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</si>
  <si>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</si>
  <si>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</si>
  <si>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</si>
  <si>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</si>
  <si>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</si>
  <si>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</si>
  <si>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</si>
  <si>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</si>
  <si>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</si>
  <si>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</si>
  <si>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</si>
  <si>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</si>
  <si>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</si>
  <si>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</si>
  <si>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</si>
  <si>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</si>
  <si>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</si>
  <si>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</si>
  <si>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</si>
  <si>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</si>
  <si>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</si>
  <si>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</si>
  <si>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</si>
  <si>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</si>
  <si>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</si>
  <si>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</si>
  <si>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</si>
  <si>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</si>
  <si>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</si>
  <si>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</si>
  <si>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</si>
  <si>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</si>
  <si>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</si>
  <si>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</si>
  <si>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</si>
  <si>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</si>
  <si>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</si>
  <si>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</si>
  <si>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</si>
  <si>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</si>
  <si>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</si>
  <si>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</si>
  <si>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</si>
  <si>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</si>
  <si>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</si>
  <si>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</si>
  <si>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</si>
  <si>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</si>
  <si>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</si>
  <si>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</si>
  <si>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</si>
  <si>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</si>
  <si>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</si>
  <si>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</si>
  <si>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</si>
  <si>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</si>
  <si>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</si>
  <si>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</si>
  <si>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</si>
  <si>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</si>
  <si>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</si>
  <si>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</si>
  <si>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</si>
  <si>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</si>
  <si>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</si>
  <si>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</si>
  <si>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</si>
  <si>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</si>
  <si>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</si>
  <si>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</si>
  <si>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</si>
  <si>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</si>
  <si>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</si>
  <si>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</si>
  <si>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</si>
  <si>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</si>
  <si>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</si>
  <si>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</si>
  <si>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</si>
  <si>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</si>
  <si>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</si>
  <si>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</si>
  <si>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</si>
  <si>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</si>
  <si>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</si>
  <si>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</si>
  <si>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</si>
  <si>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</si>
  <si>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</si>
  <si>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</si>
  <si>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</si>
  <si>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</si>
  <si>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</si>
  <si>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</si>
  <si>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</si>
  <si>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</si>
  <si>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</si>
  <si>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</si>
  <si>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</si>
  <si>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</si>
  <si>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</si>
  <si>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</si>
  <si>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</si>
  <si>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</si>
  <si>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</si>
  <si>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</si>
  <si>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</si>
  <si>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</si>
  <si>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</si>
  <si>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</si>
  <si>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</si>
  <si>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</si>
  <si>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</si>
  <si>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</si>
  <si>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</si>
  <si>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</si>
  <si>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</si>
  <si>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</si>
  <si>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</si>
  <si>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</si>
  <si>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</si>
  <si>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</si>
  <si>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</si>
  <si>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</si>
  <si>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</si>
  <si>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</si>
  <si>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</si>
  <si>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</si>
  <si>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</si>
  <si>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</si>
  <si>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</si>
  <si>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</si>
  <si>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</si>
  <si>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</si>
  <si>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</si>
  <si>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</si>
  <si>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</si>
  <si>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</si>
  <si>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</si>
  <si>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</si>
  <si>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</si>
  <si>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</si>
  <si>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</si>
  <si>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</si>
  <si>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</si>
  <si>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</si>
  <si>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</si>
  <si>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</si>
  <si>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</si>
  <si>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</si>
  <si>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</si>
  <si>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</si>
  <si>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</si>
  <si>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</si>
  <si>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</si>
  <si>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</si>
  <si>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</si>
  <si>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</si>
  <si>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</si>
  <si>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</si>
  <si>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</si>
  <si>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</si>
  <si>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</si>
  <si>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</si>
  <si>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</si>
  <si>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</si>
  <si>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</si>
  <si>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</si>
  <si>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</si>
  <si>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</si>
  <si>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</si>
  <si>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</si>
  <si>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</si>
  <si>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</si>
  <si>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</si>
  <si>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</si>
  <si>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</si>
  <si>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</si>
  <si>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</si>
  <si>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</si>
  <si>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</si>
  <si>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</si>
  <si>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</si>
  <si>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</si>
  <si>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</si>
  <si>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</si>
  <si>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</si>
  <si>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</si>
  <si>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</si>
  <si>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</si>
  <si>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</si>
  <si>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</si>
  <si>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</si>
  <si>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</si>
  <si>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</si>
  <si>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</si>
  <si>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</si>
  <si>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</si>
  <si>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</si>
  <si>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</si>
  <si>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</si>
  <si>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</si>
  <si>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</si>
  <si>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</si>
  <si>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</si>
  <si>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</si>
  <si>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</si>
  <si>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</si>
  <si>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</si>
  <si>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</si>
  <si>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</si>
  <si>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</si>
  <si>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</si>
  <si>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</si>
  <si>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</si>
  <si>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</si>
  <si>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</si>
  <si>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</si>
  <si>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</si>
  <si>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</si>
  <si>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</si>
  <si>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</si>
  <si>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</si>
  <si>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</si>
  <si>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</si>
  <si>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</si>
  <si>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</si>
  <si>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</si>
  <si>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</si>
  <si>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</si>
  <si>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</si>
  <si>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</si>
  <si>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</si>
  <si>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</si>
  <si>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</si>
  <si>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</si>
  <si>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</si>
  <si>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</si>
  <si>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</si>
  <si>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</si>
  <si>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</si>
  <si>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</si>
  <si>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</si>
  <si>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</si>
  <si>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</si>
  <si>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</si>
  <si>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</si>
  <si>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</si>
  <si>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</si>
  <si>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</si>
  <si>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</si>
  <si>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</si>
  <si>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</si>
  <si>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</si>
  <si>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</si>
  <si>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</si>
  <si>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</si>
  <si>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</si>
  <si>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</si>
  <si>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</si>
  <si>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</si>
  <si>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</si>
  <si>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</si>
  <si>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</si>
  <si>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</si>
  <si>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</si>
  <si>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</si>
  <si>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</si>
  <si>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</si>
  <si>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</si>
  <si>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</si>
  <si>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</si>
  <si>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</si>
  <si>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</si>
  <si>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</si>
  <si>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</si>
  <si>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</si>
  <si>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</si>
  <si>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</si>
  <si>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</si>
  <si>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</si>
  <si>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</si>
  <si>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</si>
  <si>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</si>
  <si>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</si>
  <si>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</si>
  <si>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</si>
  <si>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</si>
  <si>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</si>
  <si>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</si>
  <si>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</si>
  <si>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</si>
  <si>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</si>
  <si>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</si>
  <si>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</si>
  <si>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</si>
  <si>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</si>
  <si>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</si>
  <si>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</si>
  <si>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</si>
  <si>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</si>
  <si>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</si>
  <si>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</si>
  <si>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</si>
  <si>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</si>
  <si>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</si>
  <si>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</si>
  <si>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</si>
  <si>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</si>
  <si>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</si>
  <si>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</si>
  <si>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</si>
  <si>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</si>
  <si>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</si>
  <si>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</si>
  <si>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</si>
  <si>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</si>
  <si>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</si>
  <si>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</si>
  <si>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</si>
  <si>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</si>
  <si>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</si>
  <si>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</si>
  <si>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</si>
  <si>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</si>
  <si>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</si>
  <si>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</si>
  <si>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</si>
  <si>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</si>
  <si>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</si>
  <si>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</si>
  <si>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</si>
  <si>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</si>
  <si>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</si>
  <si>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</si>
  <si>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</si>
  <si>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</si>
  <si>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</si>
  <si>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</si>
  <si>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</si>
  <si>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</si>
  <si>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</si>
  <si>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</si>
  <si>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</si>
  <si>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</si>
  <si>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</si>
  <si>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</si>
  <si>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</si>
  <si>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</si>
  <si>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</si>
  <si>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</si>
  <si>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</si>
  <si>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</si>
  <si>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</si>
  <si>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</si>
  <si>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</si>
  <si>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</si>
  <si>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</si>
  <si>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</si>
  <si>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</si>
  <si>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</si>
  <si>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</si>
  <si>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</si>
  <si>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</si>
  <si>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</si>
  <si>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</si>
  <si>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</si>
  <si>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</si>
  <si>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</si>
  <si>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</si>
  <si>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</si>
  <si>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</si>
  <si>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</si>
  <si>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</si>
  <si>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</si>
  <si>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</si>
  <si>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</si>
  <si>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</si>
  <si>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</si>
  <si>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</si>
  <si>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</si>
  <si>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</si>
  <si>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</si>
  <si>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</si>
  <si>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</si>
  <si>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</si>
  <si>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</si>
  <si>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</si>
  <si>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</si>
  <si>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</si>
  <si>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</si>
  <si>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</si>
  <si>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</si>
  <si>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</si>
  <si>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</si>
  <si>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</si>
  <si>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</si>
  <si>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</si>
  <si>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</si>
  <si>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</si>
  <si>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</si>
  <si>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</si>
  <si>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</si>
  <si>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</si>
  <si>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</si>
  <si>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</si>
  <si>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</si>
  <si>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</si>
  <si>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</si>
  <si>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</si>
  <si>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</si>
  <si>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</si>
  <si>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</si>
  <si>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</si>
  <si>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</si>
  <si>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</si>
  <si>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</si>
  <si>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</si>
  <si>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</si>
  <si>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</si>
  <si>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</si>
  <si>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</si>
  <si>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</si>
  <si>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</si>
  <si>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</si>
  <si>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</si>
  <si>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</si>
  <si>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</si>
  <si>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</si>
  <si>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</si>
  <si>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</si>
  <si>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</si>
  <si>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</si>
  <si>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</si>
  <si>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</si>
  <si>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</si>
  <si>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</si>
  <si>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</si>
  <si>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</si>
  <si>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</si>
  <si>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</si>
  <si>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</si>
  <si>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</si>
  <si>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</si>
  <si>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</si>
  <si>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</si>
  <si>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</si>
  <si>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</si>
  <si>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</si>
  <si>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</si>
  <si>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</si>
  <si>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</si>
  <si>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</si>
  <si>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</si>
  <si>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</si>
  <si>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</si>
  <si>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</si>
  <si>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</si>
  <si>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</si>
  <si>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</si>
  <si>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</si>
  <si>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</si>
  <si>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</si>
  <si>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</si>
  <si>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</si>
  <si>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</si>
  <si>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</si>
  <si>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</si>
  <si>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</si>
  <si>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</si>
  <si>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</si>
  <si>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</si>
  <si>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</si>
  <si>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</si>
  <si>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</si>
  <si>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</si>
  <si>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</si>
  <si>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</si>
  <si>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</si>
  <si>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</si>
  <si>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</si>
  <si>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</si>
  <si>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</si>
  <si>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</si>
  <si>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</si>
  <si>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</si>
  <si>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</si>
  <si>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</si>
  <si>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</si>
  <si>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</si>
  <si>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</si>
  <si>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</si>
  <si>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</si>
  <si>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</si>
  <si>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</si>
  <si>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</si>
  <si>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</si>
  <si>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</si>
  <si>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</si>
  <si>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</si>
  <si>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</si>
  <si>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</si>
  <si>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</si>
  <si>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</si>
  <si>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</si>
  <si>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</si>
  <si>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</si>
  <si>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</si>
  <si>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</si>
  <si>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</si>
  <si>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</si>
  <si>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</si>
  <si>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</si>
  <si>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</si>
  <si>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</si>
  <si>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</si>
  <si>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</si>
  <si>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</si>
  <si>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</si>
  <si>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</si>
  <si>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</si>
  <si>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</si>
  <si>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</si>
  <si>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</si>
  <si>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</si>
  <si>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</si>
  <si>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</si>
  <si>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</si>
  <si>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</si>
  <si>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</si>
  <si>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</si>
  <si>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</si>
  <si>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</si>
  <si>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</si>
  <si>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</si>
  <si>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</si>
  <si>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</si>
  <si>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</si>
  <si>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</si>
  <si>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</si>
  <si>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</si>
  <si>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</si>
  <si>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</si>
  <si>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</si>
  <si>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</si>
  <si>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</si>
  <si>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</si>
  <si>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</si>
  <si>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</si>
  <si>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</si>
  <si>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</si>
  <si>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</si>
  <si>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</si>
  <si>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</si>
  <si>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</si>
  <si>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</si>
  <si>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</si>
  <si>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</si>
  <si>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</si>
  <si>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</si>
  <si>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</si>
  <si>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</si>
  <si>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</si>
  <si>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</si>
  <si>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</si>
  <si>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</si>
  <si>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</si>
  <si>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</si>
  <si>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</si>
  <si>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</si>
  <si>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</si>
  <si>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</si>
  <si>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</si>
  <si>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</si>
  <si>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</si>
  <si>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</si>
  <si>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</si>
  <si>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</si>
  <si>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</si>
  <si>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</si>
  <si>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</si>
  <si>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</si>
  <si>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</si>
  <si>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</si>
  <si>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</si>
  <si>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</si>
  <si>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</si>
  <si>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</si>
  <si>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</si>
  <si>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</si>
  <si>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</si>
  <si>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</si>
  <si>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</si>
  <si>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</si>
  <si>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</si>
  <si>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</si>
  <si>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</si>
  <si>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</si>
  <si>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</si>
  <si>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</si>
  <si>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</si>
  <si>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</si>
  <si>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</si>
  <si>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</si>
  <si>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</si>
  <si>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</si>
  <si>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</si>
  <si>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</si>
  <si>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</si>
  <si>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</si>
  <si>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</si>
  <si>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</si>
  <si>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</si>
  <si>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</si>
  <si>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</si>
  <si>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</si>
  <si>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</si>
  <si>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</si>
  <si>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</si>
  <si>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</si>
  <si>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</si>
  <si>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</si>
  <si>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</si>
  <si>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</si>
  <si>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</si>
  <si>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</si>
  <si>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</si>
  <si>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</si>
  <si>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</si>
  <si>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</si>
  <si>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</si>
  <si>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</si>
  <si>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</si>
  <si>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</si>
  <si>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</si>
  <si>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</si>
  <si>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</si>
  <si>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</si>
  <si>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</si>
  <si>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</si>
  <si>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</si>
  <si>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</si>
  <si>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</si>
  <si>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</si>
  <si>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</si>
  <si>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</si>
  <si>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</si>
  <si>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</si>
  <si>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</si>
  <si>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</si>
  <si>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</si>
  <si>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</si>
  <si>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</si>
  <si>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</si>
  <si>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</si>
  <si>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</si>
  <si>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</si>
  <si>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</si>
  <si>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</si>
  <si>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</si>
  <si>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</si>
  <si>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</si>
  <si>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</si>
  <si>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</si>
  <si>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</si>
  <si>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</si>
  <si>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</si>
  <si>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</si>
  <si>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</si>
  <si>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</si>
  <si>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</si>
  <si>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</si>
  <si>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</si>
  <si>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</si>
  <si>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</si>
  <si>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</si>
  <si>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</si>
  <si>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</si>
  <si>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</si>
  <si>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</si>
  <si>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</si>
  <si>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</si>
  <si>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</si>
  <si>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</si>
  <si>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</si>
  <si>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</si>
  <si>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</si>
  <si>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</si>
  <si>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</si>
  <si>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</si>
  <si>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</si>
  <si>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</si>
  <si>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</si>
  <si>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</si>
  <si>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</si>
  <si>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</si>
  <si>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</si>
  <si>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</si>
  <si>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</si>
  <si>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</si>
  <si>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</si>
  <si>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</si>
  <si>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</si>
  <si>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</si>
  <si>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</si>
  <si>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</si>
  <si>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</si>
  <si>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</si>
  <si>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</si>
  <si>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</si>
  <si>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</si>
  <si>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</si>
  <si>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</si>
  <si>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</si>
  <si>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</si>
  <si>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</si>
  <si>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</si>
  <si>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</si>
  <si>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</si>
  <si>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</si>
  <si>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</si>
  <si>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</si>
  <si>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</si>
  <si>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</si>
  <si>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</si>
  <si>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</si>
  <si>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</si>
  <si>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</si>
  <si>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</si>
  <si>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</si>
  <si>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</si>
  <si>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</si>
  <si>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</si>
  <si>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</si>
  <si>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</si>
  <si>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</si>
  <si>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</si>
  <si>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</si>
  <si>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</si>
  <si>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</si>
  <si>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</si>
  <si>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</si>
  <si>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</si>
  <si>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</si>
  <si>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</si>
  <si>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</si>
  <si>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</si>
  <si>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</si>
  <si>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</si>
  <si>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</si>
  <si>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</si>
  <si>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</si>
  <si>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</si>
  <si>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</si>
  <si>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</si>
  <si>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</si>
  <si>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</si>
  <si>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</si>
  <si>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</si>
  <si>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</si>
  <si>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</si>
  <si>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</si>
  <si>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</si>
  <si>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</si>
  <si>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</si>
  <si>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</si>
  <si>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</si>
  <si>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</si>
  <si>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</si>
  <si>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</si>
  <si>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</si>
  <si>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</si>
  <si>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</si>
  <si>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</si>
  <si>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</si>
  <si>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</si>
  <si>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</si>
  <si>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</si>
  <si>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</si>
  <si>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</si>
  <si>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</si>
  <si>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</si>
  <si>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</si>
  <si>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</si>
  <si>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</si>
  <si>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</si>
  <si>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</si>
  <si>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</si>
  <si>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</si>
  <si>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</si>
  <si>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</si>
  <si>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</si>
  <si>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</si>
  <si>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</si>
  <si>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</si>
  <si>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</si>
  <si>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</si>
  <si>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</si>
  <si>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</si>
  <si>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</si>
  <si>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</si>
  <si>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</si>
  <si>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</si>
  <si>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</si>
  <si>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</si>
  <si>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</si>
  <si>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</si>
  <si>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</si>
  <si>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</si>
  <si>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</si>
  <si>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</si>
  <si>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</si>
  <si>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</si>
  <si>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</si>
  <si>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</si>
  <si>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</si>
  <si>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</si>
  <si>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</si>
  <si>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</si>
  <si>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</si>
  <si>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</si>
  <si>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</si>
  <si>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</si>
  <si>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</si>
  <si>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</si>
  <si>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</si>
  <si>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</si>
  <si>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</si>
  <si>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</si>
  <si>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</si>
  <si>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</si>
  <si>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</si>
  <si>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</si>
  <si>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</si>
  <si>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</si>
  <si>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</si>
  <si>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</si>
  <si>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</si>
  <si>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</si>
  <si>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</si>
  <si>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</si>
  <si>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</si>
  <si>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</si>
  <si>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</si>
  <si>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</si>
  <si>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</si>
  <si>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</si>
  <si>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</si>
  <si>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</si>
  <si>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</si>
  <si>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</si>
  <si>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</si>
  <si>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</si>
  <si>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</si>
  <si>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</si>
  <si>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</si>
  <si>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</si>
  <si>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</si>
  <si>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</si>
  <si>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</si>
  <si>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</si>
  <si>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</si>
  <si>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</si>
  <si>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</si>
  <si>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</si>
  <si>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</si>
  <si>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</si>
  <si>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</si>
  <si>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</si>
  <si>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</si>
  <si>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</si>
  <si>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</si>
  <si>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</si>
  <si>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</si>
  <si>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</si>
  <si>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</si>
  <si>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</si>
  <si>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</si>
  <si>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</si>
  <si>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</si>
  <si>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</si>
  <si>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</si>
  <si>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</si>
  <si>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</si>
  <si>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</si>
  <si>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</si>
  <si>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</si>
  <si>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</si>
  <si>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</si>
  <si>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</si>
  <si>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</si>
  <si>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</si>
  <si>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</si>
  <si>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</si>
  <si>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</si>
  <si>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</si>
  <si>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</si>
  <si>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</si>
  <si>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</si>
  <si>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</si>
  <si>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</si>
  <si>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</si>
  <si>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</si>
  <si>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</si>
  <si>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</si>
  <si>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</si>
  <si>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</si>
  <si>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</si>
  <si>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</si>
  <si>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</si>
  <si>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</si>
  <si>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</si>
  <si>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</si>
  <si>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</si>
  <si>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</si>
  <si>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</si>
  <si>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</si>
  <si>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</si>
  <si>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</si>
  <si>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</si>
  <si>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</si>
  <si>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</si>
  <si>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</si>
  <si>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</si>
  <si>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</si>
  <si>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</si>
  <si>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</si>
  <si>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</si>
  <si>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</si>
  <si>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</si>
  <si>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</si>
  <si>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</si>
  <si>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</si>
  <si>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</si>
  <si>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</si>
  <si>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</si>
  <si>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</si>
  <si>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</si>
  <si>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</si>
  <si>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</si>
  <si>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</si>
  <si>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</si>
  <si>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</si>
  <si>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</si>
  <si>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</si>
  <si>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</si>
  <si>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</si>
  <si>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</si>
  <si>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</si>
  <si>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</si>
  <si>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</si>
  <si>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</si>
  <si>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</si>
  <si>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</si>
  <si>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</si>
  <si>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</si>
  <si>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</si>
  <si>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</si>
  <si>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</si>
  <si>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</si>
  <si>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</si>
  <si>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</si>
  <si>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</si>
  <si>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</si>
  <si>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</si>
  <si>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</si>
  <si>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</si>
  <si>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</si>
  <si>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</si>
  <si>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</si>
  <si>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</si>
  <si>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</si>
  <si>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</si>
  <si>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</si>
  <si>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</si>
  <si>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</si>
  <si>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</si>
  <si>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</si>
  <si>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</si>
  <si>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</si>
  <si>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</si>
  <si>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</si>
  <si>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</si>
  <si>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</si>
  <si>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</si>
  <si>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</si>
  <si>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</si>
  <si>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</si>
  <si>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</si>
  <si>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</si>
  <si>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</si>
  <si>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</si>
  <si>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</si>
  <si>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</si>
  <si>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</si>
  <si>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</si>
  <si>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</si>
  <si>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</si>
  <si>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</si>
  <si>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</si>
  <si>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</si>
  <si>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</si>
  <si>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</si>
  <si>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</si>
  <si>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</si>
  <si>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</si>
  <si>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</si>
  <si>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</si>
  <si>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</si>
  <si>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</si>
  <si>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</si>
  <si>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</si>
  <si>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</si>
  <si>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</si>
  <si>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</si>
  <si>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</si>
  <si>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</si>
  <si>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</si>
  <si>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</si>
  <si>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</si>
  <si>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</si>
  <si>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</si>
  <si>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</si>
  <si>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</si>
  <si>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</si>
  <si>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</si>
  <si>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</si>
  <si>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</si>
  <si>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</si>
  <si>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</si>
  <si>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</si>
  <si>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</si>
  <si>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</si>
  <si>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</si>
  <si>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</si>
  <si>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</si>
  <si>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</si>
  <si>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</si>
  <si>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</si>
  <si>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</si>
  <si>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</si>
  <si>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</si>
  <si>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</si>
  <si>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</si>
  <si>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</si>
  <si>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</si>
  <si>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</si>
  <si>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</si>
  <si>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</si>
  <si>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</si>
  <si>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</si>
  <si>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</si>
  <si>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</si>
  <si>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</si>
  <si>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</si>
  <si>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</si>
  <si>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</si>
  <si>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</si>
  <si>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</si>
  <si>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</si>
  <si>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</si>
  <si>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</si>
  <si>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</si>
  <si>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</si>
  <si>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</si>
  <si>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</si>
  <si>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</si>
  <si>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</si>
  <si>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</si>
  <si>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</si>
  <si>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</si>
  <si>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</si>
  <si>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</si>
  <si>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</si>
  <si>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</si>
  <si>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</si>
  <si>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</si>
  <si>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</si>
  <si>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</si>
  <si>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</si>
  <si>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</si>
  <si>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</si>
  <si>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</si>
  <si>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</si>
  <si>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</si>
  <si>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</si>
  <si>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</si>
  <si>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</si>
  <si>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</si>
  <si>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</si>
  <si>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</si>
  <si>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</si>
  <si>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</si>
  <si>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</si>
  <si>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</si>
  <si>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</si>
  <si>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</si>
  <si>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</si>
  <si>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</si>
  <si>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</si>
  <si>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</si>
  <si>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</si>
  <si>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</si>
  <si>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</si>
  <si>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</si>
  <si>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</si>
  <si>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</si>
  <si>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</si>
  <si>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</si>
  <si>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</si>
  <si>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</si>
  <si>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</si>
  <si>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</si>
  <si>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</si>
  <si>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</si>
  <si>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</si>
  <si>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</si>
  <si>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</si>
  <si>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</si>
  <si>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</si>
  <si>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</si>
  <si>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</si>
  <si>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</si>
  <si>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</si>
  <si>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</si>
  <si>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</si>
  <si>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</si>
  <si>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</si>
  <si>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</si>
  <si>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</si>
  <si>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</si>
  <si>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</si>
  <si>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</si>
  <si>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</si>
  <si>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</si>
  <si>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</si>
  <si>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</si>
  <si>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</si>
  <si>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</si>
  <si>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</si>
  <si>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</si>
  <si>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</si>
  <si>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</si>
  <si>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</si>
  <si>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</si>
  <si>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</si>
  <si>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</si>
  <si>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</si>
  <si>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</si>
  <si>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</si>
  <si>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</si>
  <si>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</si>
  <si>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</si>
  <si>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</si>
  <si>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</si>
  <si>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</si>
  <si>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</si>
  <si>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</si>
  <si>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</si>
  <si>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</si>
  <si>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</si>
  <si>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</si>
  <si>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</si>
  <si>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</si>
  <si>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</si>
  <si>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</si>
  <si>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</si>
  <si>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</si>
  <si>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</si>
  <si>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</si>
  <si>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</si>
  <si>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</si>
  <si>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</si>
  <si>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</si>
  <si>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</si>
  <si>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</si>
  <si>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</si>
  <si>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</si>
  <si>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</si>
  <si>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</si>
  <si>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</si>
  <si>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</si>
  <si>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</si>
  <si>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</si>
  <si>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</si>
  <si>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</si>
  <si>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</si>
  <si>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</si>
  <si>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</si>
  <si>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</si>
  <si>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</si>
  <si>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</si>
  <si>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</si>
  <si>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</si>
  <si>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</si>
  <si>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</si>
  <si>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</si>
  <si>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</si>
  <si>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</si>
  <si>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</si>
  <si>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</si>
  <si>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</si>
  <si>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</si>
  <si>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</si>
  <si>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</si>
  <si>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</si>
  <si>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</si>
  <si>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</si>
  <si>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</si>
  <si>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</si>
  <si>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</si>
  <si>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</si>
  <si>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</si>
  <si>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</si>
  <si>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</si>
  <si>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</si>
  <si>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</si>
  <si>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</si>
  <si>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</si>
  <si>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</si>
  <si>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</si>
  <si>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</si>
  <si>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</si>
  <si>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</si>
  <si>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</si>
  <si>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</si>
  <si>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</si>
  <si>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</si>
  <si>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</si>
  <si>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</si>
  <si>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</si>
  <si>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</si>
  <si>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</si>
  <si>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</si>
  <si>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</si>
  <si>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</si>
  <si>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</si>
  <si>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</si>
  <si>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</si>
  <si>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</si>
  <si>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</si>
  <si>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</si>
  <si>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</si>
  <si>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</si>
  <si>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</si>
  <si>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</si>
  <si>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</si>
  <si>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</si>
  <si>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</si>
  <si>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</si>
  <si>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</si>
  <si>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</si>
  <si>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</si>
  <si>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</si>
  <si>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</si>
  <si>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</si>
  <si>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</si>
  <si>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</si>
  <si>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</si>
  <si>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</si>
  <si>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</si>
  <si>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</si>
  <si>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</si>
  <si>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</si>
  <si>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</si>
  <si>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</si>
  <si>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</si>
  <si>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</si>
  <si>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</si>
  <si>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</si>
  <si>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</si>
  <si>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</si>
  <si>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</si>
  <si>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</si>
  <si>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</si>
  <si>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</si>
  <si>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</si>
  <si>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</si>
  <si>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</si>
  <si>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</si>
  <si>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</si>
  <si>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</si>
  <si>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</si>
  <si>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</si>
  <si>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</si>
  <si>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</si>
  <si>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</si>
  <si>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</si>
  <si>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</si>
  <si>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</si>
  <si>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</si>
  <si>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</si>
  <si>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</si>
  <si>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</si>
  <si>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</si>
  <si>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</si>
  <si>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</si>
  <si>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</si>
  <si>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</si>
  <si>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</si>
  <si>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</si>
  <si>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</si>
  <si>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</si>
  <si>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</si>
  <si>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</si>
  <si>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</si>
  <si>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</si>
  <si>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</si>
  <si>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</si>
  <si>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</si>
  <si>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</si>
  <si>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</si>
  <si>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</si>
  <si>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</si>
  <si>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</si>
  <si>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</si>
  <si>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</si>
  <si>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</si>
  <si>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</si>
  <si>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</si>
  <si>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</si>
  <si>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</si>
  <si>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</si>
  <si>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</si>
  <si>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</si>
  <si>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</si>
  <si>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</si>
  <si>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</si>
  <si>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</si>
  <si>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</si>
  <si>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</si>
  <si>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</si>
  <si>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</si>
  <si>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</si>
  <si>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</si>
  <si>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</si>
  <si>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</si>
  <si>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</si>
  <si>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</si>
  <si>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</si>
  <si>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</si>
  <si>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</si>
  <si>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</si>
  <si>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</si>
  <si>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</si>
  <si>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</si>
  <si>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</si>
  <si>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</si>
  <si>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</si>
  <si>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</si>
  <si>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</si>
  <si>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</si>
  <si>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</si>
  <si>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</si>
  <si>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</si>
  <si>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</si>
  <si>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</si>
  <si>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</si>
  <si>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</si>
  <si>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</si>
  <si>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</si>
  <si>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</si>
  <si>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</si>
  <si>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</si>
  <si>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</si>
  <si>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</si>
  <si>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</si>
  <si>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</si>
  <si>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</si>
  <si>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</si>
  <si>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</si>
  <si>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</si>
  <si>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</si>
  <si>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</si>
  <si>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</si>
  <si>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</si>
  <si>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</si>
  <si>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</si>
  <si>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</si>
  <si>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</si>
  <si>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</si>
  <si>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</si>
  <si>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</si>
  <si>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</si>
  <si>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</si>
  <si>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</si>
  <si>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</si>
  <si>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</si>
  <si>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</si>
  <si>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</si>
  <si>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</si>
  <si>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</si>
  <si>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</si>
  <si>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</si>
  <si>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</si>
  <si>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</si>
  <si>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</si>
  <si>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</si>
  <si>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</si>
  <si>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</si>
  <si>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</si>
  <si>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</si>
  <si>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</si>
  <si>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</si>
  <si>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</si>
  <si>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</si>
  <si>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</si>
  <si>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</si>
  <si>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</si>
  <si>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</si>
  <si>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</si>
  <si>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</si>
  <si>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</si>
  <si>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</si>
  <si>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</si>
  <si>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</si>
  <si>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</si>
  <si>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</si>
  <si>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</si>
  <si>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</si>
  <si>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</si>
  <si>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</si>
  <si>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</si>
  <si>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</si>
  <si>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</si>
  <si>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</si>
  <si>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</si>
  <si>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</si>
  <si>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</si>
  <si>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</si>
  <si>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</si>
  <si>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</si>
  <si>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</si>
  <si>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</si>
  <si>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</si>
  <si>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</si>
  <si>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</si>
  <si>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</si>
  <si>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</si>
  <si>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</si>
  <si>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</si>
  <si>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</si>
  <si>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</si>
  <si>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</si>
  <si>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</si>
  <si>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</si>
  <si>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</si>
  <si>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</si>
  <si>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</si>
  <si>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</si>
  <si>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</si>
  <si>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</si>
  <si>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</si>
  <si>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</si>
  <si>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</si>
  <si>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</si>
  <si>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</si>
  <si>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</si>
  <si>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</si>
  <si>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</si>
  <si>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</si>
  <si>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</si>
  <si>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</si>
  <si>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</si>
  <si>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</si>
  <si>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</si>
  <si>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</si>
  <si>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</si>
  <si>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</si>
  <si>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</si>
  <si>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</si>
  <si>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</si>
  <si>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</si>
  <si>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</si>
  <si>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</si>
  <si>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</si>
  <si>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</si>
  <si>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</si>
  <si>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</si>
  <si>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</si>
  <si>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</si>
  <si>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</si>
  <si>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</si>
  <si>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</si>
  <si>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</si>
  <si>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</si>
  <si>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</si>
  <si>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</si>
  <si>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</si>
  <si>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</si>
  <si>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</si>
  <si>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</si>
  <si>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</si>
  <si>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</si>
  <si>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</si>
  <si>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</si>
  <si>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</si>
  <si>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</si>
  <si>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</si>
  <si>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</si>
  <si>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</si>
  <si>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</si>
  <si>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</si>
  <si>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</si>
  <si>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</si>
  <si>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</si>
  <si>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</si>
  <si>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</si>
  <si>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</si>
  <si>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</si>
  <si>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</si>
  <si>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</si>
  <si>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</si>
  <si>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</si>
  <si>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</si>
  <si>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</si>
  <si>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</si>
  <si>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</si>
  <si>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</si>
  <si>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</si>
  <si>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</si>
  <si>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</si>
  <si>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</si>
  <si>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</si>
  <si>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</si>
  <si>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</si>
  <si>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</si>
  <si>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</si>
  <si>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</si>
  <si>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</si>
  <si>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</si>
  <si>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</si>
  <si>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</si>
  <si>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</si>
  <si>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</si>
  <si>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</si>
  <si>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</si>
  <si>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</si>
  <si>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</si>
  <si>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</si>
  <si>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</si>
  <si>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</si>
  <si>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</si>
  <si>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</si>
  <si>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</si>
  <si>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</si>
  <si>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</si>
  <si>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</si>
  <si>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</si>
  <si>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</si>
  <si>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</si>
  <si>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</si>
  <si>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</si>
  <si>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</si>
  <si>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</si>
  <si>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</si>
  <si>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</si>
  <si>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</si>
  <si>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</si>
  <si>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</si>
  <si>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</si>
  <si>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</si>
  <si>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</si>
  <si>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</si>
  <si>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</si>
  <si>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</si>
  <si>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</si>
  <si>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</si>
  <si>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</si>
  <si>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</si>
  <si>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</si>
  <si>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</si>
  <si>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</si>
  <si>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</si>
  <si>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</si>
  <si>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</si>
  <si>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</si>
  <si>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</si>
  <si>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</si>
  <si>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</si>
  <si>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</si>
  <si>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</si>
  <si>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</si>
  <si>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</si>
  <si>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</si>
  <si>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</si>
  <si>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</si>
  <si>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</si>
  <si>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</si>
  <si>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</si>
  <si>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</si>
  <si>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</si>
  <si>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</si>
  <si>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</si>
  <si>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</si>
  <si>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</si>
  <si>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</si>
  <si>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</si>
  <si>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</si>
  <si>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</si>
  <si>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</si>
  <si>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</si>
  <si>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</si>
  <si>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</si>
  <si>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</si>
  <si>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</si>
  <si>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</si>
  <si>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</si>
  <si>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</si>
  <si>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</si>
  <si>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</si>
  <si>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</si>
  <si>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</si>
  <si>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</si>
  <si>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</si>
  <si>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</si>
  <si>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</si>
  <si>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</si>
  <si>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</si>
  <si>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</si>
  <si>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</si>
  <si>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</si>
  <si>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</si>
  <si>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</si>
  <si>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</si>
  <si>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</si>
  <si>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</si>
  <si>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</si>
  <si>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</si>
  <si>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</si>
  <si>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</si>
  <si>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</si>
  <si>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</si>
  <si>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</si>
  <si>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</si>
  <si>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</si>
  <si>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</si>
  <si>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</si>
  <si>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</si>
  <si>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</si>
  <si>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</si>
  <si>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</si>
  <si>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</si>
  <si>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</si>
  <si>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</si>
  <si>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</si>
  <si>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</si>
  <si>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</si>
  <si>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</si>
  <si>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</si>
  <si>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</si>
  <si>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</si>
  <si>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</si>
  <si>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</si>
  <si>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</si>
  <si>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</si>
  <si>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</si>
  <si>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</si>
  <si>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</si>
  <si>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</si>
  <si>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</si>
  <si>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</si>
  <si>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</si>
  <si>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</si>
  <si>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</si>
  <si>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</si>
  <si>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</si>
  <si>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</si>
  <si>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</si>
  <si>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</si>
  <si>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</si>
  <si>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</si>
  <si>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</si>
  <si>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</si>
  <si>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</si>
  <si>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</si>
  <si>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</si>
  <si>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</si>
  <si>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</si>
  <si>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</si>
  <si>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</si>
  <si>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</si>
  <si>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</si>
  <si>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</si>
  <si>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</si>
  <si>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</si>
  <si>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</si>
  <si>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</si>
  <si>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</si>
  <si>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</si>
  <si>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</si>
  <si>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</si>
  <si>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</si>
  <si>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</si>
  <si>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</si>
  <si>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</si>
  <si>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</si>
  <si>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</si>
  <si>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</si>
  <si>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</si>
  <si>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</si>
  <si>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</si>
  <si>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</si>
  <si>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</si>
  <si>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</si>
  <si>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</si>
  <si>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</si>
  <si>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</si>
  <si>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</si>
  <si>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</si>
  <si>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</si>
  <si>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</si>
  <si>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</si>
  <si>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</si>
  <si>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</si>
  <si>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</si>
  <si>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</si>
  <si>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</si>
  <si>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</si>
  <si>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</si>
  <si>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</si>
  <si>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</si>
  <si>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</si>
  <si>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</si>
  <si>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</si>
  <si>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</si>
  <si>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</si>
  <si>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</si>
  <si>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</si>
  <si>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</si>
  <si>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</si>
  <si>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</si>
  <si>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</si>
  <si>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</si>
  <si>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</si>
  <si>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</si>
  <si>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</si>
  <si>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</si>
  <si>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</si>
  <si>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</si>
  <si>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</si>
  <si>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</si>
  <si>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</si>
  <si>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</si>
  <si>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</si>
  <si>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</si>
  <si>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</si>
  <si>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</si>
  <si>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</si>
  <si>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</si>
  <si>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</si>
  <si>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</si>
  <si>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</si>
  <si>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</si>
  <si>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</si>
  <si>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</si>
  <si>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</si>
  <si>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</si>
  <si>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</si>
  <si>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</si>
  <si>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</si>
  <si>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</si>
  <si>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</si>
  <si>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</si>
  <si>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</si>
  <si>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</si>
  <si>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</si>
  <si>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</si>
  <si>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</si>
  <si>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</si>
  <si>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</si>
  <si>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</si>
  <si>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</si>
  <si>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</si>
  <si>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</si>
  <si>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</si>
  <si>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</si>
  <si>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</si>
  <si>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</si>
  <si>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</si>
  <si>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</si>
  <si>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</si>
  <si>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</si>
  <si>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</si>
  <si>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</si>
  <si>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</si>
  <si>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</si>
  <si>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</si>
  <si>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</si>
  <si>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</si>
  <si>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</si>
  <si>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</si>
  <si>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</si>
  <si>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</si>
  <si>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</si>
  <si>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</si>
  <si>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</si>
  <si>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</si>
  <si>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</si>
  <si>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</si>
  <si>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</si>
  <si>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</si>
  <si>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</si>
  <si>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</si>
  <si>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</si>
  <si>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</si>
  <si>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</si>
  <si>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</si>
  <si>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</si>
  <si>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</si>
  <si>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</si>
  <si>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</si>
  <si>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</si>
  <si>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</si>
  <si>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</si>
  <si>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</si>
  <si>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</si>
  <si>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</si>
  <si>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</si>
  <si>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</si>
  <si>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</si>
  <si>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</si>
  <si>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</si>
  <si>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</si>
  <si>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</si>
  <si>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</si>
  <si>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</si>
  <si>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</si>
  <si>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</si>
  <si>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</si>
  <si>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</si>
  <si>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</si>
  <si>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</si>
  <si>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</si>
  <si>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</si>
  <si>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</si>
  <si>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</si>
  <si>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</si>
  <si>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</si>
  <si>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</si>
  <si>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</si>
  <si>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</si>
  <si>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</si>
  <si>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</si>
  <si>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</si>
  <si>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</si>
  <si>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</si>
  <si>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</si>
  <si>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</si>
  <si>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</si>
  <si>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</si>
  <si>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</si>
  <si>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</si>
  <si>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</si>
  <si>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</si>
  <si>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</si>
  <si>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</si>
  <si>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</si>
  <si>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</si>
  <si>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</si>
  <si>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</si>
  <si>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</si>
  <si>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</si>
  <si>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</si>
  <si>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</si>
  <si>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</si>
  <si>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</si>
  <si>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</si>
  <si>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</si>
  <si>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</si>
  <si>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</si>
  <si>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</si>
  <si>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</si>
  <si>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</si>
  <si>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</si>
  <si>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</si>
  <si>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</si>
  <si>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</si>
  <si>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</si>
  <si>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</si>
  <si>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</si>
  <si>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</si>
  <si>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</si>
  <si>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</si>
  <si>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</si>
  <si>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</si>
  <si>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</si>
  <si>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</si>
  <si>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</si>
  <si>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</si>
  <si>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</si>
  <si>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</si>
  <si>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</si>
  <si>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</si>
  <si>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</si>
  <si>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</si>
  <si>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</si>
  <si>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</si>
  <si>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</si>
  <si>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</si>
  <si>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</si>
  <si>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</si>
  <si>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</si>
  <si>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</si>
  <si>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</si>
  <si>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</si>
  <si>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</si>
  <si>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</si>
  <si>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</si>
  <si>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</si>
  <si>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</si>
  <si>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</si>
  <si>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</si>
  <si>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</si>
  <si>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</si>
  <si>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</si>
  <si>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</si>
  <si>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</si>
  <si>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</si>
  <si>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</si>
  <si>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</si>
  <si>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</si>
  <si>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</si>
  <si>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</si>
  <si>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</si>
  <si>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</si>
  <si>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</si>
  <si>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</si>
  <si>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</si>
  <si>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</si>
  <si>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</si>
  <si>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</si>
  <si>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</si>
  <si>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</si>
  <si>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</si>
  <si>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</si>
  <si>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</si>
  <si>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</si>
  <si>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</si>
  <si>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</si>
  <si>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</si>
  <si>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</si>
  <si>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</si>
  <si>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</si>
  <si>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</si>
  <si>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</si>
  <si>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</si>
  <si>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</si>
  <si>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</si>
  <si>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</si>
  <si>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</si>
  <si>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</si>
  <si>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</si>
  <si>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</si>
  <si>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</si>
  <si>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</si>
  <si>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</si>
  <si>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</si>
  <si>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</si>
  <si>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</si>
  <si>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</si>
  <si>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</si>
  <si>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</si>
  <si>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</si>
  <si>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</si>
  <si>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</si>
  <si>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</si>
  <si>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</si>
  <si>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</si>
  <si>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</si>
  <si>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</si>
  <si>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</si>
  <si>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</si>
  <si>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</si>
  <si>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</si>
  <si>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</si>
  <si>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</si>
  <si>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</si>
  <si>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</si>
  <si>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</si>
  <si>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</si>
  <si>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</si>
  <si>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</si>
  <si>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</si>
  <si>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</si>
  <si>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</si>
  <si>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</si>
  <si>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</si>
  <si>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</si>
  <si>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</si>
  <si>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</si>
  <si>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</si>
  <si>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</si>
  <si>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</si>
  <si>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</si>
  <si>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</si>
  <si>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</si>
  <si>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</si>
  <si>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</si>
  <si>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</si>
  <si>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</si>
  <si>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</si>
  <si>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</si>
  <si>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</si>
  <si>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</si>
  <si>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</si>
  <si>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</si>
  <si>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</si>
  <si>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</si>
  <si>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</si>
  <si>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</si>
  <si>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</si>
  <si>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</si>
  <si>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</si>
  <si>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</si>
  <si>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</si>
  <si>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</si>
  <si>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</si>
  <si>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</si>
  <si>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</si>
  <si>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</si>
  <si>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</si>
  <si>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</si>
  <si>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</si>
  <si>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</si>
  <si>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</si>
  <si>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</si>
  <si>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</si>
  <si>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</si>
  <si>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</si>
  <si>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</si>
  <si>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</si>
  <si>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</si>
  <si>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</si>
  <si>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</si>
  <si>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</si>
  <si>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</si>
  <si>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</si>
  <si>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</si>
  <si>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</si>
  <si>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</si>
  <si>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</si>
  <si>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</si>
  <si>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</si>
  <si>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</si>
  <si>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</si>
  <si>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</si>
  <si>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</si>
  <si>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</si>
  <si>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</si>
  <si>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</si>
  <si>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</si>
  <si>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</si>
  <si>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</si>
  <si>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</si>
  <si>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</si>
  <si>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</si>
  <si>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</si>
  <si>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</si>
  <si>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</si>
  <si>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</si>
  <si>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</si>
  <si>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</si>
  <si>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</si>
  <si>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</si>
  <si>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</si>
  <si>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</si>
  <si>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</si>
  <si>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</si>
  <si>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</si>
  <si>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</si>
  <si>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</si>
  <si>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</si>
  <si>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</si>
  <si>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</si>
  <si>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</si>
  <si>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</si>
  <si>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</si>
  <si>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</si>
  <si>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</si>
  <si>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</si>
  <si>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</si>
  <si>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</si>
  <si>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</si>
  <si>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</si>
  <si>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</si>
  <si>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</si>
  <si>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</si>
  <si>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</si>
  <si>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</si>
  <si>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</si>
  <si>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</si>
  <si>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</si>
  <si>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</si>
  <si>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</si>
  <si>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</si>
  <si>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</si>
  <si>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</si>
  <si>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</si>
  <si>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</si>
  <si>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</si>
  <si>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</si>
  <si>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</si>
  <si>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</si>
  <si>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</si>
  <si>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</si>
  <si>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</si>
  <si>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</si>
  <si>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</si>
  <si>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</si>
  <si>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</si>
  <si>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</si>
  <si>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</si>
  <si>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</si>
  <si>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</si>
  <si>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</si>
  <si>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</si>
  <si>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</si>
  <si>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</si>
  <si>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</si>
  <si>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</si>
  <si>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</si>
  <si>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</si>
  <si>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</si>
  <si>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</si>
  <si>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</si>
  <si>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</si>
  <si>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</si>
  <si>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</si>
  <si>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</si>
  <si>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</si>
  <si>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</si>
  <si>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</si>
  <si>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</si>
  <si>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</si>
  <si>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</si>
  <si>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</si>
  <si>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</si>
  <si>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</si>
  <si>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</si>
  <si>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</si>
  <si>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</si>
  <si>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</si>
  <si>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</si>
  <si>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</si>
  <si>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</si>
  <si>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</si>
  <si>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</si>
  <si>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</si>
  <si>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</si>
  <si>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</si>
  <si>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</si>
  <si>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</si>
  <si>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</si>
  <si>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</si>
  <si>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</si>
  <si>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</si>
  <si>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</si>
  <si>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</si>
  <si>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</si>
  <si>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</si>
  <si>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</si>
  <si>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</si>
  <si>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</si>
  <si>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</si>
  <si>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</si>
  <si>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</si>
  <si>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</si>
  <si>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</si>
  <si>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</si>
  <si>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</si>
  <si>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</si>
  <si>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</si>
  <si>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</si>
  <si>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</si>
  <si>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</si>
  <si>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</si>
  <si>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</si>
  <si>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</si>
  <si>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</si>
  <si>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</si>
  <si>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</si>
  <si>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</si>
  <si>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</si>
  <si>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</si>
  <si>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</si>
  <si>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</si>
  <si>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</si>
  <si>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</si>
  <si>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</si>
  <si>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</si>
  <si>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</si>
  <si>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</si>
  <si>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</si>
  <si>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</si>
  <si>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</si>
  <si>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</si>
  <si>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</si>
  <si>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</si>
  <si>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</si>
  <si>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</si>
  <si>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</si>
  <si>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</si>
  <si>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</si>
  <si>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</si>
  <si>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</si>
  <si>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</si>
  <si>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</si>
  <si>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</si>
  <si>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</si>
  <si>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</si>
  <si>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</si>
  <si>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</si>
  <si>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</si>
  <si>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</si>
  <si>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</si>
  <si>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</si>
  <si>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</si>
  <si>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</si>
  <si>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</si>
  <si>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</si>
  <si>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</si>
  <si>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</si>
  <si>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</si>
  <si>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</si>
  <si>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</si>
  <si>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</si>
  <si>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</si>
  <si>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</si>
  <si>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</si>
  <si>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</si>
  <si>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</si>
  <si>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</si>
  <si>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</si>
  <si>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</si>
  <si>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</si>
  <si>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</si>
  <si>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</si>
  <si>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</si>
  <si>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</si>
  <si>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</si>
  <si>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</si>
  <si>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</si>
  <si>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</si>
  <si>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</si>
  <si>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</si>
  <si>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</si>
  <si>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</si>
  <si>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</si>
  <si>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</si>
  <si>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</si>
  <si>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</si>
  <si>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</si>
  <si>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</si>
  <si>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</si>
  <si>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</si>
  <si>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</si>
  <si>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</si>
  <si>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</si>
  <si>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</si>
  <si>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</si>
  <si>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</si>
  <si>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</si>
  <si>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</si>
  <si>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</si>
  <si>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</si>
  <si>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</si>
  <si>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</si>
  <si>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</si>
  <si>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</si>
  <si>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</si>
  <si>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</si>
  <si>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</si>
  <si>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</si>
  <si>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</si>
  <si>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</si>
  <si>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</si>
  <si>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</si>
  <si>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</si>
  <si>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</si>
  <si>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</si>
  <si>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</si>
  <si>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</si>
  <si>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</si>
  <si>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</si>
  <si>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</si>
  <si>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</si>
  <si>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</si>
  <si>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</si>
  <si>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</si>
  <si>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</si>
  <si>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</si>
  <si>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</si>
  <si>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</si>
  <si>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</si>
  <si>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</si>
  <si>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</si>
  <si>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</si>
  <si>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</si>
  <si>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</si>
  <si>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</si>
  <si>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</si>
  <si>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</si>
  <si>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</si>
  <si>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</si>
  <si>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</si>
  <si>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</si>
  <si>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</si>
  <si>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</si>
  <si>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</si>
  <si>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</si>
  <si>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</si>
  <si>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</si>
  <si>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</si>
  <si>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</si>
  <si>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</si>
  <si>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</si>
  <si>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</si>
  <si>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</si>
  <si>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</si>
  <si>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</si>
  <si>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</si>
  <si>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</si>
  <si>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</si>
  <si>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</si>
  <si>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</si>
  <si>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</si>
  <si>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</si>
  <si>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</si>
  <si>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</si>
  <si>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</si>
  <si>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</si>
  <si>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</si>
  <si>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</si>
  <si>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</si>
  <si>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</si>
  <si>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</si>
  <si>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</si>
  <si>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</si>
  <si>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</si>
  <si>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</si>
  <si>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</si>
  <si>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</si>
  <si>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</si>
  <si>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</si>
  <si>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</si>
  <si>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</si>
  <si>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</si>
  <si>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</si>
  <si>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</si>
  <si>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</si>
  <si>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</si>
  <si>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</si>
  <si>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</si>
  <si>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</si>
  <si>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</si>
  <si>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</si>
  <si>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</si>
  <si>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</si>
  <si>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</si>
  <si>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</si>
  <si>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</si>
  <si>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</si>
  <si>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</si>
  <si>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</si>
  <si>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</si>
  <si>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</si>
  <si>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</si>
  <si>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</si>
  <si>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</si>
  <si>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</si>
  <si>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</si>
  <si>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</si>
  <si>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</si>
  <si>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</si>
  <si>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</si>
  <si>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</si>
  <si>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</si>
  <si>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</si>
  <si>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</si>
  <si>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</si>
  <si>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</si>
  <si>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</si>
  <si>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</si>
  <si>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</si>
  <si>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</si>
  <si>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</si>
  <si>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</si>
  <si>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</si>
  <si>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</si>
  <si>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</si>
  <si>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</si>
  <si>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</si>
  <si>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</si>
  <si>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</si>
  <si>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</si>
  <si>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</si>
  <si>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</si>
  <si>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</si>
  <si>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</si>
  <si>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</si>
  <si>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</si>
  <si>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</si>
  <si>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</si>
  <si>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</si>
  <si>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</si>
  <si>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</si>
  <si>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</si>
  <si>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</si>
  <si>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</si>
  <si>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</si>
  <si>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</si>
  <si>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</si>
  <si>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</si>
  <si>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</si>
  <si>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</si>
  <si>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</si>
  <si>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</si>
  <si>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</si>
  <si>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</si>
  <si>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</si>
  <si>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</si>
  <si>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</si>
  <si>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</si>
  <si>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</si>
  <si>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</si>
  <si>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</si>
  <si>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</si>
  <si>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</si>
  <si>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</si>
  <si>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</si>
  <si>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</si>
  <si>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</si>
  <si>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</si>
  <si>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</si>
  <si>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</si>
  <si>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</si>
  <si>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</si>
  <si>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</si>
  <si>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</si>
  <si>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</si>
  <si>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</si>
  <si>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</si>
  <si>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</si>
  <si>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</si>
  <si>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</si>
  <si>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</si>
  <si>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</si>
  <si>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</si>
  <si>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</si>
  <si>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</si>
  <si>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</si>
  <si>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</si>
  <si>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</si>
  <si>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</si>
  <si>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</si>
  <si>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</si>
  <si>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</si>
  <si>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</si>
  <si>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</si>
  <si>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</si>
  <si>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</si>
  <si>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</si>
  <si>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</si>
  <si>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</si>
  <si>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</si>
  <si>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</si>
  <si>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</si>
  <si>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</si>
  <si>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</si>
  <si>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</si>
  <si>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</si>
  <si>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</si>
  <si>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</si>
  <si>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</si>
  <si>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</si>
  <si>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</si>
  <si>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</si>
  <si>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</si>
  <si>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</si>
  <si>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</si>
  <si>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</si>
  <si>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</si>
  <si>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</si>
  <si>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</si>
  <si>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</si>
  <si>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</si>
  <si>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</si>
  <si>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</si>
  <si>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</si>
  <si>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</si>
  <si>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</si>
  <si>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</si>
  <si>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</si>
  <si>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</si>
  <si>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</si>
  <si>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</si>
  <si>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</si>
  <si>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</si>
  <si>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</si>
  <si>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</si>
  <si>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</si>
  <si>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</si>
  <si>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</si>
  <si>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</si>
  <si>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</si>
  <si>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</si>
  <si>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</si>
  <si>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</si>
  <si>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</si>
  <si>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</si>
  <si>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</si>
  <si>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</si>
  <si>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</si>
  <si>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</si>
  <si>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</si>
  <si>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</si>
  <si>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</si>
  <si>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</si>
  <si>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</si>
  <si>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</si>
  <si>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</si>
  <si>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</si>
  <si>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</si>
  <si>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</si>
  <si>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</si>
  <si>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</si>
  <si>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</si>
  <si>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</si>
  <si>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</si>
  <si>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</si>
  <si>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</si>
  <si>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</si>
  <si>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</si>
  <si>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</si>
  <si>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</si>
  <si>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</si>
  <si>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</si>
  <si>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</si>
  <si>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</si>
  <si>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</si>
  <si>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</si>
  <si>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</si>
  <si>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</si>
  <si>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</si>
  <si>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</si>
  <si>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</si>
  <si>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</si>
  <si>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</si>
  <si>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</si>
  <si>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</si>
  <si>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</si>
  <si>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</si>
  <si>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</si>
  <si>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</si>
  <si>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</si>
  <si>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</si>
  <si>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</si>
  <si>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</si>
  <si>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</si>
  <si>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</si>
  <si>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</si>
  <si>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</si>
  <si>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</si>
  <si>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</si>
  <si>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</si>
  <si>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</si>
  <si>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</si>
  <si>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</si>
  <si>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</si>
  <si>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</si>
  <si>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</si>
  <si>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</si>
  <si>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</si>
  <si>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</si>
  <si>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</si>
  <si>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</si>
  <si>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</si>
  <si>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</si>
  <si>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</si>
  <si>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</si>
  <si>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</si>
  <si>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</si>
  <si>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</si>
  <si>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</si>
  <si>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</si>
  <si>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</si>
  <si>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</si>
  <si>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</si>
  <si>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</si>
  <si>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</si>
  <si>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</si>
  <si>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</si>
  <si>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</si>
  <si>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</si>
  <si>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</si>
  <si>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</si>
  <si>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</si>
  <si>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</si>
  <si>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</si>
  <si>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</si>
  <si>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</si>
  <si>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</si>
  <si>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</si>
  <si>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</si>
  <si>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</si>
  <si>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</si>
  <si>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</si>
  <si>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</si>
  <si>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</si>
  <si>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</si>
  <si>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</si>
  <si>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</si>
  <si>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</si>
  <si>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</si>
  <si>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</si>
  <si>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</si>
  <si>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</si>
  <si>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</si>
  <si>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</si>
  <si>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</si>
  <si>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</si>
  <si>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</si>
  <si>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</si>
  <si>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</si>
  <si>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</si>
  <si>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</si>
  <si>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</si>
  <si>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</si>
  <si>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</si>
  <si>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</si>
  <si>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</si>
  <si>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</si>
  <si>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</si>
  <si>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</si>
  <si>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</si>
  <si>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</si>
  <si>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</si>
  <si>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</si>
  <si>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</si>
  <si>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</si>
  <si>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</si>
  <si>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</si>
  <si>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</si>
  <si>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</si>
  <si>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</si>
  <si>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</si>
  <si>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</si>
  <si>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</si>
  <si>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</si>
  <si>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</si>
  <si>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</si>
  <si>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</si>
  <si>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</si>
  <si>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</si>
  <si>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</si>
  <si>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</si>
  <si>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</si>
  <si>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</si>
  <si>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</si>
  <si>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</si>
  <si>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</si>
  <si>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</si>
  <si>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</si>
  <si>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</si>
  <si>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</si>
  <si>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</si>
  <si>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</si>
  <si>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</si>
  <si>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</si>
  <si>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</si>
  <si>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</si>
  <si>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</si>
  <si>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</si>
  <si>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</si>
  <si>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</si>
  <si>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</si>
  <si>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</si>
  <si>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</si>
  <si>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</si>
  <si>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</si>
  <si>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</si>
  <si>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</si>
  <si>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</si>
  <si>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</si>
  <si>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</si>
  <si>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</si>
  <si>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</si>
  <si>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</si>
  <si>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</si>
  <si>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</si>
  <si>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</si>
  <si>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</si>
  <si>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</si>
  <si>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</si>
  <si>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</si>
  <si>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</si>
  <si>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</si>
  <si>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</si>
  <si>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</si>
  <si>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</si>
  <si>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</si>
  <si>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</si>
  <si>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</si>
  <si>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</si>
  <si>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</si>
  <si>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</si>
  <si>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</si>
  <si>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</si>
  <si>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</si>
  <si>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</si>
  <si>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</si>
  <si>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</si>
  <si>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</si>
  <si>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</si>
  <si>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</si>
  <si>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</si>
  <si>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</si>
  <si>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</si>
  <si>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</si>
  <si>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</si>
  <si>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</si>
  <si>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</si>
  <si>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</si>
  <si>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</si>
  <si>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</si>
  <si>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</si>
  <si>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</si>
  <si>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</si>
  <si>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</si>
  <si>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</si>
  <si>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</si>
  <si>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</si>
  <si>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</si>
  <si>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</si>
  <si>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</si>
  <si>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</si>
  <si>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</si>
  <si>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</si>
  <si>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</si>
  <si>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</si>
  <si>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</si>
  <si>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</si>
  <si>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</si>
  <si>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</si>
  <si>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</si>
  <si>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</si>
  <si>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</si>
  <si>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</si>
  <si>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</si>
  <si>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</si>
  <si>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</si>
  <si>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</si>
  <si>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</si>
  <si>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</si>
  <si>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</si>
  <si>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</si>
  <si>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</si>
  <si>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</si>
  <si>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</si>
  <si>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</si>
  <si>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</si>
  <si>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</si>
  <si>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</si>
  <si>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</si>
  <si>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</si>
  <si>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</si>
  <si>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</si>
  <si>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</si>
  <si>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</si>
  <si>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</si>
  <si>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</si>
  <si>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</si>
  <si>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</si>
  <si>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</si>
  <si>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</si>
  <si>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</si>
  <si>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</si>
  <si>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</si>
  <si>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</si>
  <si>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</si>
  <si>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</si>
  <si>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</si>
  <si>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</si>
  <si>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</si>
  <si>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</si>
  <si>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</si>
  <si>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</si>
  <si>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</si>
  <si>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</si>
  <si>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</si>
  <si>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</si>
  <si>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</si>
  <si>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</si>
  <si>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</si>
  <si>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</si>
  <si>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</si>
  <si>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</si>
  <si>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</si>
  <si>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</si>
  <si>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</si>
  <si>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</si>
  <si>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</si>
  <si>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</si>
  <si>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</si>
  <si>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</si>
  <si>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</si>
  <si>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</si>
  <si>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</si>
  <si>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</si>
  <si>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</si>
  <si>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</si>
  <si>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</si>
  <si>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</si>
  <si>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</si>
  <si>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</si>
  <si>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</si>
  <si>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</si>
  <si>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</si>
  <si>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</si>
  <si>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</si>
  <si>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</si>
  <si>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</si>
  <si>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</si>
  <si>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</si>
  <si>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</si>
  <si>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</si>
  <si>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</si>
  <si>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</si>
  <si>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</si>
  <si>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</si>
  <si>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</si>
  <si>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</si>
  <si>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</si>
  <si>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</si>
  <si>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</si>
  <si>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</si>
  <si>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</si>
  <si>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</si>
  <si>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</si>
  <si>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</si>
  <si>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</si>
  <si>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</si>
  <si>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</si>
  <si>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</si>
  <si>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</si>
  <si>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</si>
  <si>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</si>
  <si>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</si>
  <si>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</si>
  <si>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</si>
  <si>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</si>
  <si>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</si>
  <si>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</si>
  <si>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</si>
  <si>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</si>
  <si>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</si>
  <si>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</si>
  <si>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</si>
  <si>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</si>
  <si>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</si>
  <si>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</si>
  <si>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</si>
  <si>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</si>
  <si>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</si>
  <si>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</si>
  <si>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</si>
  <si>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</si>
  <si>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</si>
  <si>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</si>
  <si>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</si>
  <si>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</si>
  <si>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</si>
  <si>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</si>
  <si>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</si>
  <si>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</si>
  <si>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</si>
  <si>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</si>
  <si>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</si>
  <si>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</si>
  <si>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</si>
  <si>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</si>
  <si>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</si>
  <si>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</si>
  <si>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</si>
  <si>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</si>
  <si>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</si>
  <si>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</si>
  <si>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</si>
  <si>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</si>
  <si>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</si>
  <si>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</si>
  <si>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</si>
  <si>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</si>
  <si>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</si>
  <si>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</si>
  <si>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</si>
  <si>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</si>
  <si>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</si>
  <si>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</si>
  <si>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</si>
  <si>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</si>
  <si>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</si>
  <si>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</si>
  <si>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</si>
  <si>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</si>
  <si>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</si>
  <si>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</si>
  <si>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</si>
  <si>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</si>
  <si>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</si>
  <si>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</si>
  <si>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</si>
  <si>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</si>
  <si>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</si>
  <si>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</si>
  <si>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</si>
  <si>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</si>
  <si>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</si>
  <si>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</si>
  <si>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</si>
  <si>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</si>
  <si>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</si>
  <si>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</si>
  <si>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</si>
  <si>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</si>
  <si>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</si>
  <si>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</si>
  <si>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</si>
  <si>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</si>
  <si>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</si>
  <si>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</si>
  <si>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</si>
  <si>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</si>
  <si>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</si>
  <si>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</si>
  <si>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</si>
  <si>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</si>
  <si>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</si>
  <si>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</si>
  <si>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</si>
  <si>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</si>
  <si>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</si>
  <si>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</si>
  <si>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</si>
  <si>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</si>
  <si>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</si>
  <si>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</si>
  <si>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</si>
  <si>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</si>
  <si>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</si>
  <si>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</si>
  <si>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</si>
  <si>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</si>
  <si>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</si>
  <si>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</si>
  <si>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</si>
  <si>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</si>
  <si>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</si>
  <si>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</si>
  <si>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</si>
  <si>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</si>
  <si>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</si>
  <si>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</si>
  <si>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</si>
  <si>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</si>
  <si>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</si>
  <si>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</si>
  <si>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</si>
  <si>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</si>
  <si>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</si>
  <si>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</si>
  <si>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</si>
  <si>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</si>
  <si>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</si>
  <si>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</si>
  <si>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</si>
  <si>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</si>
  <si>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</si>
  <si>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</si>
  <si>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</si>
  <si>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</si>
  <si>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</si>
  <si>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</si>
  <si>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</si>
  <si>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</si>
  <si>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</si>
  <si>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</si>
  <si>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</si>
  <si>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</si>
  <si>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</si>
  <si>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</si>
  <si>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</si>
  <si>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</si>
  <si>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</si>
  <si>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</si>
  <si>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</si>
  <si>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</si>
  <si>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</si>
  <si>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</si>
  <si>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</si>
  <si>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</si>
  <si>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</si>
  <si>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</si>
  <si>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</si>
  <si>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</si>
  <si>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</si>
  <si>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</si>
  <si>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</si>
  <si>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</si>
  <si>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</si>
  <si>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</si>
  <si>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</si>
  <si>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</si>
  <si>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</si>
  <si>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</si>
  <si>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</si>
  <si>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</si>
  <si>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</si>
  <si>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</si>
  <si>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</si>
  <si>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</si>
  <si>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</si>
  <si>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</si>
  <si>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</si>
  <si>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</si>
  <si>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</si>
  <si>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</si>
  <si>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</si>
  <si>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</si>
  <si>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</si>
  <si>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</si>
  <si>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</si>
  <si>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</si>
  <si>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</si>
  <si>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</si>
  <si>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</si>
  <si>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</si>
  <si>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</si>
  <si>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</si>
  <si>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</si>
  <si>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</si>
  <si>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</si>
  <si>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</si>
  <si>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</si>
  <si>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</si>
  <si>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</si>
  <si>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</si>
  <si>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</si>
  <si>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</si>
  <si>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</si>
  <si>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</si>
  <si>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</si>
  <si>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</si>
  <si>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</si>
  <si>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</si>
  <si>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</si>
  <si>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</si>
  <si>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</si>
  <si>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</si>
  <si>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</si>
  <si>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</si>
  <si>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</si>
  <si>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</si>
  <si>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</si>
  <si>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</si>
  <si>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</si>
  <si>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</si>
  <si>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</si>
  <si>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</si>
  <si>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</si>
  <si>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</si>
  <si>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</si>
  <si>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</si>
  <si>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</si>
  <si>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</si>
  <si>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</si>
  <si>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</si>
  <si>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</si>
  <si>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</si>
  <si>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</si>
  <si>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</si>
  <si>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</si>
  <si>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</si>
  <si>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</si>
  <si>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</si>
  <si>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</si>
  <si>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</si>
  <si>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</si>
  <si>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</si>
  <si>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</si>
  <si>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</si>
  <si>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</si>
  <si>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</si>
  <si>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</si>
  <si>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</si>
  <si>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</si>
  <si>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</si>
  <si>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</si>
  <si>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</si>
  <si>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</si>
  <si>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</si>
  <si>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</si>
  <si>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</si>
  <si>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</si>
  <si>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</si>
  <si>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</si>
  <si>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</si>
  <si>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</si>
  <si>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</si>
  <si>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</si>
  <si>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</si>
  <si>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</si>
  <si>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</si>
  <si>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</si>
  <si>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</si>
  <si>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</si>
  <si>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</si>
  <si>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</si>
  <si>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</si>
  <si>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</si>
  <si>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</si>
  <si>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</si>
  <si>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</si>
  <si>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</si>
  <si>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</si>
  <si>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</si>
  <si>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</si>
  <si>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</si>
  <si>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</si>
  <si>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</si>
  <si>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</si>
  <si>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</si>
  <si>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</si>
  <si>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</si>
  <si>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</si>
  <si>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</si>
  <si>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</si>
  <si>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</si>
  <si>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</si>
  <si>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</si>
  <si>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</si>
  <si>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</si>
  <si>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</si>
  <si>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</si>
  <si>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</si>
  <si>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</si>
  <si>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</si>
  <si>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</si>
  <si>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</si>
  <si>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</si>
  <si>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</si>
  <si>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</si>
  <si>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</si>
  <si>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</si>
  <si>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</si>
  <si>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</si>
  <si>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</si>
  <si>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</si>
  <si>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</si>
  <si>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</si>
  <si>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</si>
  <si>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</si>
  <si>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</si>
  <si>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</si>
  <si>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</si>
  <si>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</si>
  <si>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</si>
  <si>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</si>
  <si>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</si>
  <si>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</si>
  <si>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</si>
  <si>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</si>
  <si>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</si>
  <si>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</si>
  <si>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</si>
  <si>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</si>
  <si>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</si>
  <si>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</si>
  <si>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</si>
  <si>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</si>
  <si>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</si>
  <si>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</si>
  <si>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</si>
  <si>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</si>
  <si>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</si>
  <si>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</si>
  <si>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</si>
  <si>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</si>
  <si>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</si>
  <si>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</si>
  <si>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</si>
  <si>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</si>
  <si>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</si>
  <si>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</si>
  <si>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</si>
  <si>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</si>
  <si>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</si>
  <si>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</si>
  <si>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</si>
  <si>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</si>
  <si>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</si>
  <si>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</si>
  <si>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</si>
  <si>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</si>
  <si>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</si>
  <si>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</si>
  <si>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</si>
  <si>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</si>
  <si>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</si>
  <si>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</si>
  <si>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</si>
  <si>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</si>
  <si>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</si>
  <si>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</si>
  <si>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</si>
  <si>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</si>
  <si>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</si>
  <si>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</si>
  <si>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</si>
  <si>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</si>
  <si>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</si>
  <si>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</si>
  <si>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</si>
  <si>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</si>
  <si>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</si>
  <si>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</si>
  <si>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</si>
  <si>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</si>
  <si>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</si>
  <si>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</si>
  <si>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</si>
  <si>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</si>
  <si>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</si>
  <si>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</si>
  <si>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</si>
  <si>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</si>
  <si>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</si>
  <si>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</si>
  <si>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</si>
  <si>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</si>
  <si>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</si>
  <si>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</si>
  <si>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</si>
  <si>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</si>
  <si>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</si>
  <si>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</si>
  <si>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</si>
  <si>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</si>
  <si>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</si>
  <si>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</si>
  <si>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</si>
  <si>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</si>
  <si>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</si>
  <si>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</si>
  <si>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</si>
  <si>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</si>
  <si>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</si>
  <si>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</si>
  <si>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</si>
  <si>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</si>
  <si>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</si>
  <si>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</si>
  <si>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</si>
  <si>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</si>
  <si>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</si>
  <si>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</si>
  <si>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</si>
  <si>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</si>
  <si>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</si>
  <si>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</si>
  <si>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</si>
  <si>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</si>
  <si>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</si>
  <si>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</si>
  <si>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</si>
  <si>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</si>
  <si>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</si>
  <si>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</si>
  <si>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</si>
  <si>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</si>
  <si>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</si>
  <si>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</si>
  <si>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</si>
  <si>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</si>
  <si>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</si>
  <si>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</si>
  <si>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</si>
  <si>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</si>
  <si>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</si>
  <si>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</si>
  <si>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</si>
  <si>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</si>
  <si>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</si>
  <si>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</si>
  <si>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</si>
  <si>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</si>
  <si>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</si>
  <si>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</si>
  <si>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</si>
  <si>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</si>
  <si>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</si>
  <si>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</si>
  <si>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</si>
  <si>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</si>
  <si>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</si>
  <si>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</si>
  <si>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</si>
  <si>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</si>
  <si>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</si>
  <si>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</si>
  <si>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</si>
  <si>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</si>
  <si>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</si>
  <si>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</si>
  <si>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</si>
  <si>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</si>
  <si>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</si>
  <si>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</si>
  <si>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</si>
  <si>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</si>
  <si>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</si>
  <si>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</si>
  <si>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</si>
  <si>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</si>
  <si>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</si>
  <si>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</si>
  <si>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</si>
  <si>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</si>
  <si>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</si>
  <si>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</si>
  <si>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</si>
  <si>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</si>
  <si>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</si>
  <si>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</si>
  <si>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</si>
  <si>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</si>
  <si>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</si>
  <si>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</si>
  <si>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</si>
  <si>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</si>
  <si>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</si>
  <si>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</si>
  <si>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</si>
  <si>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</si>
  <si>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</si>
  <si>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</si>
  <si>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</si>
  <si>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</si>
  <si>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</si>
  <si>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</si>
  <si>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</si>
  <si>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</si>
  <si>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</si>
  <si>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</si>
  <si>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</si>
  <si>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</si>
  <si>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</si>
  <si>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</si>
  <si>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</si>
  <si>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</si>
  <si>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</si>
  <si>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</si>
  <si>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</si>
  <si>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</si>
  <si>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</si>
  <si>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</si>
  <si>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</si>
  <si>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</si>
  <si>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</si>
  <si>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</si>
  <si>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</si>
  <si>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</si>
  <si>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</si>
  <si>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</si>
  <si>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</si>
  <si>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</si>
  <si>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</si>
  <si>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</si>
  <si>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</si>
  <si>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</si>
  <si>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</si>
  <si>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</si>
  <si>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</si>
  <si>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</si>
  <si>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</si>
  <si>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</si>
  <si>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</si>
  <si>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</si>
  <si>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</si>
  <si>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</si>
  <si>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</si>
  <si>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</si>
  <si>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</si>
  <si>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</si>
  <si>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</si>
  <si>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</si>
  <si>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</si>
  <si>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</si>
  <si>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</si>
  <si>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</si>
  <si>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</si>
  <si>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</si>
  <si>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</si>
  <si>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</si>
  <si>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</si>
  <si>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</si>
  <si>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</si>
  <si>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</si>
  <si>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</si>
  <si>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</si>
  <si>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</si>
  <si>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</si>
  <si>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</si>
  <si>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</si>
  <si>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</si>
  <si>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</si>
  <si>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</si>
  <si>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</si>
  <si>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</si>
  <si>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</si>
  <si>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</si>
  <si>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</si>
  <si>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</si>
  <si>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</si>
  <si>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</si>
  <si>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</si>
  <si>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</si>
  <si>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</si>
  <si>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</si>
  <si>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</si>
  <si>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</si>
  <si>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</si>
  <si>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</si>
  <si>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</si>
  <si>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</si>
  <si>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</si>
  <si>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</si>
  <si>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</si>
  <si>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</si>
  <si>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</si>
  <si>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</si>
  <si>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</si>
  <si>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</si>
  <si>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</si>
  <si>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</si>
  <si>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</si>
  <si>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</si>
  <si>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</si>
  <si>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</si>
  <si>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</si>
  <si>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</si>
  <si>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</si>
  <si>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</si>
  <si>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</si>
  <si>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</si>
  <si>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</si>
  <si>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</si>
  <si>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</si>
  <si>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</si>
  <si>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</si>
  <si>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</si>
  <si>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</si>
  <si>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</si>
  <si>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</si>
  <si>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</si>
  <si>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</si>
  <si>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</si>
  <si>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</si>
  <si>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</si>
  <si>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</si>
  <si>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</si>
  <si>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</si>
  <si>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</si>
  <si>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</si>
  <si>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</si>
  <si>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</si>
  <si>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</si>
  <si>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</si>
  <si>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</si>
  <si>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</si>
  <si>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</si>
  <si>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</si>
  <si>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</si>
  <si>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</si>
  <si>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</si>
  <si>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</si>
  <si>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</si>
  <si>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</si>
  <si>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</si>
  <si>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</si>
  <si>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</si>
  <si>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</si>
  <si>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</si>
  <si>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</si>
  <si>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</si>
  <si>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</si>
  <si>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</si>
  <si>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</si>
  <si>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</si>
  <si>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</si>
  <si>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</si>
  <si>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</si>
  <si>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</si>
  <si>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</si>
  <si>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</si>
  <si>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</si>
  <si>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</si>
  <si>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</si>
  <si>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</si>
  <si>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</si>
  <si>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</si>
  <si>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</si>
  <si>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</si>
  <si>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</si>
  <si>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</si>
  <si>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</si>
  <si>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</si>
  <si>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</si>
  <si>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</si>
  <si>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</si>
  <si>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</si>
  <si>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</si>
  <si>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</si>
  <si>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</si>
  <si>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</si>
  <si>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</si>
  <si>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</si>
  <si>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</si>
  <si>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</si>
  <si>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</si>
  <si>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</si>
  <si>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</si>
  <si>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</si>
  <si>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</si>
  <si>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</si>
  <si>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</si>
  <si>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</si>
  <si>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</si>
  <si>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</si>
  <si>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</si>
  <si>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</si>
  <si>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</si>
  <si>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</si>
  <si>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</si>
  <si>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</si>
  <si>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</si>
  <si>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</si>
  <si>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</si>
  <si>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</si>
  <si>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</si>
  <si>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</si>
  <si>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</si>
  <si>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</si>
  <si>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</si>
  <si>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</si>
  <si>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</si>
  <si>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</si>
  <si>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</si>
  <si>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</si>
  <si>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</si>
  <si>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</si>
  <si>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</si>
  <si>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</si>
  <si>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</si>
  <si>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</si>
  <si>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</si>
  <si>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</si>
  <si>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</si>
  <si>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</si>
  <si>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</si>
  <si>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</si>
  <si>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</si>
  <si>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</si>
  <si>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</si>
  <si>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</si>
  <si>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</si>
  <si>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</si>
  <si>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</si>
  <si>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</si>
  <si>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</si>
  <si>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</si>
  <si>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</si>
  <si>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</si>
  <si>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</si>
  <si>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</si>
  <si>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</si>
  <si>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</si>
  <si>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</si>
  <si>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</si>
  <si>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</si>
  <si>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</si>
  <si>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</si>
  <si>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</si>
  <si>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</si>
  <si>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</si>
  <si>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</si>
  <si>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</si>
  <si>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</si>
  <si>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</si>
  <si>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</si>
  <si>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</si>
  <si>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</si>
  <si>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</si>
  <si>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</si>
  <si>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</si>
  <si>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</si>
  <si>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</si>
  <si>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</si>
  <si>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</si>
  <si>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</si>
  <si>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</si>
  <si>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</si>
  <si>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</si>
  <si>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</si>
  <si>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</si>
  <si>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</si>
  <si>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</si>
  <si>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</si>
  <si>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</si>
  <si>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</si>
  <si>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</si>
  <si>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</si>
  <si>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</si>
  <si>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</si>
  <si>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</si>
  <si>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</si>
  <si>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</si>
  <si>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</si>
  <si>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</si>
  <si>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</si>
  <si>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</si>
  <si>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</si>
  <si>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</si>
  <si>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</si>
  <si>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</si>
  <si>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</si>
  <si>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</si>
  <si>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</si>
  <si>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</si>
  <si>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</si>
  <si>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</si>
  <si>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</si>
  <si>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</si>
  <si>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</si>
  <si>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</si>
  <si>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</si>
  <si>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</si>
  <si>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</si>
  <si>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</si>
  <si>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</si>
  <si>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</si>
  <si>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</si>
  <si>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</si>
  <si>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</si>
  <si>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</si>
  <si>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</si>
  <si>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</si>
  <si>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</si>
  <si>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</si>
  <si>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</si>
  <si>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</si>
  <si>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</si>
  <si>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</si>
  <si>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</si>
  <si>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</si>
  <si>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</si>
  <si>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</si>
  <si>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</si>
  <si>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</si>
  <si>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</si>
  <si>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</si>
  <si>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</si>
  <si>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</si>
  <si>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</si>
  <si>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</si>
  <si>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</si>
  <si>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</si>
  <si>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</si>
  <si>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</si>
  <si>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</si>
  <si>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</si>
  <si>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</si>
  <si>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</si>
  <si>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</si>
  <si>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</si>
  <si>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</si>
  <si>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</si>
  <si>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</si>
  <si>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</si>
  <si>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</si>
  <si>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</si>
  <si>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</si>
  <si>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</si>
  <si>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</si>
  <si>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</si>
  <si>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</si>
  <si>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</si>
  <si>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</si>
  <si>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</si>
  <si>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</si>
  <si>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</si>
  <si>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</si>
  <si>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</si>
  <si>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</si>
  <si>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</si>
  <si>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</si>
  <si>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</si>
  <si>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</si>
  <si>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</si>
  <si>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</si>
  <si>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</si>
  <si>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</si>
  <si>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</si>
  <si>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</si>
  <si>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</si>
  <si>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</si>
  <si>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</si>
  <si>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</si>
  <si>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</si>
  <si>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</si>
  <si>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</si>
  <si>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</si>
  <si>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</si>
  <si>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</si>
  <si>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</si>
  <si>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</si>
  <si>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</si>
  <si>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</si>
  <si>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</si>
  <si>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</si>
  <si>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</si>
  <si>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</si>
  <si>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</si>
  <si>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</si>
  <si>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</si>
  <si>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</si>
  <si>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</si>
  <si>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</si>
  <si>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</si>
  <si>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</si>
  <si>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</si>
  <si>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</si>
  <si>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</si>
  <si>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</si>
  <si>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</si>
  <si>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</si>
  <si>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</si>
  <si>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</si>
  <si>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</si>
  <si>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</si>
  <si>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</si>
  <si>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</si>
  <si>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</si>
  <si>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</si>
  <si>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</si>
  <si>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</si>
  <si>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</si>
  <si>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</si>
  <si>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</si>
  <si>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</si>
  <si>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</si>
  <si>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</si>
  <si>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</si>
  <si>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</si>
  <si>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</si>
  <si>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</si>
  <si>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</si>
  <si>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</si>
  <si>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</si>
  <si>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</si>
  <si>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</si>
  <si>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</si>
  <si>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</si>
  <si>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</si>
  <si>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</si>
  <si>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</si>
  <si>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</si>
  <si>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</si>
  <si>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</si>
  <si>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</si>
  <si>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</si>
  <si>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</si>
  <si>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</si>
  <si>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</si>
  <si>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</si>
  <si>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</si>
  <si>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</si>
  <si>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</si>
  <si>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</si>
  <si>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</si>
  <si>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</si>
  <si>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</si>
  <si>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</si>
  <si>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</si>
  <si>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</si>
  <si>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</si>
  <si>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</si>
  <si>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</si>
  <si>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</si>
  <si>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</si>
  <si>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</si>
  <si>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</si>
  <si>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</si>
  <si>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</si>
  <si>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</si>
  <si>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</si>
  <si>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</si>
  <si>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</si>
  <si>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</si>
  <si>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</si>
  <si>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</si>
  <si>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</si>
  <si>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</si>
  <si>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</si>
  <si>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</si>
  <si>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</si>
  <si>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</si>
  <si>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</si>
  <si>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</si>
  <si>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</si>
  <si>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</si>
  <si>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</si>
  <si>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</si>
  <si>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</si>
  <si>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</si>
  <si>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</si>
  <si>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</si>
  <si>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</si>
  <si>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</si>
  <si>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</si>
  <si>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</si>
  <si>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</si>
  <si>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</si>
  <si>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</si>
  <si>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</si>
  <si>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</si>
  <si>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</si>
  <si>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</si>
  <si>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</si>
  <si>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</si>
  <si>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</si>
  <si>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</si>
  <si>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</si>
  <si>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</si>
  <si>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</si>
  <si>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</si>
  <si>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</si>
  <si>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</si>
  <si>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</si>
  <si>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</si>
  <si>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</si>
  <si>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</si>
  <si>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</si>
  <si>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</si>
  <si>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</si>
  <si>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</si>
  <si>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</si>
  <si>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</si>
  <si>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</si>
  <si>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</si>
  <si>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</si>
  <si>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</si>
  <si>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</si>
  <si>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</si>
  <si>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</si>
  <si>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</si>
  <si>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</si>
  <si>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</si>
  <si>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</si>
  <si>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</si>
  <si>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</si>
  <si>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</si>
  <si>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</si>
  <si>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</si>
  <si>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</si>
  <si>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</si>
  <si>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</si>
  <si>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</si>
  <si>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</si>
  <si>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</si>
  <si>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</si>
  <si>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</si>
  <si>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</si>
  <si>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</si>
  <si>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</si>
  <si>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</si>
  <si>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</si>
  <si>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</si>
  <si>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</si>
  <si>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</si>
  <si>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</si>
  <si>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</si>
  <si>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</si>
  <si>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</si>
  <si>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</si>
  <si>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</si>
  <si>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</si>
  <si>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</si>
  <si>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</si>
  <si>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</si>
  <si>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</si>
  <si>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</si>
  <si>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</si>
  <si>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</si>
  <si>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</si>
  <si>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</si>
  <si>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</si>
  <si>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</si>
  <si>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</si>
  <si>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</si>
  <si>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</si>
  <si>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</si>
  <si>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</si>
  <si>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</si>
  <si>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</si>
  <si>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</si>
  <si>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</si>
  <si>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</si>
  <si>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</si>
  <si>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</si>
  <si>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</si>
  <si>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</si>
  <si>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</si>
  <si>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</si>
  <si>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</si>
  <si>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</si>
  <si>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</si>
  <si>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</si>
  <si>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</si>
  <si>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</si>
  <si>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</si>
  <si>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</si>
  <si>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</si>
  <si>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</si>
  <si>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</si>
  <si>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</si>
  <si>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</si>
  <si>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</si>
  <si>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</si>
  <si>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</si>
  <si>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</si>
  <si>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</si>
  <si>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</si>
  <si>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</si>
  <si>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</si>
  <si>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</si>
  <si>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</si>
  <si>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</si>
  <si>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</si>
  <si>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</si>
  <si>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</si>
  <si>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</si>
  <si>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</si>
  <si>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</si>
  <si>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</si>
  <si>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</si>
  <si>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</si>
  <si>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</si>
  <si>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</si>
  <si>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</si>
  <si>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</si>
  <si>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</si>
  <si>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</si>
  <si>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</si>
  <si>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</si>
  <si>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</si>
  <si>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</si>
  <si>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</si>
  <si>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</si>
  <si>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</si>
  <si>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</si>
  <si>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</si>
  <si>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</si>
  <si>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</si>
  <si>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</si>
  <si>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</si>
  <si>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</si>
  <si>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</si>
  <si>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</si>
  <si>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</si>
  <si>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</si>
  <si>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</si>
  <si>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</si>
  <si>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</si>
  <si>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</si>
  <si>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</si>
  <si>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</si>
  <si>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</si>
  <si>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</si>
  <si>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</si>
  <si>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</si>
  <si>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</si>
  <si>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</si>
  <si>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</si>
  <si>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</si>
  <si>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</si>
  <si>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</si>
  <si>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</si>
  <si>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</si>
  <si>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</si>
  <si>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</si>
  <si>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</si>
  <si>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</si>
  <si>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</si>
  <si>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</si>
  <si>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</si>
  <si>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</si>
  <si>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</si>
  <si>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</si>
  <si>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</si>
  <si>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</si>
  <si>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</si>
  <si>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</si>
  <si>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</si>
  <si>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</si>
  <si>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</si>
  <si>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</si>
  <si>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</si>
  <si>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</si>
  <si>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</si>
  <si>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</si>
  <si>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</si>
  <si>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</si>
  <si>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</si>
  <si>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</si>
  <si>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</si>
  <si>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</si>
  <si>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</si>
  <si>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</si>
  <si>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</si>
  <si>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</si>
  <si>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</si>
  <si>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</si>
  <si>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</si>
  <si>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</si>
  <si>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</si>
  <si>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</si>
  <si>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</si>
  <si>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</si>
  <si>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</si>
  <si>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</si>
  <si>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</si>
  <si>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</si>
  <si>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</si>
  <si>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</si>
  <si>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</si>
  <si>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</si>
  <si>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</si>
  <si>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</si>
  <si>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</si>
  <si>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</si>
  <si>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</si>
  <si>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</si>
  <si>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</si>
  <si>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</si>
  <si>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</si>
  <si>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</si>
  <si>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</si>
  <si>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</si>
  <si>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</si>
  <si>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</si>
  <si>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</si>
  <si>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</si>
  <si>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</si>
  <si>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</si>
  <si>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</si>
  <si>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</si>
  <si>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</si>
  <si>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</si>
  <si>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</si>
  <si>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</si>
  <si>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</si>
  <si>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</si>
  <si>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</si>
  <si>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</si>
  <si>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</si>
  <si>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</si>
  <si>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</si>
  <si>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</si>
  <si>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</si>
  <si>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</si>
  <si>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</si>
  <si>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</si>
  <si>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</si>
  <si>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</si>
  <si>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</si>
  <si>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</si>
  <si>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</si>
  <si>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</si>
  <si>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</si>
  <si>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</si>
  <si>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</si>
  <si>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</si>
  <si>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</si>
  <si>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</si>
  <si>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</si>
  <si>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</si>
  <si>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</si>
  <si>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</si>
  <si>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</si>
  <si>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</si>
  <si>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</si>
  <si>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</si>
  <si>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</si>
  <si>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</si>
  <si>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</si>
  <si>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</si>
  <si>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</si>
  <si>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</si>
  <si>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</si>
  <si>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</si>
  <si>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</si>
  <si>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</si>
  <si>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</si>
  <si>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</si>
  <si>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</si>
  <si>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</si>
  <si>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</si>
  <si>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</si>
  <si>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</si>
  <si>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</si>
  <si>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</si>
  <si>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</si>
  <si>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</si>
  <si>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</si>
  <si>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</si>
  <si>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</si>
  <si>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</si>
  <si>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</si>
  <si>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</si>
  <si>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</si>
  <si>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</si>
  <si>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</si>
  <si>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</si>
  <si>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</si>
  <si>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</si>
  <si>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</si>
  <si>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</si>
  <si>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</si>
  <si>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</si>
  <si>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</si>
  <si>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</si>
  <si>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</si>
  <si>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</si>
  <si>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</si>
  <si>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</si>
  <si>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</si>
  <si>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</si>
  <si>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</si>
  <si>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</si>
  <si>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</si>
  <si>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</si>
  <si>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</si>
  <si>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</si>
  <si>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</si>
  <si>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</si>
  <si>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</si>
  <si>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</si>
  <si>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</si>
  <si>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</si>
  <si>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</si>
  <si>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</si>
  <si>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</si>
  <si>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</si>
  <si>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</si>
  <si>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</si>
  <si>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</si>
  <si>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</si>
  <si>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</si>
  <si>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</si>
  <si>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</si>
  <si>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</si>
  <si>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</si>
  <si>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</si>
  <si>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</si>
  <si>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</si>
  <si>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</si>
  <si>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</si>
  <si>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</si>
  <si>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</si>
  <si>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</si>
  <si>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</si>
  <si>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</si>
  <si>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</si>
  <si>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</si>
  <si>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</si>
  <si>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</si>
  <si>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</si>
  <si>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</si>
  <si>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</si>
  <si>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</si>
  <si>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</si>
  <si>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</si>
  <si>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</si>
  <si>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</si>
  <si>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</si>
  <si>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</si>
  <si>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</si>
  <si>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</si>
  <si>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</si>
  <si>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</si>
  <si>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</si>
  <si>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</si>
  <si>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</si>
  <si>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</si>
  <si>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</si>
  <si>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</si>
  <si>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</si>
  <si>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</si>
  <si>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</si>
  <si>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</si>
  <si>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</si>
  <si>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</si>
  <si>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</si>
  <si>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</si>
  <si>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</si>
  <si>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</si>
  <si>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</si>
  <si>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</si>
  <si>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</si>
  <si>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</si>
  <si>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</si>
  <si>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</si>
  <si>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</si>
  <si>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</si>
  <si>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</si>
  <si>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</si>
  <si>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</si>
  <si>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</si>
  <si>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</si>
  <si>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</si>
  <si>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</si>
  <si>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</si>
  <si>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</si>
  <si>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</si>
  <si>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</si>
  <si>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</si>
  <si>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</si>
  <si>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</si>
  <si>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</si>
  <si>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</si>
  <si>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</si>
  <si>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</si>
  <si>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</si>
  <si>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</si>
  <si>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</si>
  <si>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</si>
  <si>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</si>
  <si>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</si>
  <si>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</si>
  <si>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</si>
  <si>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</si>
  <si>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</si>
  <si>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</si>
  <si>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</si>
  <si>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</si>
  <si>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</si>
  <si>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</si>
  <si>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</si>
  <si>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</si>
  <si>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</si>
  <si>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</si>
  <si>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</si>
  <si>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</si>
  <si>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</si>
  <si>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</si>
  <si>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</si>
  <si>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</si>
  <si>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</si>
  <si>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</si>
  <si>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</si>
  <si>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</si>
  <si>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</si>
  <si>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</si>
  <si>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</si>
  <si>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</si>
  <si>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</si>
  <si>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</si>
  <si>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</si>
  <si>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</si>
  <si>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</si>
  <si>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</si>
  <si>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</si>
  <si>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</si>
  <si>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</si>
  <si>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</si>
  <si>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</si>
  <si>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</si>
  <si>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</si>
  <si>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</si>
  <si>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</si>
  <si>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</si>
  <si>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</si>
  <si>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</si>
  <si>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</si>
  <si>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</si>
  <si>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</si>
  <si>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</si>
  <si>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</si>
  <si>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</si>
  <si>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</si>
  <si>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</si>
  <si>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</si>
  <si>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</si>
  <si>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</si>
  <si>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</si>
  <si>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</si>
  <si>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</si>
  <si>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</si>
  <si>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</si>
  <si>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</si>
  <si>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</si>
  <si>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</si>
  <si>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</si>
  <si>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</si>
  <si>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</si>
  <si>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</si>
  <si>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</si>
  <si>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</si>
  <si>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</si>
  <si>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</si>
  <si>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</si>
  <si>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</si>
  <si>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</si>
  <si>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</si>
  <si>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</si>
  <si>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</si>
  <si>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</si>
  <si>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</si>
  <si>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</si>
  <si>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</si>
  <si>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</si>
  <si>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</si>
  <si>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</si>
  <si>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</si>
  <si>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</si>
  <si>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</si>
  <si>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</si>
  <si>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</si>
  <si>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</si>
  <si>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</si>
  <si>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</si>
  <si>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</si>
  <si>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</si>
  <si>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</si>
  <si>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</si>
  <si>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</si>
  <si>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</si>
  <si>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</si>
  <si>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</si>
  <si>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</si>
  <si>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</si>
  <si>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</si>
  <si>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</si>
  <si>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</si>
  <si>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</si>
  <si>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</si>
  <si>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</si>
  <si>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</si>
  <si>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</si>
  <si>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</si>
  <si>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</si>
  <si>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</si>
  <si>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</si>
  <si>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</si>
  <si>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</si>
  <si>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</si>
  <si>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</si>
  <si>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</si>
  <si>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</si>
  <si>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</si>
  <si>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</si>
  <si>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</si>
  <si>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</si>
  <si>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</si>
  <si>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</si>
  <si>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</si>
  <si>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</si>
  <si>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</si>
  <si>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</si>
  <si>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</si>
  <si>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</si>
  <si>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</si>
  <si>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</si>
  <si>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</si>
  <si>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</si>
  <si>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</si>
  <si>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</si>
  <si>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</si>
  <si>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</si>
  <si>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</si>
  <si>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</si>
  <si>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</si>
  <si>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</si>
  <si>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</si>
  <si>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</si>
  <si>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</si>
  <si>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</si>
  <si>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</si>
  <si>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</si>
  <si>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</si>
  <si>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</si>
  <si>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</si>
  <si>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</si>
  <si>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</si>
  <si>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</si>
  <si>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</si>
  <si>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</si>
  <si>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</si>
  <si>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</si>
  <si>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</si>
  <si>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</si>
  <si>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</si>
  <si>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</si>
  <si>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</si>
  <si>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</si>
  <si>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</si>
  <si>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</si>
  <si>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</si>
  <si>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</si>
  <si>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</si>
  <si>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</si>
  <si>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</si>
  <si>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</si>
  <si>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</si>
  <si>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</si>
  <si>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</si>
  <si>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</si>
  <si>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</si>
  <si>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</si>
  <si>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</si>
  <si>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</si>
  <si>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</si>
  <si>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</si>
  <si>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</si>
  <si>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</si>
  <si>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</si>
  <si>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</si>
  <si>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</si>
  <si>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</si>
  <si>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</si>
  <si>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</si>
  <si>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</si>
  <si>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</si>
  <si>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</si>
  <si>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</si>
  <si>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</si>
  <si>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</si>
  <si>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</si>
  <si>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</si>
  <si>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</si>
  <si>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</si>
  <si>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</si>
  <si>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</si>
  <si>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</si>
  <si>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</si>
  <si>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</si>
  <si>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</si>
  <si>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</si>
  <si>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</si>
  <si>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</si>
  <si>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</si>
  <si>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</si>
  <si>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</si>
  <si>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</si>
  <si>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</si>
  <si>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</si>
  <si>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</si>
  <si>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</si>
  <si>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</si>
  <si>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</si>
  <si>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</si>
  <si>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</si>
  <si>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</si>
  <si>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</si>
  <si>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</si>
  <si>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</si>
  <si>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</si>
  <si>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</si>
  <si>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</si>
  <si>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</si>
  <si>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</si>
  <si>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</si>
  <si>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</si>
  <si>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</si>
  <si>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</si>
  <si>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</si>
  <si>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</si>
  <si>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</si>
  <si>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</si>
  <si>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</si>
  <si>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</si>
  <si>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</si>
  <si>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</si>
  <si>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</si>
  <si>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</si>
  <si>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</si>
  <si>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</si>
  <si>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</si>
  <si>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</si>
  <si>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</si>
  <si>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</si>
  <si>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</si>
  <si>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</si>
  <si>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</si>
  <si>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</si>
  <si>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</si>
  <si>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</si>
  <si>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</si>
  <si>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</si>
  <si>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</si>
  <si>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</si>
  <si>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</si>
  <si>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</si>
  <si>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</si>
  <si>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</si>
  <si>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</si>
  <si>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</si>
  <si>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</si>
  <si>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</si>
  <si>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</si>
  <si>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</si>
  <si>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</si>
  <si>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</si>
  <si>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</si>
  <si>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</si>
  <si>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</si>
  <si>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</si>
  <si>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</si>
  <si>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</si>
  <si>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</si>
  <si>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</si>
  <si>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</si>
  <si>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</si>
  <si>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</si>
  <si>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</si>
  <si>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</si>
  <si>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</si>
  <si>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</si>
  <si>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</si>
  <si>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</si>
  <si>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</si>
  <si>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</si>
  <si>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</si>
  <si>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</si>
  <si>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</si>
  <si>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</si>
  <si>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</si>
  <si>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</si>
  <si>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</si>
  <si>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</si>
  <si>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</si>
  <si>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</si>
  <si>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</si>
  <si>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</si>
  <si>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</si>
  <si>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</si>
  <si>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</si>
  <si>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</si>
  <si>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</si>
  <si>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</si>
  <si>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</si>
  <si>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</si>
  <si>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</si>
  <si>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</si>
  <si>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</si>
  <si>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</si>
  <si>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</si>
  <si>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</si>
  <si>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</si>
  <si>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</si>
  <si>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</si>
  <si>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</si>
  <si>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</si>
  <si>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</si>
  <si>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</si>
  <si>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</si>
  <si>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</si>
  <si>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</si>
  <si>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</si>
  <si>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</si>
  <si>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</si>
  <si>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</si>
  <si>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</si>
  <si>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</si>
  <si>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</si>
  <si>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</si>
  <si>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</si>
  <si>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</si>
  <si>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</si>
  <si>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</si>
  <si>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</si>
  <si>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</si>
  <si>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</si>
  <si>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</si>
  <si>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</si>
  <si>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</si>
  <si>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</si>
  <si>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</si>
  <si>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</si>
  <si>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</si>
  <si>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</si>
  <si>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</si>
  <si>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</si>
  <si>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</si>
  <si>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</si>
  <si>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</si>
  <si>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</si>
  <si>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</si>
  <si>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</si>
  <si>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</si>
  <si>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</si>
  <si>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</si>
  <si>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</si>
  <si>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</si>
  <si>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</si>
  <si>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</si>
  <si>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</si>
  <si>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</si>
  <si>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</si>
  <si>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</si>
  <si>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</si>
  <si>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</si>
  <si>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</si>
  <si>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</si>
  <si>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</si>
  <si>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</si>
  <si>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</si>
  <si>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</si>
  <si>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</si>
  <si>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</si>
  <si>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</si>
  <si>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</si>
  <si>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</si>
  <si>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</si>
  <si>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</si>
  <si>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</si>
  <si>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</si>
  <si>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</si>
  <si>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</si>
  <si>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</si>
  <si>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</si>
  <si>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</si>
  <si>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</si>
  <si>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</si>
  <si>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</si>
  <si>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</si>
  <si>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</si>
  <si>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</si>
  <si>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</si>
  <si>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</si>
  <si>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</si>
  <si>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</si>
  <si>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</si>
  <si>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</si>
  <si>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</si>
  <si>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</si>
  <si>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</si>
  <si>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</si>
  <si>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</si>
  <si>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</si>
  <si>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</si>
  <si>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</si>
  <si>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</si>
  <si>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</si>
  <si>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</si>
  <si>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</si>
  <si>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</si>
  <si>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</si>
  <si>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</si>
  <si>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</si>
  <si>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</si>
  <si>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</si>
  <si>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</si>
  <si>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</si>
  <si>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</si>
  <si>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</si>
  <si>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</si>
  <si>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</si>
  <si>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</si>
  <si>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</si>
  <si>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</si>
  <si>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</si>
  <si>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</si>
  <si>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</si>
  <si>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</si>
  <si>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</si>
  <si>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</si>
  <si>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</si>
  <si>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</si>
  <si>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</si>
  <si>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</si>
  <si>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</si>
  <si>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</si>
  <si>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</si>
  <si>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</si>
  <si>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</si>
  <si>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</si>
  <si>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</si>
  <si>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</si>
  <si>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</si>
  <si>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</si>
  <si>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</si>
  <si>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</si>
  <si>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</si>
  <si>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</si>
  <si>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</si>
  <si>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</si>
  <si>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</si>
  <si>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</si>
  <si>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</si>
  <si>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</si>
  <si>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</si>
  <si>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</si>
  <si>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</si>
  <si>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</si>
  <si>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</si>
  <si>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</si>
  <si>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</si>
  <si>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</si>
  <si>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</si>
  <si>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</si>
  <si>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</si>
  <si>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</si>
  <si>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</si>
  <si>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</si>
  <si>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</si>
  <si>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</si>
  <si>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</si>
  <si>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</si>
  <si>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</si>
  <si>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</si>
  <si>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</si>
  <si>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</si>
  <si>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</si>
  <si>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</si>
  <si>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</si>
  <si>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</si>
  <si>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</si>
  <si>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</si>
  <si>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</si>
  <si>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</si>
  <si>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</si>
  <si>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</si>
  <si>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</si>
  <si>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</si>
  <si>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</si>
  <si>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</si>
  <si>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</si>
  <si>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</si>
  <si>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</si>
  <si>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</si>
  <si>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</si>
  <si>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</si>
  <si>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</si>
  <si>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</si>
  <si>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</si>
  <si>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</si>
  <si>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</si>
  <si>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</si>
  <si>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</si>
  <si>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</si>
  <si>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</si>
  <si>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</si>
  <si>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</si>
  <si>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</si>
  <si>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</si>
  <si>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</si>
  <si>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</si>
  <si>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</si>
  <si>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</si>
  <si>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</si>
  <si>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</si>
  <si>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</si>
  <si>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</si>
  <si>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</si>
  <si>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</si>
  <si>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</si>
  <si>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</si>
  <si>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</si>
  <si>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</si>
  <si>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</si>
  <si>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</si>
  <si>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</si>
  <si>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</si>
  <si>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</si>
  <si>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</si>
  <si>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</si>
  <si>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</si>
  <si>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</si>
  <si>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</si>
  <si>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</si>
  <si>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</si>
  <si>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</si>
  <si>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</si>
  <si>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</si>
  <si>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</si>
  <si>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</si>
  <si>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</si>
  <si>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</si>
  <si>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</si>
  <si>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</si>
  <si>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</si>
  <si>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</si>
  <si>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</si>
  <si>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</si>
  <si>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</si>
  <si>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</si>
  <si>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</si>
  <si>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</si>
  <si>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</si>
  <si>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</si>
  <si>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</si>
  <si>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</si>
  <si>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</si>
  <si>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</si>
  <si>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</si>
  <si>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</si>
  <si>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</si>
  <si>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</si>
  <si>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</si>
  <si>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</si>
  <si>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</si>
  <si>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</si>
  <si>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</si>
  <si>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</si>
  <si>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</si>
  <si>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</si>
  <si>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</si>
  <si>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</si>
  <si>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</si>
  <si>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</si>
  <si>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</si>
  <si>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</si>
  <si>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</si>
  <si>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</si>
  <si>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</si>
  <si>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</si>
  <si>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</si>
  <si>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</si>
  <si>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</si>
  <si>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</si>
  <si>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</si>
  <si>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</si>
  <si>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</si>
  <si>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</si>
  <si>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</si>
  <si>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</si>
  <si>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</si>
  <si>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</si>
  <si>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</si>
  <si>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</si>
  <si>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</si>
  <si>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</si>
  <si>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</si>
  <si>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</si>
  <si>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</si>
  <si>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</si>
  <si>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</si>
  <si>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</si>
  <si>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</si>
  <si>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</si>
  <si>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</si>
  <si>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</si>
  <si>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</si>
  <si>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</si>
  <si>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</si>
  <si>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</si>
  <si>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</si>
  <si>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</si>
  <si>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</si>
  <si>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</si>
  <si>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</si>
  <si>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</si>
  <si>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</si>
  <si>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</si>
  <si>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</si>
  <si>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</si>
  <si>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</si>
  <si>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</si>
  <si>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</si>
  <si>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</si>
  <si>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</si>
  <si>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</si>
  <si>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</si>
  <si>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</si>
  <si>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</si>
  <si>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</si>
  <si>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</si>
  <si>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</si>
  <si>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</si>
  <si>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</si>
  <si>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</si>
  <si>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</si>
  <si>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</si>
  <si>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</si>
  <si>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</si>
  <si>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</si>
  <si>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</si>
  <si>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</si>
  <si>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</si>
  <si>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</si>
  <si>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</si>
  <si>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</si>
  <si>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</si>
  <si>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</si>
  <si>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</si>
  <si>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</si>
  <si>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</si>
  <si>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</si>
  <si>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</si>
  <si>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</si>
  <si>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</si>
  <si>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</si>
  <si>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</si>
  <si>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</si>
  <si>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</si>
  <si>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</si>
  <si>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</si>
  <si>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</si>
  <si>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</si>
  <si>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</si>
  <si>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</si>
  <si>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</si>
  <si>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</si>
  <si>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</si>
  <si>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</si>
  <si>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</si>
  <si>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</si>
  <si>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</si>
  <si>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</si>
  <si>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</si>
  <si>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</si>
  <si>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</si>
  <si>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</si>
  <si>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</si>
  <si>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</si>
  <si>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</si>
  <si>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</si>
  <si>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</si>
  <si>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</si>
  <si>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</si>
  <si>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</si>
  <si>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</si>
  <si>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</si>
  <si>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</si>
  <si>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</si>
  <si>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</si>
  <si>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</si>
  <si>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</si>
  <si>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</si>
  <si>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</si>
  <si>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</si>
  <si>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</si>
  <si>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</si>
  <si>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</si>
  <si>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</si>
  <si>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</si>
  <si>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</si>
  <si>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</si>
  <si>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</si>
  <si>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</si>
  <si>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</si>
  <si>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</si>
  <si>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</si>
  <si>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</si>
  <si>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</si>
  <si>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</si>
  <si>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</si>
  <si>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</si>
  <si>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</si>
  <si>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</si>
  <si>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</si>
  <si>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</si>
  <si>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</si>
  <si>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</si>
  <si>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</si>
  <si>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</si>
  <si>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</si>
  <si>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</si>
  <si>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</si>
  <si>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</si>
  <si>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</si>
  <si>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</si>
  <si>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</si>
  <si>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</si>
  <si>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</si>
  <si>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</si>
  <si>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</si>
  <si>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</si>
  <si>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</si>
  <si>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</si>
  <si>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</si>
  <si>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</si>
  <si>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</si>
  <si>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</si>
  <si>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</si>
  <si>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</si>
  <si>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</si>
  <si>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</si>
  <si>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</si>
  <si>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</si>
  <si>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</si>
  <si>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</si>
  <si>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</si>
  <si>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</si>
  <si>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</si>
  <si>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</si>
  <si>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</si>
  <si>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</si>
  <si>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</si>
  <si>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</si>
  <si>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</si>
  <si>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</si>
  <si>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</si>
  <si>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</si>
  <si>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</si>
  <si>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</si>
  <si>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</si>
  <si>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</si>
  <si>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</si>
  <si>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</si>
  <si>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</si>
  <si>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</si>
  <si>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</si>
  <si>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</si>
  <si>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</si>
  <si>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</si>
  <si>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</si>
  <si>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</si>
  <si>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</si>
  <si>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</si>
  <si>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</si>
  <si>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</si>
  <si>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</si>
  <si>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</si>
  <si>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</si>
  <si>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</si>
  <si>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</si>
  <si>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</si>
  <si>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</si>
  <si>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</si>
  <si>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</si>
  <si>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</si>
  <si>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</si>
  <si>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</si>
  <si>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</si>
  <si>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</si>
  <si>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</si>
  <si>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</si>
  <si>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</si>
  <si>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</si>
  <si>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</si>
  <si>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</si>
  <si>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</si>
  <si>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</si>
  <si>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</si>
  <si>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</si>
  <si>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</si>
  <si>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</si>
  <si>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</si>
  <si>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</si>
  <si>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</si>
  <si>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</si>
  <si>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</si>
  <si>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</si>
  <si>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</si>
  <si>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</si>
  <si>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</si>
  <si>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</si>
  <si>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</si>
  <si>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</si>
  <si>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</si>
  <si>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</si>
  <si>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</si>
  <si>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</si>
  <si>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</si>
  <si>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</si>
  <si>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</si>
  <si>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</si>
  <si>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</si>
  <si>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</si>
  <si>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</si>
  <si>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</si>
  <si>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</si>
  <si>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</si>
  <si>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</si>
  <si>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</si>
  <si>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</si>
  <si>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</si>
  <si>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</si>
  <si>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</si>
  <si>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</si>
  <si>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</si>
  <si>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</si>
  <si>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</si>
  <si>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</si>
  <si>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</si>
  <si>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</si>
  <si>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</si>
  <si>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</si>
  <si>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</si>
  <si>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</si>
  <si>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</si>
  <si>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</si>
  <si>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</si>
  <si>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</si>
  <si>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</si>
  <si>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</si>
  <si>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</si>
  <si>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</si>
  <si>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</si>
  <si>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</si>
  <si>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</si>
  <si>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</si>
  <si>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</si>
  <si>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</si>
  <si>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</si>
  <si>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</si>
  <si>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</si>
  <si>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</si>
  <si>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</si>
  <si>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</si>
  <si>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</si>
  <si>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</si>
  <si>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</si>
  <si>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</si>
  <si>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</si>
  <si>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</si>
  <si>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</si>
  <si>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</si>
  <si>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</si>
  <si>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</si>
  <si>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</si>
  <si>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</si>
  <si>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</si>
  <si>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</si>
  <si>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</si>
  <si>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</si>
  <si>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</si>
  <si>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</si>
  <si>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</si>
  <si>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</si>
  <si>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</si>
  <si>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</si>
  <si>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</si>
  <si>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</si>
  <si>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</si>
  <si>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</si>
  <si>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</si>
  <si>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</si>
  <si>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</si>
  <si>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</si>
  <si>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</si>
  <si>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</si>
  <si>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</si>
  <si>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</si>
  <si>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</si>
  <si>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</si>
  <si>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</si>
  <si>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</si>
  <si>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</si>
  <si>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</si>
  <si>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</si>
  <si>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</si>
  <si>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</si>
  <si>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</si>
  <si>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</si>
  <si>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</si>
  <si>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</si>
  <si>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</si>
  <si>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</si>
  <si>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</si>
  <si>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</si>
  <si>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</si>
  <si>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</si>
  <si>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</si>
  <si>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</si>
  <si>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</si>
  <si>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</si>
  <si>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</si>
  <si>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</si>
  <si>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</si>
  <si>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</si>
  <si>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</si>
  <si>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</si>
  <si>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</si>
  <si>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</si>
  <si>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</si>
  <si>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</si>
  <si>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</si>
  <si>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</si>
  <si>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</si>
  <si>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</si>
  <si>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</si>
  <si>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</si>
  <si>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</si>
  <si>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</si>
  <si>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</si>
  <si>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</si>
  <si>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</si>
  <si>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</si>
  <si>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</si>
  <si>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</si>
  <si>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</si>
  <si>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</si>
  <si>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</si>
  <si>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</si>
  <si>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</si>
  <si>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</si>
  <si>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</si>
  <si>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</si>
  <si>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</si>
  <si>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</si>
  <si>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</si>
  <si>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</si>
  <si>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</si>
  <si>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</si>
  <si>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</si>
  <si>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</si>
  <si>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</si>
  <si>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</si>
  <si>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</si>
  <si>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</si>
  <si>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</si>
  <si>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</si>
  <si>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</si>
  <si>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</si>
  <si>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</si>
  <si>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</si>
  <si>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</si>
  <si>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</si>
  <si>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</si>
  <si>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</si>
  <si>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</si>
  <si>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</si>
  <si>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</si>
  <si>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</si>
  <si>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</si>
  <si>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</si>
  <si>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</si>
  <si>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</si>
  <si>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</si>
  <si>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</si>
  <si>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</si>
  <si>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</si>
  <si>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</si>
  <si>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</si>
  <si>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</si>
  <si>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</si>
  <si>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</si>
  <si>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</si>
  <si>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</si>
  <si>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</si>
  <si>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</si>
  <si>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</si>
  <si>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</si>
  <si>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</si>
  <si>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</si>
  <si>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</si>
  <si>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</si>
  <si>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</si>
  <si>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</si>
  <si>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</si>
  <si>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</si>
  <si>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</si>
  <si>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</si>
  <si>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</si>
  <si>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</si>
  <si>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</si>
  <si>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</si>
  <si>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</si>
  <si>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</si>
  <si>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</si>
  <si>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</si>
  <si>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</si>
  <si>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</si>
  <si>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</si>
  <si>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</si>
  <si>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</si>
  <si>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</si>
  <si>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</si>
  <si>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</si>
  <si>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</si>
  <si>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</si>
  <si>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</si>
  <si>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</si>
  <si>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</si>
  <si>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</si>
  <si>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</si>
  <si>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</si>
  <si>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</si>
  <si>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</si>
  <si>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</si>
  <si>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</si>
  <si>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</si>
  <si>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</si>
  <si>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</si>
  <si>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</si>
  <si>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</si>
  <si>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</si>
  <si>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</si>
  <si>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</si>
  <si>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</si>
  <si>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</si>
  <si>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</si>
  <si>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</si>
  <si>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</si>
  <si>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</si>
  <si>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</si>
  <si>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</si>
  <si>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</si>
  <si>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</si>
  <si>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</si>
  <si>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</si>
  <si>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</si>
  <si>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</si>
  <si>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</si>
  <si>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</si>
  <si>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</si>
  <si>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</si>
  <si>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</si>
  <si>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</si>
  <si>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</si>
  <si>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</si>
  <si>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</si>
  <si>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</si>
  <si>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</si>
  <si>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</si>
  <si>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</si>
  <si>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</si>
  <si>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</si>
  <si>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</si>
  <si>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</si>
  <si>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</si>
  <si>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</si>
  <si>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</si>
  <si>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</si>
  <si>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</si>
  <si>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</si>
  <si>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</si>
  <si>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</si>
  <si>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</si>
  <si>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</si>
  <si>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</si>
  <si>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</si>
  <si>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</si>
  <si>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</si>
  <si>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</si>
  <si>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</si>
  <si>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</si>
  <si>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</si>
  <si>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</si>
  <si>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</si>
  <si>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</si>
  <si>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</si>
  <si>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</si>
  <si>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</si>
  <si>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</si>
  <si>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</si>
  <si>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</si>
  <si>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</si>
  <si>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</si>
  <si>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</si>
  <si>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</si>
  <si>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</si>
  <si>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</si>
  <si>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</si>
  <si>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</si>
  <si>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</si>
  <si>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</si>
  <si>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</si>
  <si>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</si>
  <si>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</si>
  <si>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</si>
  <si>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</si>
  <si>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</si>
  <si>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</si>
  <si>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</si>
  <si>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</si>
  <si>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</si>
  <si>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</si>
  <si>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</si>
  <si>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</si>
  <si>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</si>
  <si>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</si>
  <si>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</si>
  <si>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</si>
  <si>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</si>
  <si>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</si>
  <si>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</si>
  <si>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</si>
  <si>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</si>
  <si>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</si>
  <si>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</si>
  <si>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</si>
  <si>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</si>
  <si>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</si>
  <si>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</si>
  <si>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</si>
  <si>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</si>
  <si>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</si>
  <si>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</si>
  <si>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</si>
  <si>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</si>
  <si>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</si>
  <si>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</si>
  <si>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</si>
  <si>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</si>
  <si>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</si>
  <si>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</si>
  <si>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</si>
  <si>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</si>
  <si>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</si>
  <si>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</si>
  <si>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</si>
  <si>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</si>
  <si>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</si>
  <si>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</si>
  <si>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</si>
  <si>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</si>
  <si>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</si>
  <si>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</si>
  <si>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</si>
  <si>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</si>
  <si>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</si>
  <si>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</si>
  <si>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</si>
  <si>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</si>
  <si>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</si>
  <si>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</si>
  <si>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</si>
  <si>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</si>
  <si>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</si>
  <si>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</si>
  <si>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</si>
  <si>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</si>
  <si>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</si>
  <si>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</si>
  <si>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</si>
  <si>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</si>
  <si>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</si>
  <si>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</si>
  <si>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</si>
  <si>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</si>
  <si>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</si>
  <si>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</si>
  <si>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</si>
  <si>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</si>
  <si>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</si>
  <si>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</si>
  <si>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</si>
  <si>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</si>
  <si>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</si>
  <si>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</si>
  <si>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</si>
  <si>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</si>
  <si>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</si>
  <si>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</si>
  <si>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</si>
  <si>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</si>
  <si>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</si>
  <si>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</si>
  <si>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</si>
  <si>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</si>
  <si>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</si>
  <si>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</si>
  <si>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</si>
  <si>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</si>
  <si>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</si>
  <si>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</si>
  <si>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</si>
  <si>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</si>
  <si>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</si>
  <si>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</si>
  <si>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</si>
  <si>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</si>
  <si>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</si>
  <si>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</si>
  <si>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</si>
  <si>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</si>
  <si>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</si>
  <si>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</si>
  <si>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</si>
  <si>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</si>
  <si>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</si>
  <si>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</si>
  <si>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</si>
  <si>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</si>
  <si>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</si>
  <si>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</si>
  <si>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</si>
  <si>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</si>
  <si>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</si>
  <si>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</si>
  <si>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</si>
  <si>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</si>
  <si>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</si>
  <si>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</si>
  <si>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</si>
  <si>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</si>
  <si>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</si>
  <si>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</si>
  <si>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</si>
  <si>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</si>
  <si>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</si>
  <si>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</si>
  <si>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</si>
  <si>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</si>
  <si>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</si>
  <si>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</si>
  <si>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</si>
  <si>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</si>
  <si>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</si>
  <si>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</si>
  <si>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</si>
  <si>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</si>
  <si>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</si>
  <si>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</si>
  <si>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</si>
  <si>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</si>
  <si>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</si>
  <si>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</si>
  <si>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</si>
  <si>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</si>
  <si>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</si>
  <si>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</si>
  <si>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</si>
  <si>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</si>
  <si>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</si>
  <si>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</si>
  <si>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</si>
  <si>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</si>
  <si>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</si>
  <si>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</si>
  <si>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</si>
  <si>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</si>
  <si>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</si>
  <si>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</si>
  <si>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</si>
  <si>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</si>
  <si>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</si>
  <si>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</si>
  <si>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</si>
  <si>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</si>
  <si>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</si>
  <si>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</si>
  <si>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</si>
  <si>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</si>
  <si>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</si>
  <si>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</si>
  <si>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</si>
  <si>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</si>
  <si>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</si>
  <si>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</si>
  <si>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</si>
  <si>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</si>
  <si>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</si>
  <si>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</si>
  <si>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</si>
  <si>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</si>
  <si>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</si>
  <si>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</si>
  <si>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</si>
  <si>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</si>
  <si>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</si>
  <si>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</si>
  <si>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</si>
  <si>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</si>
  <si>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</si>
  <si>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</si>
  <si>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</si>
  <si>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</si>
  <si>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</si>
  <si>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</si>
  <si>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</si>
  <si>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</si>
  <si>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</si>
  <si>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</si>
  <si>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</si>
  <si>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</si>
  <si>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</si>
  <si>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</si>
  <si>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</si>
  <si>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</si>
  <si>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</si>
  <si>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</si>
  <si>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</si>
  <si>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</si>
  <si>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</si>
  <si>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</si>
  <si>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</si>
  <si>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</si>
  <si>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</si>
  <si>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</si>
  <si>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</si>
  <si>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</si>
  <si>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</si>
  <si>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</si>
  <si>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</si>
  <si>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</si>
  <si>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</si>
  <si>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</si>
  <si>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</si>
  <si>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</si>
  <si>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</si>
  <si>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</si>
  <si>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</si>
  <si>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</si>
  <si>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</si>
  <si>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</si>
  <si>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</si>
  <si>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</si>
  <si>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</si>
  <si>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</si>
  <si>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</si>
  <si>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</si>
  <si>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</si>
  <si>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</si>
  <si>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</si>
  <si>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</si>
  <si>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</si>
  <si>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</si>
  <si>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</si>
  <si>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</si>
  <si>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</si>
  <si>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</si>
  <si>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</si>
  <si>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</si>
  <si>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</si>
  <si>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</si>
  <si>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</si>
  <si>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</si>
  <si>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</si>
  <si>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</si>
  <si>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</si>
  <si>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</si>
  <si>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</si>
  <si>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</si>
  <si>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</si>
  <si>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</si>
  <si>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</si>
  <si>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</si>
  <si>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</si>
  <si>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</si>
  <si>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</si>
  <si>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</si>
  <si>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</si>
  <si>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</si>
  <si>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</si>
  <si>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</si>
  <si>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</si>
  <si>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</si>
  <si>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</si>
  <si>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</si>
  <si>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</si>
  <si>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</si>
  <si>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</si>
  <si>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</si>
  <si>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</si>
  <si>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</si>
  <si>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</si>
  <si>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</si>
  <si>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</si>
  <si>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</si>
  <si>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</si>
  <si>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</si>
  <si>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</si>
  <si>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</si>
  <si>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</si>
  <si>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</si>
  <si>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</si>
  <si>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</si>
  <si>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</si>
  <si>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</si>
  <si>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</si>
  <si>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</si>
  <si>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</si>
  <si>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</si>
  <si>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</si>
  <si>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</si>
  <si>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</si>
  <si>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</si>
  <si>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</si>
  <si>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</si>
  <si>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</si>
  <si>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</si>
  <si>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</si>
  <si>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</si>
  <si>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</si>
  <si>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</si>
  <si>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</si>
  <si>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</si>
  <si>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</si>
  <si>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</si>
  <si>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</si>
  <si>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</si>
  <si>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</si>
  <si>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</si>
  <si>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</si>
  <si>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</si>
  <si>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</si>
  <si>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</si>
  <si>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</si>
  <si>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</si>
  <si>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</si>
  <si>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</si>
  <si>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</si>
  <si>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</si>
  <si>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</si>
  <si>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</si>
  <si>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</si>
  <si>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</si>
  <si>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</si>
  <si>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</si>
  <si>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</si>
  <si>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</si>
  <si>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</si>
  <si>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</si>
  <si>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</si>
  <si>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</si>
  <si>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</si>
  <si>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</si>
  <si>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</si>
  <si>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</si>
  <si>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</si>
  <si>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</si>
  <si>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</si>
  <si>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</si>
  <si>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</si>
  <si>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</si>
  <si>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</si>
  <si>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</si>
  <si>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</si>
  <si>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</si>
  <si>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</si>
  <si>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</si>
  <si>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</si>
  <si>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</si>
  <si>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</si>
  <si>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</si>
  <si>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</si>
  <si>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</si>
  <si>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</si>
  <si>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</si>
  <si>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</si>
  <si>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</si>
  <si>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</si>
  <si>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</si>
  <si>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</si>
  <si>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</si>
  <si>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</si>
  <si>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</si>
  <si>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</si>
  <si>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</si>
  <si>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</si>
  <si>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</si>
  <si>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</si>
  <si>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</si>
  <si>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</si>
  <si>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</si>
  <si>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</si>
  <si>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</si>
  <si>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</si>
  <si>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</si>
  <si>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</si>
  <si>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</si>
  <si>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</si>
  <si>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</si>
  <si>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</si>
  <si>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</si>
  <si>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</si>
  <si>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</si>
  <si>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</si>
  <si>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</si>
  <si>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</si>
  <si>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</si>
  <si>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</si>
  <si>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</si>
  <si>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</si>
  <si>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</si>
  <si>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</si>
  <si>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</si>
  <si>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</si>
  <si>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</si>
  <si>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</si>
  <si>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</si>
  <si>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</si>
  <si>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</si>
  <si>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</si>
  <si>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</si>
  <si>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</si>
  <si>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</si>
  <si>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</si>
  <si>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</si>
  <si>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</si>
  <si>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</si>
  <si>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</si>
  <si>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</si>
  <si>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</si>
  <si>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</si>
  <si>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</si>
  <si>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</si>
  <si>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</si>
  <si>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</si>
  <si>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</si>
  <si>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</si>
  <si>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</si>
  <si>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</si>
  <si>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</si>
  <si>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</si>
  <si>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</si>
  <si>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</si>
  <si>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</si>
  <si>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</si>
  <si>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</si>
  <si>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</si>
  <si>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</si>
  <si>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</si>
  <si>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</si>
  <si>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</si>
  <si>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</si>
  <si>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</si>
  <si>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</si>
  <si>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</si>
  <si>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</si>
  <si>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</si>
  <si>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</si>
  <si>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</si>
  <si>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</si>
  <si>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</si>
  <si>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</si>
  <si>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</si>
  <si>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</si>
  <si>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</si>
  <si>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</si>
  <si>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</si>
  <si>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</si>
  <si>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</si>
  <si>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</si>
  <si>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</si>
  <si>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</si>
  <si>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</si>
  <si>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</si>
  <si>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</si>
  <si>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</si>
  <si>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</si>
  <si>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</si>
  <si>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</si>
  <si>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</si>
  <si>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</si>
  <si>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</si>
  <si>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</si>
  <si>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</si>
  <si>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</si>
  <si>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</si>
  <si>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</si>
  <si>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</si>
  <si>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</si>
  <si>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</si>
  <si>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</si>
  <si>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</si>
  <si>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</si>
  <si>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</si>
  <si>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</si>
  <si>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</si>
  <si>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</si>
  <si>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</si>
  <si>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</si>
  <si>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</si>
  <si>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</si>
  <si>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</si>
  <si>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</si>
  <si>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</si>
  <si>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</si>
  <si>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</si>
  <si>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</si>
  <si>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</si>
  <si>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</si>
  <si>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</si>
  <si>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</si>
  <si>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</si>
  <si>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</si>
  <si>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</si>
  <si>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</si>
  <si>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</si>
  <si>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</si>
  <si>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</si>
  <si>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</si>
  <si>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</si>
  <si>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</si>
  <si>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</si>
  <si>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</si>
  <si>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</si>
  <si>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</si>
  <si>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</si>
  <si>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</si>
  <si>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</si>
  <si>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</si>
  <si>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</si>
  <si>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</si>
  <si>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</si>
  <si>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</si>
  <si>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</si>
  <si>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</si>
  <si>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</si>
  <si>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</si>
  <si>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</si>
  <si>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</si>
  <si>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</si>
  <si>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</si>
  <si>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</si>
  <si>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</si>
  <si>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</si>
  <si>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</si>
  <si>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</si>
  <si>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</si>
  <si>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</si>
  <si>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</si>
  <si>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</si>
  <si>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</si>
  <si>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</si>
  <si>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</si>
  <si>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</si>
  <si>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</si>
  <si>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</si>
  <si>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</si>
  <si>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</si>
  <si>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</si>
  <si>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</si>
  <si>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</si>
  <si>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</si>
  <si>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</si>
  <si>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</si>
  <si>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</si>
  <si>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</si>
  <si>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</si>
  <si>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</si>
  <si>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</si>
  <si>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</si>
  <si>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</si>
  <si>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</si>
  <si>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</si>
  <si>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</si>
  <si>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</si>
  <si>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</si>
  <si>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</si>
  <si>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</si>
  <si>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</si>
  <si>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</si>
  <si>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</si>
  <si>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</si>
  <si>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</si>
  <si>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</si>
  <si>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</si>
  <si>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</si>
  <si>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</si>
  <si>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</si>
  <si>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</si>
  <si>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</si>
  <si>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</si>
  <si>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</si>
  <si>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</si>
  <si>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</si>
  <si>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</si>
  <si>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</si>
  <si>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</si>
  <si>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</si>
  <si>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</si>
  <si>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</si>
  <si>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</si>
  <si>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</si>
  <si>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</si>
  <si>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</si>
  <si>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</si>
  <si>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</si>
  <si>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</si>
  <si>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</si>
  <si>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</si>
  <si>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</si>
  <si>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</si>
  <si>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</si>
  <si>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</si>
  <si>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</si>
  <si>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</si>
  <si>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</si>
  <si>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</si>
  <si>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</si>
  <si>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</si>
  <si>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</si>
  <si>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</si>
  <si>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</si>
  <si>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</si>
  <si>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</si>
  <si>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</si>
  <si>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</si>
  <si>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</si>
  <si>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</si>
  <si>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</si>
  <si>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</si>
  <si>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</si>
  <si>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</si>
  <si>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</si>
  <si>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</si>
  <si>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</si>
  <si>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</si>
  <si>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</si>
  <si>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</si>
  <si>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</si>
  <si>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</si>
  <si>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</si>
  <si>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</si>
  <si>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</si>
  <si>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</si>
  <si>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</si>
  <si>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</si>
  <si>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</si>
  <si>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</si>
  <si>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</si>
  <si>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</si>
  <si>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</si>
  <si>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</si>
  <si>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</si>
  <si>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</si>
  <si>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</si>
  <si>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</si>
  <si>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</si>
  <si>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</si>
  <si>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</si>
  <si>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</si>
  <si>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</si>
  <si>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</si>
  <si>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</si>
  <si>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</si>
  <si>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</si>
  <si>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</si>
  <si>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</si>
  <si>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</si>
  <si>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</si>
  <si>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</si>
  <si>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</si>
  <si>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</si>
  <si>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</si>
  <si>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</si>
  <si>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</si>
  <si>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</si>
  <si>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</si>
  <si>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</si>
  <si>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</si>
  <si>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</si>
  <si>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</si>
  <si>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</si>
  <si>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</si>
  <si>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</si>
  <si>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</si>
  <si>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</si>
  <si>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</si>
  <si>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</si>
  <si>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</si>
  <si>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</si>
  <si>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</si>
  <si>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</si>
  <si>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</si>
  <si>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</si>
  <si>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</si>
  <si>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</si>
  <si>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</si>
  <si>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</si>
  <si>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</si>
  <si>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</si>
  <si>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</si>
  <si>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</si>
  <si>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</si>
  <si>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</si>
  <si>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</si>
  <si>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</si>
  <si>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</si>
  <si>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</si>
  <si>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</si>
  <si>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</si>
  <si>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</si>
  <si>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</si>
  <si>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</si>
  <si>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</si>
  <si>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</si>
  <si>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</si>
  <si>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</si>
  <si>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</si>
  <si>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</si>
  <si>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</si>
  <si>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</si>
  <si>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</si>
  <si>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</si>
  <si>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</si>
  <si>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</si>
  <si>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</si>
  <si>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</si>
  <si>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</si>
  <si>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</si>
  <si>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</si>
  <si>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</si>
  <si>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</si>
  <si>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</si>
  <si>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</si>
  <si>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</si>
  <si>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</si>
  <si>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</si>
  <si>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</si>
  <si>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</si>
  <si>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</si>
  <si>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</si>
  <si>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</si>
  <si>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</si>
  <si>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</si>
  <si>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</si>
  <si>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</si>
  <si>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</si>
  <si>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</si>
  <si>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</si>
  <si>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</si>
  <si>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</si>
  <si>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</si>
  <si>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</si>
  <si>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</si>
  <si>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</si>
  <si>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</si>
  <si>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</si>
  <si>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</si>
  <si>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</si>
  <si>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</si>
  <si>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</si>
  <si>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</si>
  <si>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</si>
  <si>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</si>
  <si>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</si>
  <si>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</si>
  <si>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</si>
  <si>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</si>
  <si>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</si>
  <si>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</si>
  <si>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</si>
  <si>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</si>
  <si>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</si>
  <si>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</si>
  <si>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</si>
  <si>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</si>
  <si>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</si>
  <si>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</si>
  <si>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</si>
  <si>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</si>
  <si>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</si>
  <si>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</si>
  <si>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</si>
  <si>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</si>
  <si>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</si>
  <si>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</si>
  <si>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</si>
  <si>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</si>
  <si>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</si>
  <si>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</si>
  <si>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</si>
  <si>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</si>
  <si>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</si>
  <si>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</si>
  <si>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</si>
  <si>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</si>
  <si>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</si>
  <si>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</si>
  <si>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</si>
  <si>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</si>
  <si>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</si>
  <si>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</si>
  <si>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</si>
  <si>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</si>
  <si>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</si>
  <si>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</si>
  <si>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</si>
  <si>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</si>
  <si>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</si>
  <si>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</si>
  <si>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</si>
  <si>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</si>
  <si>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</si>
  <si>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</si>
  <si>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</si>
  <si>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</si>
  <si>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</si>
  <si>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</si>
  <si>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</si>
  <si>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</si>
  <si>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</si>
  <si>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</si>
  <si>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</si>
  <si>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</si>
  <si>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</si>
  <si>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</si>
  <si>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</si>
  <si>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</si>
  <si>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</si>
  <si>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</si>
  <si>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</si>
  <si>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</si>
  <si>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</si>
  <si>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</si>
  <si>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</si>
  <si>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</si>
  <si>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</si>
  <si>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</si>
  <si>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</si>
  <si>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</si>
  <si>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</si>
  <si>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</si>
  <si>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</si>
  <si>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</si>
  <si>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</si>
  <si>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</si>
  <si>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</si>
  <si>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</si>
  <si>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</si>
  <si>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</si>
  <si>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</si>
  <si>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</si>
  <si>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</si>
  <si>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</si>
  <si>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</si>
  <si>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</si>
  <si>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</si>
  <si>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</si>
  <si>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</si>
  <si>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</si>
  <si>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</si>
  <si>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</si>
  <si>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</si>
  <si>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</si>
  <si>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</si>
  <si>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</si>
  <si>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</si>
  <si>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</si>
  <si>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</si>
  <si>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</si>
  <si>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</si>
  <si>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</si>
  <si>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</si>
  <si>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</si>
  <si>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</si>
  <si>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</si>
  <si>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</si>
  <si>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</si>
  <si>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</si>
  <si>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</si>
  <si>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</si>
  <si>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</si>
  <si>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</si>
  <si>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</si>
  <si>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</si>
  <si>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</si>
  <si>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</si>
  <si>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</si>
  <si>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</si>
  <si>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</si>
  <si>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</si>
  <si>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</si>
  <si>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</si>
  <si>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</si>
  <si>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</si>
  <si>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</si>
  <si>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</si>
  <si>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</si>
  <si>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</si>
  <si>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</si>
  <si>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</si>
  <si>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</si>
  <si>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</si>
  <si>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</si>
  <si>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</si>
  <si>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</si>
  <si>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</si>
  <si>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</si>
  <si>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</si>
  <si>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</si>
  <si>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</si>
  <si>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</si>
  <si>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</si>
  <si>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</si>
  <si>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</si>
  <si>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</si>
  <si>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</si>
  <si>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</si>
  <si>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</si>
  <si>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</si>
  <si>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</si>
  <si>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</si>
  <si>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</si>
  <si>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</si>
  <si>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</si>
  <si>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</si>
  <si>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</si>
  <si>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</si>
  <si>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</si>
  <si>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</si>
  <si>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</si>
  <si>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</si>
  <si>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</si>
  <si>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</si>
  <si>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</si>
  <si>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</si>
  <si>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</si>
  <si>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</si>
  <si>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</si>
  <si>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</si>
  <si>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</si>
  <si>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</si>
  <si>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</si>
  <si>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</si>
  <si>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</si>
  <si>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</si>
  <si>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</si>
  <si>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</si>
  <si>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</si>
  <si>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</si>
  <si>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</si>
  <si>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</si>
  <si>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</si>
  <si>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</si>
  <si>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</si>
  <si>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</si>
  <si>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</si>
  <si>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</si>
  <si>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</si>
  <si>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</si>
  <si>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</si>
  <si>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</si>
  <si>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</si>
  <si>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</si>
  <si>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</si>
  <si>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</si>
  <si>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</si>
  <si>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</si>
  <si>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</si>
  <si>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</si>
  <si>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</si>
  <si>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</si>
  <si>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</si>
  <si>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</si>
  <si>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</si>
  <si>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</si>
  <si>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</si>
  <si>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</si>
  <si>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</si>
  <si>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</si>
  <si>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</si>
  <si>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</si>
  <si>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</si>
  <si>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</si>
  <si>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</si>
  <si>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</si>
  <si>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</si>
  <si>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</si>
  <si>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</si>
  <si>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</si>
  <si>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</si>
  <si>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</si>
  <si>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</si>
  <si>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</si>
  <si>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</si>
  <si>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</si>
  <si>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</si>
  <si>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</si>
  <si>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</si>
  <si>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</si>
  <si>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</si>
  <si>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</si>
  <si>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</si>
  <si>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</si>
  <si>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</si>
  <si>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</si>
  <si>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</si>
  <si>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</si>
  <si>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</si>
  <si>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</si>
  <si>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</si>
  <si>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</si>
  <si>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</si>
  <si>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</si>
  <si>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</si>
  <si>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</si>
  <si>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</si>
  <si>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</si>
  <si>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</si>
  <si>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</si>
  <si>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</si>
  <si>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</si>
  <si>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</si>
  <si>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</si>
  <si>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</si>
  <si>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</si>
  <si>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</si>
  <si>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</si>
  <si>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</si>
  <si>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</si>
  <si>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</si>
  <si>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</si>
  <si>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</si>
  <si>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</si>
  <si>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</si>
  <si>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</si>
  <si>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</si>
  <si>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</si>
  <si>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</si>
  <si>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</si>
  <si>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</si>
  <si>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</si>
  <si>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</si>
  <si>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</si>
  <si>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</si>
  <si>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</si>
  <si>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</si>
  <si>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</si>
  <si>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</si>
  <si>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</si>
  <si>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</si>
  <si>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</si>
  <si>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</si>
  <si>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</si>
  <si>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</si>
  <si>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</si>
  <si>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</si>
  <si>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</si>
  <si>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</si>
  <si>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</si>
  <si>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</si>
  <si>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</si>
  <si>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</si>
  <si>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</si>
  <si>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</si>
  <si>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</si>
  <si>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</si>
  <si>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</si>
  <si>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</si>
  <si>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</si>
  <si>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</si>
  <si>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</si>
  <si>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</si>
  <si>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</si>
  <si>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</si>
  <si>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</si>
  <si>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</si>
  <si>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</si>
  <si>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</si>
  <si>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</si>
  <si>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</si>
  <si>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</si>
  <si>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</si>
  <si>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</si>
  <si>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</si>
  <si>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</si>
  <si>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</si>
  <si>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</si>
  <si>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</si>
  <si>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</si>
  <si>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</si>
  <si>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</si>
  <si>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</si>
  <si>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</si>
  <si>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</si>
  <si>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</si>
  <si>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</si>
  <si>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</si>
  <si>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</si>
  <si>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</si>
  <si>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</si>
  <si>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</si>
  <si>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</si>
  <si>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</si>
  <si>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</si>
  <si>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</si>
  <si>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</si>
  <si>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</si>
  <si>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</si>
  <si>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</si>
  <si>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</si>
  <si>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</si>
  <si>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</si>
  <si>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</si>
  <si>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</si>
  <si>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</si>
  <si>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</si>
  <si>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</si>
  <si>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</si>
  <si>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</si>
  <si>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</si>
  <si>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</si>
  <si>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</si>
  <si>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</si>
  <si>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</si>
  <si>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</si>
  <si>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</si>
  <si>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</si>
  <si>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</si>
  <si>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</si>
  <si>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</si>
  <si>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</si>
  <si>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</si>
  <si>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</si>
  <si>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</si>
  <si>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</si>
  <si>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</si>
  <si>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</si>
  <si>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</si>
  <si>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</si>
  <si>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</si>
  <si>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</si>
  <si>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</si>
  <si>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</si>
  <si>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</si>
  <si>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</si>
  <si>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</si>
  <si>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</si>
  <si>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</si>
  <si>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</si>
  <si>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</si>
  <si>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</si>
  <si>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</si>
  <si>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</si>
  <si>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</si>
  <si>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</si>
  <si>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</si>
  <si>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</si>
  <si>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</si>
  <si>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</si>
  <si>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</si>
  <si>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</si>
  <si>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</si>
  <si>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</si>
  <si>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</si>
  <si>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</si>
  <si>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</si>
  <si>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</si>
  <si>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</si>
  <si>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</si>
  <si>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</si>
  <si>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</si>
  <si>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</si>
  <si>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</si>
  <si>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</si>
  <si>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</si>
  <si>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</si>
  <si>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</si>
  <si>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</si>
  <si>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</si>
  <si>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</si>
  <si>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</si>
  <si>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</si>
  <si>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</si>
  <si>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</si>
  <si>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</si>
  <si>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</si>
  <si>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</si>
  <si>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</si>
  <si>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</si>
  <si>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</si>
  <si>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</si>
  <si>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</si>
  <si>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</si>
  <si>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</si>
  <si>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</si>
  <si>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</si>
  <si>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</si>
  <si>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</si>
  <si>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</si>
  <si>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</si>
  <si>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</si>
  <si>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</si>
  <si>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</si>
  <si>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</si>
  <si>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</si>
  <si>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</si>
  <si>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</si>
  <si>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</si>
  <si>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</si>
  <si>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</si>
  <si>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</si>
  <si>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</si>
  <si>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</si>
  <si>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</si>
  <si>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</si>
  <si>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</si>
  <si>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</si>
  <si>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</si>
  <si>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</si>
  <si>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Blurb</t>
  </si>
  <si>
    <t>Names</t>
  </si>
  <si>
    <t>Goal</t>
  </si>
  <si>
    <t>Amount Pledged</t>
  </si>
  <si>
    <t>Succesful</t>
  </si>
  <si>
    <t>Failed</t>
  </si>
  <si>
    <t>Mean Goal</t>
  </si>
  <si>
    <t>Median Goal</t>
  </si>
  <si>
    <t>Mean Pledged</t>
  </si>
  <si>
    <t>Median Pledged</t>
  </si>
  <si>
    <t>Standar Deviation of Goal</t>
  </si>
  <si>
    <t>Upper Qartile of Goal</t>
  </si>
  <si>
    <t>Lower Qartile of Goal</t>
  </si>
  <si>
    <t>IQR of Goal</t>
  </si>
  <si>
    <t>Standar Deviation of Pledged</t>
  </si>
  <si>
    <t>Upper Qartile of Pledged</t>
  </si>
  <si>
    <t>Lower Qartile of Pledged</t>
  </si>
  <si>
    <t>IQR of Pledged</t>
  </si>
  <si>
    <t>Column1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</si>
  <si>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</si>
  <si>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</si>
  <si>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</si>
  <si>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</si>
  <si>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</si>
  <si>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</si>
  <si>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</si>
  <si>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Thank 1000</t>
  </si>
  <si>
    <t>1000 to 4999</t>
  </si>
  <si>
    <t>5000 to 9999</t>
  </si>
  <si>
    <t>10000 to 14999</t>
  </si>
  <si>
    <t>15000 to 19999</t>
  </si>
  <si>
    <t>35000 to 39000</t>
  </si>
  <si>
    <t>30000 to 34999</t>
  </si>
  <si>
    <t>25000 to 29999</t>
  </si>
  <si>
    <t>20000 to 24999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</si>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</sst>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2B2B2B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2" fillId="0" borderId="0" xfId="0" applyNumberFormat="1" applyFont="1"/>
    <xf numFmtId="165" fontId="0" fillId="0" borderId="0" xfId="0" applyNumberFormat="1"/>
    <xf numFmtId="0" fontId="3" fillId="0" borderId="0" xfId="0" applyFont="1" applyAlignment="1">
      <alignment horizontal="left" vertical="center" wrapText="1" indent="1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4D-49D0-AA22-4EDE520373D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4D-49D0-AA22-4EDE520373D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4D-49D0-AA22-4EDE52037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972240"/>
        <c:axId val="509972656"/>
      </c:lineChart>
      <c:catAx>
        <c:axId val="50997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72656"/>
        <c:crosses val="autoZero"/>
        <c:auto val="1"/>
        <c:lblAlgn val="ctr"/>
        <c:lblOffset val="100"/>
        <c:noMultiLvlLbl val="0"/>
      </c:catAx>
      <c:valAx>
        <c:axId val="50997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7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3B-4802-89F4-15150FD6C5E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3B-4802-89F4-15150FD6C5E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3B-4802-89F4-15150FD6C5E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3B-4802-89F4-15150FD6C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895488"/>
        <c:axId val="1142241792"/>
      </c:lineChart>
      <c:catAx>
        <c:axId val="149589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241792"/>
        <c:crosses val="autoZero"/>
        <c:auto val="1"/>
        <c:lblAlgn val="ctr"/>
        <c:lblOffset val="100"/>
        <c:noMultiLvlLbl val="0"/>
      </c:catAx>
      <c:valAx>
        <c:axId val="114224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89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Parent Category Outcomes</a:t>
            </a:r>
          </a:p>
        </c:rich>
      </c:tx>
      <c:layout>
        <c:manualLayout>
          <c:xMode val="edge"/>
          <c:yMode val="edge"/>
          <c:x val="0.31025496032327265"/>
          <c:y val="3.11212272599271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F0-4586-9BD4-FCDEEC593A4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F0-4586-9BD4-FCDEEC593A4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F0-4586-9BD4-FCDEEC593A4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F0-4586-9BD4-FCDEEC593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6837744"/>
        <c:axId val="1596836912"/>
      </c:barChart>
      <c:catAx>
        <c:axId val="159683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836912"/>
        <c:crosses val="autoZero"/>
        <c:auto val="1"/>
        <c:lblAlgn val="ctr"/>
        <c:lblOffset val="100"/>
        <c:noMultiLvlLbl val="0"/>
      </c:catAx>
      <c:valAx>
        <c:axId val="15968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83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AC-41A9-88A3-561E0B99BB8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AC-41A9-88A3-561E0B99BB8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AC-41A9-88A3-561E0B99BB8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5A-4D79-B462-023B2A669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1882144"/>
        <c:axId val="1301886304"/>
      </c:barChart>
      <c:catAx>
        <c:axId val="130188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886304"/>
        <c:crosses val="autoZero"/>
        <c:auto val="1"/>
        <c:lblAlgn val="ctr"/>
        <c:lblOffset val="100"/>
        <c:noMultiLvlLbl val="0"/>
      </c:catAx>
      <c:valAx>
        <c:axId val="130188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88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D45F9BA-7E5C-4735-B8D2-CDD2D9E46A6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2C76D58-0D95-40AE-B0D6-2581A40AAFF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486B733-DB21-4BA9-AE42-0CFF375DE4CB}">
  <sheetPr/>
  <sheetViews>
    <sheetView zoomScale="9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10885</xdr:colOff>
      <xdr:row>2</xdr:row>
      <xdr:rowOff>182336</xdr:rowOff>
    </xdr:from>
    <xdr:to>
      <xdr:col>15</xdr:col>
      <xdr:colOff>391885</xdr:colOff>
      <xdr:row>23</xdr:row>
      <xdr:rowOff>51708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489611-2A1A-A069-75AF-4428E68272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</xdr:row>
      <xdr:rowOff>0</xdr:rowOff>
    </xdr:from>
    <xdr:to>
      <xdr:col>7</xdr:col>
      <xdr:colOff>346280</xdr:colOff>
      <xdr:row>31</xdr:row>
      <xdr:rowOff>149679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BD0DFE-D280-69DB-553E-D42BFC091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3858" y="3020785"/>
          <a:ext cx="7544457" cy="31976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220435</xdr:colOff>
      <xdr:row>3</xdr:row>
      <xdr:rowOff>32656</xdr:rowOff>
    </xdr:from>
    <xdr:to>
      <xdr:col>17</xdr:col>
      <xdr:colOff>582385</xdr:colOff>
      <xdr:row>27</xdr:row>
      <xdr:rowOff>119197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3F3423-6EF7-BA28-6E4D-94F4C806C9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6238" cy="62895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5577617-2B4F-B939-0ACE-604F1EBE9CD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6E9EB10-2075-E020-63DB-4F922722BF9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238" cy="62895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5443</xdr:colOff>
      <xdr:row>2</xdr:row>
      <xdr:rowOff>12512</xdr:rowOff>
    </xdr:from>
    <xdr:to>
      <xdr:col>19</xdr:col>
      <xdr:colOff>115660</xdr:colOff>
      <xdr:row>26</xdr:row>
      <xdr:rowOff>38234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E54E35-92DC-7BD2-A951-B124EF2EA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7</xdr:row>
      <xdr:rowOff>25717</xdr:rowOff>
    </xdr:from>
    <xdr:to>
      <xdr:col>25</xdr:col>
      <xdr:colOff>495300</xdr:colOff>
      <xdr:row>43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36E5C9-AFFE-1DAF-6747-72B97687E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el Juarez" refreshedDate="44732.734939814814" createdVersion="8" refreshedVersion="8" minRefreshableVersion="3" recordCount="4114" xr:uid="{3BF1B544-74E5-46D9-99FE-DB98F2F2E3D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el Juarez" refreshedDate="44736.973364699072" createdVersion="8" refreshedVersion="8" minRefreshableVersion="3" recordCount="4114" xr:uid="{37D0F8F2-926F-434F-BAC7-6842E387A0E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el Juarez" refreshedDate="44737.561900578701" createdVersion="8" refreshedVersion="8" minRefreshableVersion="3" recordCount="4114" xr:uid="{1B08B4C2-C3B5-451B-85F3-5551A456CFA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750A60-46D2-41C2-8591-7C3DBDB61278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2DEB86-D5F0-42FA-9283-5A14FC27133F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EFB052-BE60-4DDC-A634-34ACD59C86E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F35F1E-C73E-4809-8250-551E44817245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B6164C2-EDAC-42AC-8887-60023EA3B34B}" name="Table3" displayName="Table3" ref="A1:C14" totalsRowShown="0">
  <tableColumns count="3">
    <tableColumn id="1" xr3:uid="{4B427E92-5825-4C74-9BED-2DBB6885F698}" name="Column1"/>
    <tableColumn id="2" xr3:uid="{1AD3D9B9-4016-4BD3-B62F-4D9CC13E8FFC}" name="Succesful" dataDxfId="3"/>
    <tableColumn id="3" xr3:uid="{9E84652D-4DB8-46B6-8B0E-2F1DEE048207}" name="Failed" dataDxfId="2"/>
  </tableColumns>
  <tableStyleInfo name="TableStyleLight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834A9-1861-4175-AD5B-6A818BD5DBE7}">
  <sheetPr>
    <tabColor theme="4"/>
  </sheetPr>
  <dimension ref="A1:E18"/>
  <sheetViews>
    <sheetView workbookViewId="0">
      <selection activeCell="Q14" sqref="Q14"/>
    </sheetView>
  </sheetViews>
  <sheetFormatPr defaultRowHeight="14.6" x14ac:dyDescent="0.4"/>
  <cols>
    <col min="1" max="1" width="16.69140625" bestFit="1" customWidth="1"/>
    <col min="2" max="2" width="15.15234375" bestFit="1" customWidth="1"/>
    <col min="3" max="3" width="5.4609375" bestFit="1" customWidth="1"/>
    <col min="4" max="4" width="8.15234375" bestFit="1" customWidth="1"/>
    <col min="5" max="6" width="10.69140625" bestFit="1" customWidth="1"/>
  </cols>
  <sheetData>
    <row r="1" spans="1:5" x14ac:dyDescent="0.4">
      <c r="A1" s="12" t="s">
        <v>8358</v>
      </c>
      <c r="B1" t="s">
        <v>8315</v>
      </c>
    </row>
    <row r="2" spans="1:5" x14ac:dyDescent="0.4">
      <c r="A2" s="12" t="s">
        <v>8379</v>
      </c>
      <c r="B2" t="s">
        <v>8364</v>
      </c>
    </row>
    <row r="4" spans="1:5" x14ac:dyDescent="0.4">
      <c r="A4" s="12" t="s">
        <v>8363</v>
      </c>
      <c r="B4" s="12" t="s">
        <v>8360</v>
      </c>
    </row>
    <row r="5" spans="1:5" x14ac:dyDescent="0.4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4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4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4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4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4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4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4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4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4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4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4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4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4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916FD-DACA-487E-8683-97759D809650}">
  <sheetPr>
    <tabColor theme="4"/>
  </sheetPr>
  <dimension ref="A1:H13"/>
  <sheetViews>
    <sheetView zoomScale="85" zoomScaleNormal="85" workbookViewId="0">
      <selection activeCell="I20" sqref="I20"/>
    </sheetView>
  </sheetViews>
  <sheetFormatPr defaultColWidth="15.61328125" defaultRowHeight="14.6" x14ac:dyDescent="0.4"/>
  <cols>
    <col min="1" max="2" width="14.23046875" bestFit="1" customWidth="1"/>
    <col min="3" max="3" width="18.61328125" bestFit="1" customWidth="1"/>
    <col min="4" max="4" width="24.61328125" bestFit="1" customWidth="1"/>
    <col min="5" max="5" width="22" bestFit="1" customWidth="1"/>
    <col min="6" max="6" width="25.53515625" bestFit="1" customWidth="1"/>
    <col min="7" max="7" width="10.921875" bestFit="1" customWidth="1"/>
    <col min="8" max="8" width="12.69140625" bestFit="1" customWidth="1"/>
    <col min="9" max="12" width="4.3046875" bestFit="1" customWidth="1"/>
    <col min="13" max="13" width="5.3046875" bestFit="1" customWidth="1"/>
    <col min="14" max="14" width="10.69140625" bestFit="1" customWidth="1"/>
    <col min="15" max="15" width="4.3046875" bestFit="1" customWidth="1"/>
    <col min="16" max="16" width="9" bestFit="1" customWidth="1"/>
    <col min="17" max="17" width="4.3046875" bestFit="1" customWidth="1"/>
    <col min="18" max="18" width="9" bestFit="1" customWidth="1"/>
    <col min="19" max="19" width="4.3046875" bestFit="1" customWidth="1"/>
    <col min="20" max="20" width="9" bestFit="1" customWidth="1"/>
    <col min="21" max="21" width="4.3046875" bestFit="1" customWidth="1"/>
    <col min="22" max="22" width="9" bestFit="1" customWidth="1"/>
    <col min="23" max="23" width="5.3046875" bestFit="1" customWidth="1"/>
    <col min="24" max="24" width="10" bestFit="1" customWidth="1"/>
    <col min="25" max="25" width="10.69140625" bestFit="1" customWidth="1"/>
    <col min="26" max="26" width="4.765625" bestFit="1" customWidth="1"/>
    <col min="27" max="27" width="9" bestFit="1" customWidth="1"/>
    <col min="28" max="28" width="7.53515625" bestFit="1" customWidth="1"/>
    <col min="29" max="29" width="4.765625" bestFit="1" customWidth="1"/>
    <col min="30" max="30" width="9" bestFit="1" customWidth="1"/>
    <col min="31" max="31" width="7.53515625" bestFit="1" customWidth="1"/>
    <col min="32" max="32" width="5.765625" bestFit="1" customWidth="1"/>
    <col min="33" max="33" width="9" bestFit="1" customWidth="1"/>
    <col min="34" max="34" width="8.53515625" bestFit="1" customWidth="1"/>
    <col min="35" max="35" width="5.765625" bestFit="1" customWidth="1"/>
    <col min="36" max="36" width="9" bestFit="1" customWidth="1"/>
    <col min="37" max="37" width="8.53515625" bestFit="1" customWidth="1"/>
    <col min="38" max="38" width="10.69140625" bestFit="1" customWidth="1"/>
    <col min="39" max="39" width="9" bestFit="1" customWidth="1"/>
    <col min="40" max="41" width="7.53515625" bestFit="1" customWidth="1"/>
    <col min="42" max="42" width="5.765625" bestFit="1" customWidth="1"/>
    <col min="43" max="43" width="9" bestFit="1" customWidth="1"/>
    <col min="44" max="44" width="7.53515625" bestFit="1" customWidth="1"/>
    <col min="45" max="45" width="8.53515625" bestFit="1" customWidth="1"/>
    <col min="46" max="46" width="5.765625" bestFit="1" customWidth="1"/>
    <col min="47" max="47" width="9" bestFit="1" customWidth="1"/>
    <col min="48" max="49" width="8.53515625" bestFit="1" customWidth="1"/>
    <col min="50" max="50" width="10.69140625" bestFit="1" customWidth="1"/>
    <col min="51" max="51" width="7.53515625" bestFit="1" customWidth="1"/>
    <col min="52" max="52" width="5.765625" bestFit="1" customWidth="1"/>
    <col min="53" max="53" width="9" bestFit="1" customWidth="1"/>
    <col min="54" max="54" width="6.53515625" bestFit="1" customWidth="1"/>
    <col min="55" max="55" width="7.53515625" bestFit="1" customWidth="1"/>
    <col min="56" max="56" width="8.53515625" bestFit="1" customWidth="1"/>
    <col min="57" max="57" width="5.765625" bestFit="1" customWidth="1"/>
    <col min="58" max="58" width="9" bestFit="1" customWidth="1"/>
    <col min="59" max="59" width="6.53515625" bestFit="1" customWidth="1"/>
    <col min="60" max="61" width="8.53515625" bestFit="1" customWidth="1"/>
    <col min="62" max="62" width="10.69140625" bestFit="1" customWidth="1"/>
    <col min="63" max="64" width="9" bestFit="1" customWidth="1"/>
    <col min="65" max="65" width="6.53515625" bestFit="1" customWidth="1"/>
    <col min="66" max="66" width="7.53515625" bestFit="1" customWidth="1"/>
    <col min="67" max="67" width="8.53515625" bestFit="1" customWidth="1"/>
    <col min="68" max="68" width="5.765625" bestFit="1" customWidth="1"/>
    <col min="69" max="70" width="9" bestFit="1" customWidth="1"/>
    <col min="71" max="71" width="6.53515625" bestFit="1" customWidth="1"/>
    <col min="72" max="73" width="8.53515625" bestFit="1" customWidth="1"/>
    <col min="74" max="74" width="10.69140625" bestFit="1" customWidth="1"/>
    <col min="75" max="75" width="8.53515625" bestFit="1" customWidth="1"/>
    <col min="76" max="76" width="6.53515625" bestFit="1" customWidth="1"/>
    <col min="77" max="77" width="7.53515625" bestFit="1" customWidth="1"/>
    <col min="78" max="78" width="8.53515625" bestFit="1" customWidth="1"/>
    <col min="79" max="79" width="5.765625" bestFit="1" customWidth="1"/>
    <col min="80" max="81" width="9" bestFit="1" customWidth="1"/>
    <col min="82" max="82" width="8.53515625" bestFit="1" customWidth="1"/>
    <col min="83" max="83" width="6.53515625" bestFit="1" customWidth="1"/>
    <col min="84" max="85" width="8.53515625" bestFit="1" customWidth="1"/>
    <col min="86" max="86" width="10.69140625" bestFit="1" customWidth="1"/>
  </cols>
  <sheetData>
    <row r="1" spans="1:8" ht="28.3" x14ac:dyDescent="0.4">
      <c r="A1" s="19" t="s">
        <v>8382</v>
      </c>
      <c r="B1" s="19" t="s">
        <v>8399</v>
      </c>
      <c r="C1" s="19" t="s">
        <v>8400</v>
      </c>
      <c r="D1" s="19" t="s">
        <v>8401</v>
      </c>
      <c r="E1" s="19" t="s">
        <v>8402</v>
      </c>
      <c r="F1" s="19" t="s">
        <v>8403</v>
      </c>
      <c r="G1" s="19" t="s">
        <v>8404</v>
      </c>
      <c r="H1" s="19" t="s">
        <v>8405</v>
      </c>
    </row>
    <row r="2" spans="1:8" x14ac:dyDescent="0.4">
      <c r="A2" t="s">
        <v>8406</v>
      </c>
      <c r="B2">
        <f>COUNTIFS(Kickstarter!F:F,"successful",Kickstarter!R:R,"plays",Kickstarter!D:D,"&lt;1000")</f>
        <v>141</v>
      </c>
      <c r="C2">
        <f>COUNTIFS(Kickstarter!F:F,"failed",Kickstarter!R:R,"plays",Kickstarter!D:D,"&lt;1000")</f>
        <v>45</v>
      </c>
      <c r="D2">
        <f>COUNTIFS(Kickstarter!F:F,"canceled",Kickstarter!R:R,"plays")</f>
        <v>0</v>
      </c>
      <c r="E2">
        <f>SUM(B2,C2,D2)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4">
      <c r="A3" t="s">
        <v>8407</v>
      </c>
      <c r="B3">
        <f>COUNTIFS(Kickstarter!F:F,"successful",Kickstarter!R:R,"plays",Kickstarter!D:D,"&gt;=1000",Kickstarter!D:D,"&lt;=4999")</f>
        <v>388</v>
      </c>
      <c r="C3">
        <f>COUNTIFS(Kickstarter!F:F,"failed",Kickstarter!R:R,"plays",Kickstarter!D:D,"&gt;=1000",Kickstarter!D:D,"&lt;=4999")</f>
        <v>146</v>
      </c>
      <c r="D3">
        <f>COUNTIFS(Kickstarter!F:F,"canceled",Kickstarter!R:R,"plays")</f>
        <v>0</v>
      </c>
      <c r="E3">
        <f t="shared" ref="E3:E13" si="0">SUM(B3,C3,D3)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4">
      <c r="A4" t="s">
        <v>8408</v>
      </c>
      <c r="B4">
        <f>COUNTIFS(Kickstarter!F:F,"successful",Kickstarter!R:R,"plays",Kickstarter!D:D,"&gt;=5000",Kickstarter!D:D,"&lt;=9999")</f>
        <v>93</v>
      </c>
      <c r="C4">
        <f>COUNTIFS(Kickstarter!F:F,"failed",Kickstarter!R:R,"plays",Kickstarter!D:D,"&gt;=5000",Kickstarter!D:D,"&lt;=9999")</f>
        <v>76</v>
      </c>
      <c r="D4">
        <f>COUNTIFS(Kickstarter!F:F,"canceled",Kickstarter!R:R,"plays")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4">
      <c r="A5" t="s">
        <v>8409</v>
      </c>
      <c r="B5">
        <f>COUNTIFS(Kickstarter!F:F,"successful",Kickstarter!R:R,"plays",Kickstarter!D:D,"&gt;=10000",Kickstarter!D:D,"&lt;=14999")</f>
        <v>39</v>
      </c>
      <c r="C5">
        <f>COUNTIFS(Kickstarter!F:F,"failed",Kickstarter!R:R,"plays",Kickstarter!D:D,"&gt;=10000",Kickstarter!D:D,"&lt;=14999")</f>
        <v>33</v>
      </c>
      <c r="D5">
        <f>COUNTIFS(Kickstarter!F:F,"canceled",Kickstarter!R:R,"plays")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4">
      <c r="A6" t="s">
        <v>8410</v>
      </c>
      <c r="B6">
        <f>COUNTIFS(Kickstarter!F:F,"successful",Kickstarter!R:R,"plays",Kickstarter!D:D,"&gt;=15000",Kickstarter!D:D,"&lt;=19999")</f>
        <v>12</v>
      </c>
      <c r="C6">
        <f>COUNTIFS(Kickstarter!F:F,"failed",Kickstarter!R:R,"plays",Kickstarter!D:D,"&gt;=15000",Kickstarter!D:D,"&lt;=19999")</f>
        <v>12</v>
      </c>
      <c r="D6">
        <f>COUNTIFS(Kickstarter!F:F,"canceled",Kickstarter!R:R,"plays")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4">
      <c r="A7" t="s">
        <v>8414</v>
      </c>
      <c r="B7">
        <f>COUNTIFS(Kickstarter!F:F,"successful",Kickstarter!R:R,"plays",Kickstarter!D:D,"&gt;=20000",Kickstarter!D:D,"&lt;=24999")</f>
        <v>9</v>
      </c>
      <c r="C7">
        <f>COUNTIFS(Kickstarter!F:F,"failed",Kickstarter!R:R,"plays",Kickstarter!D:D,"&gt;=20000",Kickstarter!D:D,"&lt;=24999")</f>
        <v>11</v>
      </c>
      <c r="D7">
        <f>COUNTIFS(Kickstarter!F:F,"canceled",Kickstarter!R:R,"plays")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4">
      <c r="A8" t="s">
        <v>8413</v>
      </c>
      <c r="B8">
        <f>COUNTIFS(Kickstarter!F:F,"successful",Kickstarter!R:R,"plays",Kickstarter!D:D,"&gt;=25000",Kickstarter!D:D,"&lt;=29999")</f>
        <v>1</v>
      </c>
      <c r="C8">
        <f>COUNTIFS(Kickstarter!F:F,"failed",Kickstarter!R:R,"plays",Kickstarter!D:D,"&gt;=25000",Kickstarter!D:D,"&lt;=29999")</f>
        <v>4</v>
      </c>
      <c r="D8">
        <f>COUNTIFS(Kickstarter!F:F,"canceled",Kickstarter!R:R,"plays")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4">
      <c r="A9" t="s">
        <v>8412</v>
      </c>
      <c r="B9">
        <f>COUNTIFS(Kickstarter!F:F,"successful",Kickstarter!R:R,"plays",Kickstarter!D:D,"&gt;=30000",Kickstarter!D:D,"&lt;=34999")</f>
        <v>3</v>
      </c>
      <c r="C9">
        <f>COUNTIFS(Kickstarter!F:F,"failed",Kickstarter!R:R,"plays",Kickstarter!D:D,"&gt;=30000",Kickstarter!D:D,"&lt;=34999")</f>
        <v>8</v>
      </c>
      <c r="D9">
        <f>COUNTIFS(Kickstarter!F:F,"canceled",Kickstarter!R:R,"plays")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4">
      <c r="A10" t="s">
        <v>8411</v>
      </c>
      <c r="B10">
        <f>COUNTIFS(Kickstarter!F:F,"successful",Kickstarter!R:R,"plays",Kickstarter!D:D,"&gt;=35000",Kickstarter!D:D,"&lt;=39999")</f>
        <v>4</v>
      </c>
      <c r="C10">
        <f>COUNTIFS(Kickstarter!F:F,"failed",Kickstarter!R:R,"plays",Kickstarter!D:D,"&gt;=35000",Kickstarter!D:D,"&lt;=39999")</f>
        <v>2</v>
      </c>
      <c r="D10">
        <f>COUNTIFS(Kickstarter!F:F,"canceled",Kickstarter!R:R,"plays")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4">
      <c r="A11" t="s">
        <v>8415</v>
      </c>
      <c r="B11">
        <f>COUNTIFS(Kickstarter!F:F,"successful",Kickstarter!R:R,"plays",Kickstarter!D:D,"&gt;=40000",Kickstarter!D:D,"&lt;=44999")</f>
        <v>2</v>
      </c>
      <c r="C11">
        <f>COUNTIFS(Kickstarter!F:F,"failed",Kickstarter!R:R,"plays",Kickstarter!D:D,"&gt;=40000",Kickstarter!D:D,"&lt;=44999")</f>
        <v>1</v>
      </c>
      <c r="D11">
        <f>COUNTIFS(Kickstarter!F:F,"canceled",Kickstarter!R:R,"plays")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4">
      <c r="A12" t="s">
        <v>8416</v>
      </c>
      <c r="B12">
        <f>COUNTIFS(Kickstarter!F:F,"successful",Kickstarter!R:R,"plays",Kickstarter!D:D,"&gt;=45000",Kickstarter!D:D,"&lt;=49999")</f>
        <v>0</v>
      </c>
      <c r="C12">
        <f>COUNTIFS(Kickstarter!F:F,"failed",Kickstarter!R:R,"plays",Kickstarter!D:D,"&gt;=45000",Kickstarter!D:D,"&lt;=49999")</f>
        <v>1</v>
      </c>
      <c r="D12">
        <f>COUNTIFS(Kickstarter!F:F,"canceled",Kickstarter!R:R,"plays")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4">
      <c r="A13" t="s">
        <v>8417</v>
      </c>
      <c r="B13">
        <f>COUNTIFS(Kickstarter!F:F,"successful",Kickstarter!R:R,"plays",Kickstarter!D:D,"&gt;=50000")</f>
        <v>2</v>
      </c>
      <c r="C13">
        <f>COUNTIFS(Kickstarter!F:F,"failed",Kickstarter!R:R,"plays",Kickstarter!D:D,"&gt;=50000")</f>
        <v>14</v>
      </c>
      <c r="D13">
        <f>COUNTIFS(Kickstarter!F:F,"canceled",Kickstarter!R:R,"plays")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U4115"/>
  <sheetViews>
    <sheetView tabSelected="1" zoomScaleNormal="100" workbookViewId="0">
      <pane ySplit="1" topLeftCell="A2" activePane="bottomLeft" state="frozen"/>
      <selection pane="bottomLeft" activeCell="A2" sqref="A2"/>
    </sheetView>
  </sheetViews>
  <sheetFormatPr defaultColWidth="8.84375" defaultRowHeight="14.6" x14ac:dyDescent="0.4"/>
  <cols>
    <col min="1" max="1" width="8.4609375" customWidth="1"/>
    <col min="2" max="2" width="38.3828125" style="3" customWidth="1"/>
    <col min="3" max="3" width="40.3046875" style="3" customWidth="1"/>
    <col min="4" max="4" width="16.84375" style="6" bestFit="1" customWidth="1"/>
    <col min="5" max="5" width="13.3828125" style="8" bestFit="1" customWidth="1"/>
    <col min="6" max="6" width="10" bestFit="1" customWidth="1"/>
    <col min="7" max="7" width="8.15234375" bestFit="1" customWidth="1"/>
    <col min="8" max="8" width="8.84375" bestFit="1" customWidth="1"/>
    <col min="9" max="9" width="11.53515625" bestFit="1" customWidth="1"/>
    <col min="10" max="10" width="12.15234375" bestFit="1" customWidth="1"/>
    <col min="11" max="11" width="9.53515625" bestFit="1" customWidth="1"/>
    <col min="12" max="12" width="14.3828125" bestFit="1" customWidth="1"/>
    <col min="13" max="13" width="9" bestFit="1" customWidth="1"/>
    <col min="14" max="14" width="28" bestFit="1" customWidth="1"/>
    <col min="15" max="15" width="18.3828125" bestFit="1" customWidth="1"/>
    <col min="16" max="16" width="18.3046875" bestFit="1" customWidth="1"/>
    <col min="17" max="17" width="28" bestFit="1" customWidth="1"/>
    <col min="18" max="18" width="16.84375" bestFit="1" customWidth="1"/>
    <col min="19" max="19" width="21.69140625" bestFit="1" customWidth="1"/>
    <col min="20" max="20" width="20.3046875" bestFit="1" customWidth="1"/>
  </cols>
  <sheetData>
    <row r="1" spans="1:21" x14ac:dyDescent="0.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75" x14ac:dyDescent="0.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9.15" x14ac:dyDescent="0.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75" x14ac:dyDescent="0.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.15" x14ac:dyDescent="0.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.3" x14ac:dyDescent="0.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75" x14ac:dyDescent="0.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75" x14ac:dyDescent="0.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.3" x14ac:dyDescent="0.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.15" x14ac:dyDescent="0.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75" x14ac:dyDescent="0.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75" x14ac:dyDescent="0.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.3" x14ac:dyDescent="0.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.3" x14ac:dyDescent="0.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75" x14ac:dyDescent="0.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.15" x14ac:dyDescent="0.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75" x14ac:dyDescent="0.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75" x14ac:dyDescent="0.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75" x14ac:dyDescent="0.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75" x14ac:dyDescent="0.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75" x14ac:dyDescent="0.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75" x14ac:dyDescent="0.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75" x14ac:dyDescent="0.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.15" x14ac:dyDescent="0.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75" x14ac:dyDescent="0.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.15" x14ac:dyDescent="0.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75" x14ac:dyDescent="0.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75" x14ac:dyDescent="0.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75" x14ac:dyDescent="0.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.15" x14ac:dyDescent="0.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75" x14ac:dyDescent="0.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75" x14ac:dyDescent="0.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75" x14ac:dyDescent="0.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.3" x14ac:dyDescent="0.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75" x14ac:dyDescent="0.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75" x14ac:dyDescent="0.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75" x14ac:dyDescent="0.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.15" x14ac:dyDescent="0.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75" x14ac:dyDescent="0.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75" x14ac:dyDescent="0.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.3" x14ac:dyDescent="0.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75" x14ac:dyDescent="0.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75" x14ac:dyDescent="0.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75" x14ac:dyDescent="0.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75" x14ac:dyDescent="0.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.3" x14ac:dyDescent="0.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75" x14ac:dyDescent="0.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75" x14ac:dyDescent="0.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.3" x14ac:dyDescent="0.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75" x14ac:dyDescent="0.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75" x14ac:dyDescent="0.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75" x14ac:dyDescent="0.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75" x14ac:dyDescent="0.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.15" x14ac:dyDescent="0.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.3" x14ac:dyDescent="0.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75" x14ac:dyDescent="0.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.15" x14ac:dyDescent="0.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75" x14ac:dyDescent="0.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75" x14ac:dyDescent="0.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75" x14ac:dyDescent="0.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75" x14ac:dyDescent="0.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75" x14ac:dyDescent="0.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75" x14ac:dyDescent="0.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75" x14ac:dyDescent="0.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75" x14ac:dyDescent="0.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75" x14ac:dyDescent="0.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.15" x14ac:dyDescent="0.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75" x14ac:dyDescent="0.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.3" x14ac:dyDescent="0.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75" x14ac:dyDescent="0.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75" x14ac:dyDescent="0.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75" x14ac:dyDescent="0.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75" x14ac:dyDescent="0.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75" x14ac:dyDescent="0.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75" x14ac:dyDescent="0.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75" x14ac:dyDescent="0.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75" x14ac:dyDescent="0.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75" x14ac:dyDescent="0.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.45" x14ac:dyDescent="0.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75" x14ac:dyDescent="0.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75" x14ac:dyDescent="0.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75" x14ac:dyDescent="0.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75" x14ac:dyDescent="0.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75" x14ac:dyDescent="0.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75" x14ac:dyDescent="0.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75" x14ac:dyDescent="0.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.3" x14ac:dyDescent="0.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75" x14ac:dyDescent="0.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75" x14ac:dyDescent="0.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75" x14ac:dyDescent="0.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.15" x14ac:dyDescent="0.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75" x14ac:dyDescent="0.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75" x14ac:dyDescent="0.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.3" x14ac:dyDescent="0.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75" x14ac:dyDescent="0.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75" x14ac:dyDescent="0.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.3" x14ac:dyDescent="0.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75" x14ac:dyDescent="0.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75" x14ac:dyDescent="0.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.15" x14ac:dyDescent="0.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75" x14ac:dyDescent="0.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75" x14ac:dyDescent="0.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75" x14ac:dyDescent="0.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75" x14ac:dyDescent="0.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.15" x14ac:dyDescent="0.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75" x14ac:dyDescent="0.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75" x14ac:dyDescent="0.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75" x14ac:dyDescent="0.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75" x14ac:dyDescent="0.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75" x14ac:dyDescent="0.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75" x14ac:dyDescent="0.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75" x14ac:dyDescent="0.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.15" x14ac:dyDescent="0.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75" x14ac:dyDescent="0.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75" x14ac:dyDescent="0.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.3" x14ac:dyDescent="0.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.15" x14ac:dyDescent="0.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75" x14ac:dyDescent="0.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.3" x14ac:dyDescent="0.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.3" x14ac:dyDescent="0.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.15" x14ac:dyDescent="0.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.3" x14ac:dyDescent="0.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75" x14ac:dyDescent="0.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75" x14ac:dyDescent="0.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75" x14ac:dyDescent="0.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75" x14ac:dyDescent="0.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.15" x14ac:dyDescent="0.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.3" x14ac:dyDescent="0.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75" x14ac:dyDescent="0.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75" x14ac:dyDescent="0.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.15" x14ac:dyDescent="0.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.15" x14ac:dyDescent="0.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75" x14ac:dyDescent="0.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.3" x14ac:dyDescent="0.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75" x14ac:dyDescent="0.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75" x14ac:dyDescent="0.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75" x14ac:dyDescent="0.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75" x14ac:dyDescent="0.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75" x14ac:dyDescent="0.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75" x14ac:dyDescent="0.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75" x14ac:dyDescent="0.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75" x14ac:dyDescent="0.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75" x14ac:dyDescent="0.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75" x14ac:dyDescent="0.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.15" x14ac:dyDescent="0.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75" x14ac:dyDescent="0.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75" x14ac:dyDescent="0.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75" x14ac:dyDescent="0.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75" x14ac:dyDescent="0.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.15" x14ac:dyDescent="0.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75" x14ac:dyDescent="0.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75" x14ac:dyDescent="0.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.3" x14ac:dyDescent="0.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.3" x14ac:dyDescent="0.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75" x14ac:dyDescent="0.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75" x14ac:dyDescent="0.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75" x14ac:dyDescent="0.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75" x14ac:dyDescent="0.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75" x14ac:dyDescent="0.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75" x14ac:dyDescent="0.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.3" x14ac:dyDescent="0.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75" x14ac:dyDescent="0.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.15" x14ac:dyDescent="0.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75" x14ac:dyDescent="0.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75" x14ac:dyDescent="0.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75" x14ac:dyDescent="0.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75" x14ac:dyDescent="0.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75" x14ac:dyDescent="0.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75" x14ac:dyDescent="0.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75" x14ac:dyDescent="0.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75" x14ac:dyDescent="0.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75" x14ac:dyDescent="0.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75" x14ac:dyDescent="0.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75" x14ac:dyDescent="0.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.15" x14ac:dyDescent="0.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.15" x14ac:dyDescent="0.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.15" x14ac:dyDescent="0.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75" x14ac:dyDescent="0.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75" x14ac:dyDescent="0.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75" x14ac:dyDescent="0.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75" x14ac:dyDescent="0.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75" x14ac:dyDescent="0.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75" x14ac:dyDescent="0.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.3" x14ac:dyDescent="0.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75" x14ac:dyDescent="0.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75" x14ac:dyDescent="0.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.3" x14ac:dyDescent="0.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.3" x14ac:dyDescent="0.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75" x14ac:dyDescent="0.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75" x14ac:dyDescent="0.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75" x14ac:dyDescent="0.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75" x14ac:dyDescent="0.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75" x14ac:dyDescent="0.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75" x14ac:dyDescent="0.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.15" x14ac:dyDescent="0.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75" x14ac:dyDescent="0.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75" x14ac:dyDescent="0.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75" x14ac:dyDescent="0.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75" x14ac:dyDescent="0.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75" x14ac:dyDescent="0.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75" x14ac:dyDescent="0.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.3" x14ac:dyDescent="0.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75" x14ac:dyDescent="0.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75" x14ac:dyDescent="0.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75" x14ac:dyDescent="0.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.15" x14ac:dyDescent="0.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75" x14ac:dyDescent="0.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.3" x14ac:dyDescent="0.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75" x14ac:dyDescent="0.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75" x14ac:dyDescent="0.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75" x14ac:dyDescent="0.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.15" x14ac:dyDescent="0.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75" x14ac:dyDescent="0.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75" x14ac:dyDescent="0.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75" x14ac:dyDescent="0.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.3" x14ac:dyDescent="0.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75" x14ac:dyDescent="0.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75" x14ac:dyDescent="0.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75" x14ac:dyDescent="0.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.15" x14ac:dyDescent="0.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75" x14ac:dyDescent="0.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75" x14ac:dyDescent="0.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75" x14ac:dyDescent="0.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75" x14ac:dyDescent="0.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75" x14ac:dyDescent="0.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75" x14ac:dyDescent="0.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75" x14ac:dyDescent="0.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75" x14ac:dyDescent="0.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.15" x14ac:dyDescent="0.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75" x14ac:dyDescent="0.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75" x14ac:dyDescent="0.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.3" x14ac:dyDescent="0.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75" x14ac:dyDescent="0.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75" x14ac:dyDescent="0.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75" x14ac:dyDescent="0.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.3" x14ac:dyDescent="0.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75" x14ac:dyDescent="0.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75" x14ac:dyDescent="0.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.3" x14ac:dyDescent="0.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75" x14ac:dyDescent="0.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.3" x14ac:dyDescent="0.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75" x14ac:dyDescent="0.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75" x14ac:dyDescent="0.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75" x14ac:dyDescent="0.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.3" x14ac:dyDescent="0.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75" x14ac:dyDescent="0.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.15" x14ac:dyDescent="0.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75" x14ac:dyDescent="0.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75" x14ac:dyDescent="0.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.3" x14ac:dyDescent="0.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.3" x14ac:dyDescent="0.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75" x14ac:dyDescent="0.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.15" x14ac:dyDescent="0.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.15" x14ac:dyDescent="0.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.3" x14ac:dyDescent="0.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.3" x14ac:dyDescent="0.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.3" x14ac:dyDescent="0.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.3" x14ac:dyDescent="0.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75" x14ac:dyDescent="0.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75" x14ac:dyDescent="0.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75" x14ac:dyDescent="0.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75" x14ac:dyDescent="0.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75" x14ac:dyDescent="0.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75" x14ac:dyDescent="0.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.3" x14ac:dyDescent="0.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75" x14ac:dyDescent="0.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75" x14ac:dyDescent="0.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75" x14ac:dyDescent="0.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.3" x14ac:dyDescent="0.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.15" x14ac:dyDescent="0.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75" x14ac:dyDescent="0.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75" x14ac:dyDescent="0.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75" x14ac:dyDescent="0.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75" x14ac:dyDescent="0.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.15" x14ac:dyDescent="0.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75" x14ac:dyDescent="0.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75" x14ac:dyDescent="0.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75" x14ac:dyDescent="0.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.15" x14ac:dyDescent="0.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.3" x14ac:dyDescent="0.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75" x14ac:dyDescent="0.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.15" x14ac:dyDescent="0.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75" x14ac:dyDescent="0.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.3" x14ac:dyDescent="0.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75" x14ac:dyDescent="0.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900000000000006" x14ac:dyDescent="0.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75" x14ac:dyDescent="0.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75" x14ac:dyDescent="0.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75" x14ac:dyDescent="0.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.15" x14ac:dyDescent="0.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.3" x14ac:dyDescent="0.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75" x14ac:dyDescent="0.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75" x14ac:dyDescent="0.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.3" x14ac:dyDescent="0.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75" x14ac:dyDescent="0.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.15" x14ac:dyDescent="0.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75" x14ac:dyDescent="0.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.15" x14ac:dyDescent="0.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75" x14ac:dyDescent="0.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75" x14ac:dyDescent="0.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75" x14ac:dyDescent="0.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75" x14ac:dyDescent="0.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.3" x14ac:dyDescent="0.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.3" x14ac:dyDescent="0.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75" x14ac:dyDescent="0.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75" x14ac:dyDescent="0.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.15" x14ac:dyDescent="0.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75" x14ac:dyDescent="0.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75" x14ac:dyDescent="0.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.3" x14ac:dyDescent="0.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75" x14ac:dyDescent="0.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75" x14ac:dyDescent="0.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75" x14ac:dyDescent="0.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75" x14ac:dyDescent="0.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75" x14ac:dyDescent="0.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75" x14ac:dyDescent="0.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75" x14ac:dyDescent="0.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75" x14ac:dyDescent="0.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75" x14ac:dyDescent="0.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75" x14ac:dyDescent="0.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75" x14ac:dyDescent="0.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75" x14ac:dyDescent="0.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75" x14ac:dyDescent="0.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75" x14ac:dyDescent="0.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.3" x14ac:dyDescent="0.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75" x14ac:dyDescent="0.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75" x14ac:dyDescent="0.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75" x14ac:dyDescent="0.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75" x14ac:dyDescent="0.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75" x14ac:dyDescent="0.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75" x14ac:dyDescent="0.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75" x14ac:dyDescent="0.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.15" x14ac:dyDescent="0.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75" x14ac:dyDescent="0.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.3" x14ac:dyDescent="0.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75" x14ac:dyDescent="0.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75" x14ac:dyDescent="0.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75" x14ac:dyDescent="0.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75" x14ac:dyDescent="0.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75" x14ac:dyDescent="0.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75" x14ac:dyDescent="0.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75" x14ac:dyDescent="0.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75" x14ac:dyDescent="0.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.3" x14ac:dyDescent="0.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75" x14ac:dyDescent="0.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75" x14ac:dyDescent="0.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75" x14ac:dyDescent="0.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.3" x14ac:dyDescent="0.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75" x14ac:dyDescent="0.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75" x14ac:dyDescent="0.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75" x14ac:dyDescent="0.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75" x14ac:dyDescent="0.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.3" x14ac:dyDescent="0.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.3" x14ac:dyDescent="0.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75" x14ac:dyDescent="0.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75" x14ac:dyDescent="0.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75" x14ac:dyDescent="0.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75" x14ac:dyDescent="0.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75" x14ac:dyDescent="0.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75" x14ac:dyDescent="0.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75" x14ac:dyDescent="0.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75" x14ac:dyDescent="0.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.15" x14ac:dyDescent="0.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75" x14ac:dyDescent="0.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75" x14ac:dyDescent="0.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75" x14ac:dyDescent="0.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75" x14ac:dyDescent="0.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75" x14ac:dyDescent="0.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.3" x14ac:dyDescent="0.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75" x14ac:dyDescent="0.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.3" x14ac:dyDescent="0.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75" x14ac:dyDescent="0.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.3" x14ac:dyDescent="0.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75" x14ac:dyDescent="0.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75" x14ac:dyDescent="0.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75" x14ac:dyDescent="0.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75" x14ac:dyDescent="0.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.3" x14ac:dyDescent="0.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75" x14ac:dyDescent="0.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.3" x14ac:dyDescent="0.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75" x14ac:dyDescent="0.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75" x14ac:dyDescent="0.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75" x14ac:dyDescent="0.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75" x14ac:dyDescent="0.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75" x14ac:dyDescent="0.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75" x14ac:dyDescent="0.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75" x14ac:dyDescent="0.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.3" x14ac:dyDescent="0.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75" x14ac:dyDescent="0.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.3" x14ac:dyDescent="0.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75" x14ac:dyDescent="0.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75" x14ac:dyDescent="0.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75" x14ac:dyDescent="0.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75" x14ac:dyDescent="0.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75" x14ac:dyDescent="0.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9.15" x14ac:dyDescent="0.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75" x14ac:dyDescent="0.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75" x14ac:dyDescent="0.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75" x14ac:dyDescent="0.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75" x14ac:dyDescent="0.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75" x14ac:dyDescent="0.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75" x14ac:dyDescent="0.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75" x14ac:dyDescent="0.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75" x14ac:dyDescent="0.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75" x14ac:dyDescent="0.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.3" x14ac:dyDescent="0.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75" x14ac:dyDescent="0.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75" x14ac:dyDescent="0.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75" x14ac:dyDescent="0.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75" x14ac:dyDescent="0.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75" x14ac:dyDescent="0.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75" x14ac:dyDescent="0.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75" x14ac:dyDescent="0.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75" x14ac:dyDescent="0.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75" x14ac:dyDescent="0.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75" x14ac:dyDescent="0.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75" x14ac:dyDescent="0.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.3" x14ac:dyDescent="0.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.15" x14ac:dyDescent="0.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.3" x14ac:dyDescent="0.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75" x14ac:dyDescent="0.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75" x14ac:dyDescent="0.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.3" x14ac:dyDescent="0.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.3" x14ac:dyDescent="0.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.3" x14ac:dyDescent="0.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.3" x14ac:dyDescent="0.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75" x14ac:dyDescent="0.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75" x14ac:dyDescent="0.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75" x14ac:dyDescent="0.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75" x14ac:dyDescent="0.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75" x14ac:dyDescent="0.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75" x14ac:dyDescent="0.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75" x14ac:dyDescent="0.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75" x14ac:dyDescent="0.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75" x14ac:dyDescent="0.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75" x14ac:dyDescent="0.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75" x14ac:dyDescent="0.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75" x14ac:dyDescent="0.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75" x14ac:dyDescent="0.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75" x14ac:dyDescent="0.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75" x14ac:dyDescent="0.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.15" x14ac:dyDescent="0.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75" x14ac:dyDescent="0.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75" x14ac:dyDescent="0.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75" x14ac:dyDescent="0.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.3" x14ac:dyDescent="0.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75" x14ac:dyDescent="0.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75" x14ac:dyDescent="0.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75" x14ac:dyDescent="0.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.15" x14ac:dyDescent="0.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75" x14ac:dyDescent="0.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.3" x14ac:dyDescent="0.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75" x14ac:dyDescent="0.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.15" x14ac:dyDescent="0.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75" x14ac:dyDescent="0.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75" x14ac:dyDescent="0.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75" x14ac:dyDescent="0.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.15" x14ac:dyDescent="0.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75" x14ac:dyDescent="0.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.3" x14ac:dyDescent="0.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75" x14ac:dyDescent="0.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75" x14ac:dyDescent="0.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75" x14ac:dyDescent="0.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.3" x14ac:dyDescent="0.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.15" x14ac:dyDescent="0.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.3" x14ac:dyDescent="0.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75" x14ac:dyDescent="0.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75" x14ac:dyDescent="0.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75" x14ac:dyDescent="0.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75" x14ac:dyDescent="0.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75" x14ac:dyDescent="0.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.3" x14ac:dyDescent="0.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.3" x14ac:dyDescent="0.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75" x14ac:dyDescent="0.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75" x14ac:dyDescent="0.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75" x14ac:dyDescent="0.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75" x14ac:dyDescent="0.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75" x14ac:dyDescent="0.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75" x14ac:dyDescent="0.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75" x14ac:dyDescent="0.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75" x14ac:dyDescent="0.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75" x14ac:dyDescent="0.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75" x14ac:dyDescent="0.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.15" x14ac:dyDescent="0.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75" x14ac:dyDescent="0.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.3" x14ac:dyDescent="0.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.3" x14ac:dyDescent="0.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75" x14ac:dyDescent="0.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.3" x14ac:dyDescent="0.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75" x14ac:dyDescent="0.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75" x14ac:dyDescent="0.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75" x14ac:dyDescent="0.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75" x14ac:dyDescent="0.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75" x14ac:dyDescent="0.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.3" x14ac:dyDescent="0.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75" x14ac:dyDescent="0.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75" x14ac:dyDescent="0.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75" x14ac:dyDescent="0.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75" x14ac:dyDescent="0.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.15" x14ac:dyDescent="0.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75" x14ac:dyDescent="0.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75" x14ac:dyDescent="0.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.15" x14ac:dyDescent="0.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75" x14ac:dyDescent="0.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.3" x14ac:dyDescent="0.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75" x14ac:dyDescent="0.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75" x14ac:dyDescent="0.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75" x14ac:dyDescent="0.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75" x14ac:dyDescent="0.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75" x14ac:dyDescent="0.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75" x14ac:dyDescent="0.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8.3" x14ac:dyDescent="0.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75" x14ac:dyDescent="0.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.3" x14ac:dyDescent="0.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.15" x14ac:dyDescent="0.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75" x14ac:dyDescent="0.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75" x14ac:dyDescent="0.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75" x14ac:dyDescent="0.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75" x14ac:dyDescent="0.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75" x14ac:dyDescent="0.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75" x14ac:dyDescent="0.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75" x14ac:dyDescent="0.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8.3" x14ac:dyDescent="0.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75" x14ac:dyDescent="0.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75" x14ac:dyDescent="0.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75" x14ac:dyDescent="0.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.3" x14ac:dyDescent="0.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75" x14ac:dyDescent="0.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75" x14ac:dyDescent="0.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75" x14ac:dyDescent="0.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75" x14ac:dyDescent="0.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75" x14ac:dyDescent="0.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75" x14ac:dyDescent="0.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.3" x14ac:dyDescent="0.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75" x14ac:dyDescent="0.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.3" x14ac:dyDescent="0.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75" x14ac:dyDescent="0.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75" x14ac:dyDescent="0.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75" x14ac:dyDescent="0.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75" x14ac:dyDescent="0.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75" x14ac:dyDescent="0.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75" x14ac:dyDescent="0.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.15" x14ac:dyDescent="0.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75" x14ac:dyDescent="0.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75" x14ac:dyDescent="0.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.3" x14ac:dyDescent="0.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75" x14ac:dyDescent="0.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75" x14ac:dyDescent="0.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75" x14ac:dyDescent="0.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75" x14ac:dyDescent="0.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.3" x14ac:dyDescent="0.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75" x14ac:dyDescent="0.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75" x14ac:dyDescent="0.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75" x14ac:dyDescent="0.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8.3" x14ac:dyDescent="0.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75" x14ac:dyDescent="0.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.15" x14ac:dyDescent="0.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75" x14ac:dyDescent="0.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75" x14ac:dyDescent="0.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.3" x14ac:dyDescent="0.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75" x14ac:dyDescent="0.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.3" x14ac:dyDescent="0.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75" x14ac:dyDescent="0.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75" x14ac:dyDescent="0.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.15" x14ac:dyDescent="0.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.15" x14ac:dyDescent="0.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75" x14ac:dyDescent="0.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75" x14ac:dyDescent="0.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75" x14ac:dyDescent="0.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75" x14ac:dyDescent="0.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75" x14ac:dyDescent="0.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75" x14ac:dyDescent="0.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75" x14ac:dyDescent="0.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.900000000000006" x14ac:dyDescent="0.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75" x14ac:dyDescent="0.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8.3" x14ac:dyDescent="0.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75" x14ac:dyDescent="0.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75" x14ac:dyDescent="0.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.3" x14ac:dyDescent="0.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.15" x14ac:dyDescent="0.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75" x14ac:dyDescent="0.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75" x14ac:dyDescent="0.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75" x14ac:dyDescent="0.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.15" x14ac:dyDescent="0.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.3" x14ac:dyDescent="0.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9.15" x14ac:dyDescent="0.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75" x14ac:dyDescent="0.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75" x14ac:dyDescent="0.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75" x14ac:dyDescent="0.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75" x14ac:dyDescent="0.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.15" x14ac:dyDescent="0.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8.3" x14ac:dyDescent="0.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75" x14ac:dyDescent="0.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75" x14ac:dyDescent="0.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75" x14ac:dyDescent="0.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75" x14ac:dyDescent="0.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75" x14ac:dyDescent="0.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9.15" x14ac:dyDescent="0.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75" x14ac:dyDescent="0.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75" x14ac:dyDescent="0.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75" x14ac:dyDescent="0.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75" x14ac:dyDescent="0.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8.3" x14ac:dyDescent="0.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75" x14ac:dyDescent="0.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9.15" x14ac:dyDescent="0.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75" x14ac:dyDescent="0.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75" x14ac:dyDescent="0.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75" x14ac:dyDescent="0.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.3" x14ac:dyDescent="0.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75" x14ac:dyDescent="0.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75" x14ac:dyDescent="0.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75" x14ac:dyDescent="0.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75" x14ac:dyDescent="0.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75" x14ac:dyDescent="0.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75" x14ac:dyDescent="0.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8.3" x14ac:dyDescent="0.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9.15" x14ac:dyDescent="0.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3.75" x14ac:dyDescent="0.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75" x14ac:dyDescent="0.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9.15" x14ac:dyDescent="0.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.15" x14ac:dyDescent="0.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75" x14ac:dyDescent="0.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75" x14ac:dyDescent="0.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.15" x14ac:dyDescent="0.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75" x14ac:dyDescent="0.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75" x14ac:dyDescent="0.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75" x14ac:dyDescent="0.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75" x14ac:dyDescent="0.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75" x14ac:dyDescent="0.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.15" x14ac:dyDescent="0.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75" x14ac:dyDescent="0.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75" x14ac:dyDescent="0.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.15" x14ac:dyDescent="0.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75" x14ac:dyDescent="0.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75" x14ac:dyDescent="0.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75" x14ac:dyDescent="0.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8.3" x14ac:dyDescent="0.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8.3" x14ac:dyDescent="0.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75" x14ac:dyDescent="0.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75" x14ac:dyDescent="0.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75" x14ac:dyDescent="0.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75" x14ac:dyDescent="0.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75" x14ac:dyDescent="0.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75" x14ac:dyDescent="0.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75" x14ac:dyDescent="0.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75" x14ac:dyDescent="0.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75" x14ac:dyDescent="0.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75" x14ac:dyDescent="0.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58.3" x14ac:dyDescent="0.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75" x14ac:dyDescent="0.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.3" x14ac:dyDescent="0.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75" x14ac:dyDescent="0.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.3" x14ac:dyDescent="0.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.3" x14ac:dyDescent="0.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.3" x14ac:dyDescent="0.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75" x14ac:dyDescent="0.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8.3" x14ac:dyDescent="0.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.15" x14ac:dyDescent="0.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75" x14ac:dyDescent="0.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8.3" x14ac:dyDescent="0.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8.3" x14ac:dyDescent="0.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75" x14ac:dyDescent="0.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75" x14ac:dyDescent="0.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8.3" x14ac:dyDescent="0.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75" x14ac:dyDescent="0.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75" x14ac:dyDescent="0.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75" x14ac:dyDescent="0.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.15" x14ac:dyDescent="0.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75" x14ac:dyDescent="0.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8.3" x14ac:dyDescent="0.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75" x14ac:dyDescent="0.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75" x14ac:dyDescent="0.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75" x14ac:dyDescent="0.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.15" x14ac:dyDescent="0.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75" x14ac:dyDescent="0.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75" x14ac:dyDescent="0.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75" x14ac:dyDescent="0.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75" x14ac:dyDescent="0.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8.3" x14ac:dyDescent="0.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.15" x14ac:dyDescent="0.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75" x14ac:dyDescent="0.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75" x14ac:dyDescent="0.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75" x14ac:dyDescent="0.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75" x14ac:dyDescent="0.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75" x14ac:dyDescent="0.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75" x14ac:dyDescent="0.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75" x14ac:dyDescent="0.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75" x14ac:dyDescent="0.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9.15" x14ac:dyDescent="0.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75" x14ac:dyDescent="0.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75" x14ac:dyDescent="0.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75" x14ac:dyDescent="0.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.15" x14ac:dyDescent="0.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.15" x14ac:dyDescent="0.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.3" x14ac:dyDescent="0.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.3" x14ac:dyDescent="0.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75" x14ac:dyDescent="0.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75" x14ac:dyDescent="0.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8.3" x14ac:dyDescent="0.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75" x14ac:dyDescent="0.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75" x14ac:dyDescent="0.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75" x14ac:dyDescent="0.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75" x14ac:dyDescent="0.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.3" x14ac:dyDescent="0.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75" x14ac:dyDescent="0.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.15" x14ac:dyDescent="0.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75" x14ac:dyDescent="0.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75" x14ac:dyDescent="0.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75" x14ac:dyDescent="0.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8.3" x14ac:dyDescent="0.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75" x14ac:dyDescent="0.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75" x14ac:dyDescent="0.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.15" x14ac:dyDescent="0.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75" x14ac:dyDescent="0.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75" x14ac:dyDescent="0.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8.3" x14ac:dyDescent="0.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75" x14ac:dyDescent="0.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75" x14ac:dyDescent="0.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75" x14ac:dyDescent="0.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75" x14ac:dyDescent="0.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.15" x14ac:dyDescent="0.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75" x14ac:dyDescent="0.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8.3" x14ac:dyDescent="0.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.15" x14ac:dyDescent="0.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.3" x14ac:dyDescent="0.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75" x14ac:dyDescent="0.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75" x14ac:dyDescent="0.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75" x14ac:dyDescent="0.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.15" x14ac:dyDescent="0.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75" x14ac:dyDescent="0.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75" x14ac:dyDescent="0.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75" x14ac:dyDescent="0.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75" x14ac:dyDescent="0.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75" x14ac:dyDescent="0.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8.3" x14ac:dyDescent="0.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75" x14ac:dyDescent="0.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75" x14ac:dyDescent="0.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75" x14ac:dyDescent="0.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75" x14ac:dyDescent="0.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75" x14ac:dyDescent="0.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.15" x14ac:dyDescent="0.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75" x14ac:dyDescent="0.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75" x14ac:dyDescent="0.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75" x14ac:dyDescent="0.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75" x14ac:dyDescent="0.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75" x14ac:dyDescent="0.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75" x14ac:dyDescent="0.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75" x14ac:dyDescent="0.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75" x14ac:dyDescent="0.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8.3" x14ac:dyDescent="0.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75" x14ac:dyDescent="0.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8.3" x14ac:dyDescent="0.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75" x14ac:dyDescent="0.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75" x14ac:dyDescent="0.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8.3" x14ac:dyDescent="0.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75" x14ac:dyDescent="0.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75" x14ac:dyDescent="0.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75" x14ac:dyDescent="0.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75" x14ac:dyDescent="0.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58.3" x14ac:dyDescent="0.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75" x14ac:dyDescent="0.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8.3" x14ac:dyDescent="0.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75" x14ac:dyDescent="0.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75" x14ac:dyDescent="0.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75" x14ac:dyDescent="0.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75" x14ac:dyDescent="0.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75" x14ac:dyDescent="0.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75" x14ac:dyDescent="0.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75" x14ac:dyDescent="0.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75" x14ac:dyDescent="0.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75" x14ac:dyDescent="0.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75" x14ac:dyDescent="0.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75" x14ac:dyDescent="0.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75" x14ac:dyDescent="0.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.15" x14ac:dyDescent="0.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75" x14ac:dyDescent="0.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75" x14ac:dyDescent="0.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75" x14ac:dyDescent="0.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.3" x14ac:dyDescent="0.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75" x14ac:dyDescent="0.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75" x14ac:dyDescent="0.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75" x14ac:dyDescent="0.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75" x14ac:dyDescent="0.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75" x14ac:dyDescent="0.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8.3" x14ac:dyDescent="0.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75" x14ac:dyDescent="0.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75" x14ac:dyDescent="0.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75" x14ac:dyDescent="0.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.15" x14ac:dyDescent="0.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75" x14ac:dyDescent="0.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75" x14ac:dyDescent="0.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75" x14ac:dyDescent="0.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9.15" x14ac:dyDescent="0.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75" x14ac:dyDescent="0.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9.15" x14ac:dyDescent="0.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75" x14ac:dyDescent="0.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.15" x14ac:dyDescent="0.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9.15" x14ac:dyDescent="0.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75" x14ac:dyDescent="0.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75" x14ac:dyDescent="0.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.15" x14ac:dyDescent="0.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75" x14ac:dyDescent="0.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75" x14ac:dyDescent="0.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75" x14ac:dyDescent="0.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75" x14ac:dyDescent="0.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8.3" x14ac:dyDescent="0.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9.15" x14ac:dyDescent="0.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75" x14ac:dyDescent="0.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8.3" x14ac:dyDescent="0.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.3" x14ac:dyDescent="0.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8.3" x14ac:dyDescent="0.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75" x14ac:dyDescent="0.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9.15" x14ac:dyDescent="0.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75" x14ac:dyDescent="0.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.3" x14ac:dyDescent="0.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75" x14ac:dyDescent="0.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75" x14ac:dyDescent="0.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75" x14ac:dyDescent="0.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75" x14ac:dyDescent="0.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75" x14ac:dyDescent="0.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8.3" x14ac:dyDescent="0.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75" x14ac:dyDescent="0.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75" x14ac:dyDescent="0.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.3" x14ac:dyDescent="0.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75" x14ac:dyDescent="0.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75" x14ac:dyDescent="0.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.15" x14ac:dyDescent="0.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75" x14ac:dyDescent="0.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.3" x14ac:dyDescent="0.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75" x14ac:dyDescent="0.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75" x14ac:dyDescent="0.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9.15" x14ac:dyDescent="0.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75" x14ac:dyDescent="0.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75" x14ac:dyDescent="0.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9.15" x14ac:dyDescent="0.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8.3" x14ac:dyDescent="0.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75" x14ac:dyDescent="0.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75" x14ac:dyDescent="0.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75" x14ac:dyDescent="0.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75" x14ac:dyDescent="0.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75" x14ac:dyDescent="0.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75" x14ac:dyDescent="0.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75" x14ac:dyDescent="0.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75" x14ac:dyDescent="0.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75" x14ac:dyDescent="0.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75" x14ac:dyDescent="0.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8.3" x14ac:dyDescent="0.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8.3" x14ac:dyDescent="0.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8.3" x14ac:dyDescent="0.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75" x14ac:dyDescent="0.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75" x14ac:dyDescent="0.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75" x14ac:dyDescent="0.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.15" x14ac:dyDescent="0.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.3" x14ac:dyDescent="0.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.3" x14ac:dyDescent="0.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.15" x14ac:dyDescent="0.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75" x14ac:dyDescent="0.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75" x14ac:dyDescent="0.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75" x14ac:dyDescent="0.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75" x14ac:dyDescent="0.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75" x14ac:dyDescent="0.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75" x14ac:dyDescent="0.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.3" x14ac:dyDescent="0.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75" x14ac:dyDescent="0.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75" x14ac:dyDescent="0.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8.3" x14ac:dyDescent="0.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75" x14ac:dyDescent="0.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.3" x14ac:dyDescent="0.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75" x14ac:dyDescent="0.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.3" x14ac:dyDescent="0.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75" x14ac:dyDescent="0.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75" x14ac:dyDescent="0.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75" x14ac:dyDescent="0.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75" x14ac:dyDescent="0.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8.3" x14ac:dyDescent="0.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75" x14ac:dyDescent="0.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75" x14ac:dyDescent="0.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75" x14ac:dyDescent="0.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75" x14ac:dyDescent="0.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.15" x14ac:dyDescent="0.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.3" x14ac:dyDescent="0.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.3" x14ac:dyDescent="0.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75" x14ac:dyDescent="0.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75" x14ac:dyDescent="0.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75" x14ac:dyDescent="0.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9.15" x14ac:dyDescent="0.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75" x14ac:dyDescent="0.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75" x14ac:dyDescent="0.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.3" x14ac:dyDescent="0.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75" x14ac:dyDescent="0.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75" x14ac:dyDescent="0.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75" x14ac:dyDescent="0.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75" x14ac:dyDescent="0.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75" x14ac:dyDescent="0.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75" x14ac:dyDescent="0.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75" x14ac:dyDescent="0.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75" x14ac:dyDescent="0.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8.3" x14ac:dyDescent="0.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75" x14ac:dyDescent="0.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75" x14ac:dyDescent="0.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75" x14ac:dyDescent="0.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75" x14ac:dyDescent="0.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75" x14ac:dyDescent="0.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75" x14ac:dyDescent="0.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.3" x14ac:dyDescent="0.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.15" x14ac:dyDescent="0.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75" x14ac:dyDescent="0.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75" x14ac:dyDescent="0.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.3" x14ac:dyDescent="0.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75" x14ac:dyDescent="0.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.15" x14ac:dyDescent="0.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75" x14ac:dyDescent="0.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75" x14ac:dyDescent="0.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75" x14ac:dyDescent="0.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75" x14ac:dyDescent="0.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75" x14ac:dyDescent="0.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75" x14ac:dyDescent="0.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75" x14ac:dyDescent="0.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75" x14ac:dyDescent="0.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.3" x14ac:dyDescent="0.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.3" x14ac:dyDescent="0.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.15" x14ac:dyDescent="0.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75" x14ac:dyDescent="0.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75" x14ac:dyDescent="0.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75" x14ac:dyDescent="0.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.3" x14ac:dyDescent="0.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.3" x14ac:dyDescent="0.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75" x14ac:dyDescent="0.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75" x14ac:dyDescent="0.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.15" x14ac:dyDescent="0.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75" x14ac:dyDescent="0.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75" x14ac:dyDescent="0.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75" x14ac:dyDescent="0.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8.3" x14ac:dyDescent="0.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.15" x14ac:dyDescent="0.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8.3" x14ac:dyDescent="0.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75" x14ac:dyDescent="0.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75" x14ac:dyDescent="0.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75" x14ac:dyDescent="0.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75" x14ac:dyDescent="0.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.15" x14ac:dyDescent="0.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75" x14ac:dyDescent="0.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75" x14ac:dyDescent="0.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75" x14ac:dyDescent="0.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75" x14ac:dyDescent="0.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75" x14ac:dyDescent="0.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.15" x14ac:dyDescent="0.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.3" x14ac:dyDescent="0.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75" x14ac:dyDescent="0.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75" x14ac:dyDescent="0.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58.3" x14ac:dyDescent="0.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75" x14ac:dyDescent="0.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75" x14ac:dyDescent="0.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75" x14ac:dyDescent="0.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75" x14ac:dyDescent="0.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75" x14ac:dyDescent="0.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75" x14ac:dyDescent="0.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8.3" x14ac:dyDescent="0.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8.3" x14ac:dyDescent="0.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.15" x14ac:dyDescent="0.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8.3" x14ac:dyDescent="0.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.900000000000006" x14ac:dyDescent="0.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75" x14ac:dyDescent="0.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.3" x14ac:dyDescent="0.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75" x14ac:dyDescent="0.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.3" x14ac:dyDescent="0.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.15" x14ac:dyDescent="0.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75" x14ac:dyDescent="0.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900000000000006" x14ac:dyDescent="0.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75" x14ac:dyDescent="0.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75" x14ac:dyDescent="0.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.3" x14ac:dyDescent="0.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75" x14ac:dyDescent="0.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75" x14ac:dyDescent="0.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.15" x14ac:dyDescent="0.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75" x14ac:dyDescent="0.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75" x14ac:dyDescent="0.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75" x14ac:dyDescent="0.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8.3" x14ac:dyDescent="0.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75" x14ac:dyDescent="0.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75" x14ac:dyDescent="0.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9.15" x14ac:dyDescent="0.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75" x14ac:dyDescent="0.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75" x14ac:dyDescent="0.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75" x14ac:dyDescent="0.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75" x14ac:dyDescent="0.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8.3" x14ac:dyDescent="0.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75" x14ac:dyDescent="0.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75" x14ac:dyDescent="0.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8.3" x14ac:dyDescent="0.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75" x14ac:dyDescent="0.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9.15" x14ac:dyDescent="0.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9.15" x14ac:dyDescent="0.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75" x14ac:dyDescent="0.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58.3" x14ac:dyDescent="0.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75" x14ac:dyDescent="0.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75" x14ac:dyDescent="0.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75" x14ac:dyDescent="0.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75" x14ac:dyDescent="0.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.15" x14ac:dyDescent="0.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75" x14ac:dyDescent="0.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75" x14ac:dyDescent="0.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9.15" x14ac:dyDescent="0.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.3" x14ac:dyDescent="0.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75" x14ac:dyDescent="0.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75" x14ac:dyDescent="0.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.15" x14ac:dyDescent="0.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.15" x14ac:dyDescent="0.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.3" x14ac:dyDescent="0.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75" x14ac:dyDescent="0.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75" x14ac:dyDescent="0.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75" x14ac:dyDescent="0.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75" x14ac:dyDescent="0.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75" x14ac:dyDescent="0.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75" x14ac:dyDescent="0.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75" x14ac:dyDescent="0.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75" x14ac:dyDescent="0.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75" x14ac:dyDescent="0.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75" x14ac:dyDescent="0.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75" x14ac:dyDescent="0.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75" x14ac:dyDescent="0.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75" x14ac:dyDescent="0.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75" x14ac:dyDescent="0.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75" x14ac:dyDescent="0.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75" x14ac:dyDescent="0.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.15" x14ac:dyDescent="0.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75" x14ac:dyDescent="0.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8.3" x14ac:dyDescent="0.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75" x14ac:dyDescent="0.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8.3" x14ac:dyDescent="0.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75" x14ac:dyDescent="0.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75" x14ac:dyDescent="0.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75" x14ac:dyDescent="0.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75" x14ac:dyDescent="0.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75" x14ac:dyDescent="0.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9.15" x14ac:dyDescent="0.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75" x14ac:dyDescent="0.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75" x14ac:dyDescent="0.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75" x14ac:dyDescent="0.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75" x14ac:dyDescent="0.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75" x14ac:dyDescent="0.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.3" x14ac:dyDescent="0.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75" x14ac:dyDescent="0.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75" x14ac:dyDescent="0.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75" x14ac:dyDescent="0.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75" x14ac:dyDescent="0.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.15" x14ac:dyDescent="0.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.3" x14ac:dyDescent="0.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9.15" x14ac:dyDescent="0.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75" x14ac:dyDescent="0.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75" x14ac:dyDescent="0.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8.3" x14ac:dyDescent="0.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75" x14ac:dyDescent="0.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75" x14ac:dyDescent="0.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75" x14ac:dyDescent="0.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75" x14ac:dyDescent="0.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.3" x14ac:dyDescent="0.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75" x14ac:dyDescent="0.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75" x14ac:dyDescent="0.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.15" x14ac:dyDescent="0.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9.15" x14ac:dyDescent="0.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75" x14ac:dyDescent="0.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75" x14ac:dyDescent="0.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.3" x14ac:dyDescent="0.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75" x14ac:dyDescent="0.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75" x14ac:dyDescent="0.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75" x14ac:dyDescent="0.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75" x14ac:dyDescent="0.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75" x14ac:dyDescent="0.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.15" x14ac:dyDescent="0.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.3" x14ac:dyDescent="0.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75" x14ac:dyDescent="0.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.15" x14ac:dyDescent="0.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75" x14ac:dyDescent="0.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75" x14ac:dyDescent="0.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75" x14ac:dyDescent="0.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.3" x14ac:dyDescent="0.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75" x14ac:dyDescent="0.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.3" x14ac:dyDescent="0.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.3" x14ac:dyDescent="0.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75" x14ac:dyDescent="0.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75" x14ac:dyDescent="0.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75" x14ac:dyDescent="0.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75" x14ac:dyDescent="0.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75" x14ac:dyDescent="0.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75" x14ac:dyDescent="0.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75" x14ac:dyDescent="0.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75" x14ac:dyDescent="0.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75" x14ac:dyDescent="0.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75" x14ac:dyDescent="0.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8.3" x14ac:dyDescent="0.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75" x14ac:dyDescent="0.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75" x14ac:dyDescent="0.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8.3" x14ac:dyDescent="0.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75" x14ac:dyDescent="0.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75" x14ac:dyDescent="0.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75" x14ac:dyDescent="0.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75" x14ac:dyDescent="0.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.3" x14ac:dyDescent="0.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75" x14ac:dyDescent="0.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75" x14ac:dyDescent="0.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75" x14ac:dyDescent="0.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75" x14ac:dyDescent="0.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75" x14ac:dyDescent="0.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75" x14ac:dyDescent="0.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.3" x14ac:dyDescent="0.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75" x14ac:dyDescent="0.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75" x14ac:dyDescent="0.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75" x14ac:dyDescent="0.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75" x14ac:dyDescent="0.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75" x14ac:dyDescent="0.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75" x14ac:dyDescent="0.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75" x14ac:dyDescent="0.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75" x14ac:dyDescent="0.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75" x14ac:dyDescent="0.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75" x14ac:dyDescent="0.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75" x14ac:dyDescent="0.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.15" x14ac:dyDescent="0.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.15" x14ac:dyDescent="0.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.15" x14ac:dyDescent="0.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8.3" x14ac:dyDescent="0.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9.15" x14ac:dyDescent="0.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75" x14ac:dyDescent="0.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75" x14ac:dyDescent="0.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75" x14ac:dyDescent="0.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75" x14ac:dyDescent="0.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75" x14ac:dyDescent="0.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75" x14ac:dyDescent="0.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75" x14ac:dyDescent="0.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75" x14ac:dyDescent="0.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8.3" x14ac:dyDescent="0.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75" x14ac:dyDescent="0.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.3" x14ac:dyDescent="0.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75" x14ac:dyDescent="0.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75" x14ac:dyDescent="0.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75" x14ac:dyDescent="0.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75" x14ac:dyDescent="0.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75" x14ac:dyDescent="0.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75" x14ac:dyDescent="0.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75" x14ac:dyDescent="0.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.15" x14ac:dyDescent="0.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75" x14ac:dyDescent="0.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75" x14ac:dyDescent="0.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75" x14ac:dyDescent="0.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8.3" x14ac:dyDescent="0.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75" x14ac:dyDescent="0.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75" x14ac:dyDescent="0.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75" x14ac:dyDescent="0.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75" x14ac:dyDescent="0.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.15" x14ac:dyDescent="0.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8.3" x14ac:dyDescent="0.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75" x14ac:dyDescent="0.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75" x14ac:dyDescent="0.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8.3" x14ac:dyDescent="0.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75" x14ac:dyDescent="0.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75" x14ac:dyDescent="0.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75" x14ac:dyDescent="0.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75" x14ac:dyDescent="0.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9.15" x14ac:dyDescent="0.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75" x14ac:dyDescent="0.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9.15" x14ac:dyDescent="0.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.3" x14ac:dyDescent="0.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75" x14ac:dyDescent="0.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8.3" x14ac:dyDescent="0.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9.15" x14ac:dyDescent="0.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8.3" x14ac:dyDescent="0.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75" x14ac:dyDescent="0.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75" x14ac:dyDescent="0.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75" x14ac:dyDescent="0.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75" x14ac:dyDescent="0.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75" x14ac:dyDescent="0.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75" x14ac:dyDescent="0.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75" x14ac:dyDescent="0.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75" x14ac:dyDescent="0.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75" x14ac:dyDescent="0.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.15" x14ac:dyDescent="0.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8.3" x14ac:dyDescent="0.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75" x14ac:dyDescent="0.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.15" x14ac:dyDescent="0.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75" x14ac:dyDescent="0.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8.3" x14ac:dyDescent="0.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8.3" x14ac:dyDescent="0.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75" x14ac:dyDescent="0.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75" x14ac:dyDescent="0.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.15" x14ac:dyDescent="0.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75" x14ac:dyDescent="0.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.3" x14ac:dyDescent="0.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.15" x14ac:dyDescent="0.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75" x14ac:dyDescent="0.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75" x14ac:dyDescent="0.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.15" x14ac:dyDescent="0.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75" x14ac:dyDescent="0.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.15" x14ac:dyDescent="0.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75" x14ac:dyDescent="0.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75" x14ac:dyDescent="0.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75" x14ac:dyDescent="0.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75" x14ac:dyDescent="0.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8.3" x14ac:dyDescent="0.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75" x14ac:dyDescent="0.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75" x14ac:dyDescent="0.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75" x14ac:dyDescent="0.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75" x14ac:dyDescent="0.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75" x14ac:dyDescent="0.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75" x14ac:dyDescent="0.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75" x14ac:dyDescent="0.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.3" x14ac:dyDescent="0.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.15" x14ac:dyDescent="0.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75" x14ac:dyDescent="0.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8.3" x14ac:dyDescent="0.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75" x14ac:dyDescent="0.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75" x14ac:dyDescent="0.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75" x14ac:dyDescent="0.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75" x14ac:dyDescent="0.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75" x14ac:dyDescent="0.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9.15" x14ac:dyDescent="0.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75" x14ac:dyDescent="0.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75" x14ac:dyDescent="0.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8.3" x14ac:dyDescent="0.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9.15" x14ac:dyDescent="0.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75" x14ac:dyDescent="0.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58.3" x14ac:dyDescent="0.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75" x14ac:dyDescent="0.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75" x14ac:dyDescent="0.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75" x14ac:dyDescent="0.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75" x14ac:dyDescent="0.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75" x14ac:dyDescent="0.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75" x14ac:dyDescent="0.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75" x14ac:dyDescent="0.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75" x14ac:dyDescent="0.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75" x14ac:dyDescent="0.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.15" x14ac:dyDescent="0.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75" x14ac:dyDescent="0.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8.3" x14ac:dyDescent="0.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9.15" x14ac:dyDescent="0.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75" x14ac:dyDescent="0.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9.15" x14ac:dyDescent="0.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75" x14ac:dyDescent="0.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9.15" x14ac:dyDescent="0.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75" x14ac:dyDescent="0.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8.3" x14ac:dyDescent="0.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75" x14ac:dyDescent="0.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75" x14ac:dyDescent="0.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75" x14ac:dyDescent="0.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9.15" x14ac:dyDescent="0.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75" x14ac:dyDescent="0.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75" x14ac:dyDescent="0.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75" x14ac:dyDescent="0.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75" x14ac:dyDescent="0.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75" x14ac:dyDescent="0.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75" x14ac:dyDescent="0.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75" x14ac:dyDescent="0.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75" x14ac:dyDescent="0.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75" x14ac:dyDescent="0.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75" x14ac:dyDescent="0.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.900000000000006" x14ac:dyDescent="0.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58.3" x14ac:dyDescent="0.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75" x14ac:dyDescent="0.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9.15" x14ac:dyDescent="0.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75" x14ac:dyDescent="0.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8.3" x14ac:dyDescent="0.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8.3" x14ac:dyDescent="0.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75" x14ac:dyDescent="0.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75" x14ac:dyDescent="0.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8.3" x14ac:dyDescent="0.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75" x14ac:dyDescent="0.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75" x14ac:dyDescent="0.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75" x14ac:dyDescent="0.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75" x14ac:dyDescent="0.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75" x14ac:dyDescent="0.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75" x14ac:dyDescent="0.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.15" x14ac:dyDescent="0.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75" x14ac:dyDescent="0.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75" x14ac:dyDescent="0.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8.3" x14ac:dyDescent="0.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.15" x14ac:dyDescent="0.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.15" x14ac:dyDescent="0.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75" x14ac:dyDescent="0.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75" x14ac:dyDescent="0.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8.3" x14ac:dyDescent="0.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75" x14ac:dyDescent="0.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75" x14ac:dyDescent="0.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58.3" x14ac:dyDescent="0.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9.15" x14ac:dyDescent="0.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75" x14ac:dyDescent="0.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8.3" x14ac:dyDescent="0.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75" x14ac:dyDescent="0.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75" x14ac:dyDescent="0.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75" x14ac:dyDescent="0.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8.3" x14ac:dyDescent="0.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75" x14ac:dyDescent="0.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75" x14ac:dyDescent="0.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75" x14ac:dyDescent="0.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75" x14ac:dyDescent="0.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75" x14ac:dyDescent="0.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75" x14ac:dyDescent="0.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8.3" x14ac:dyDescent="0.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75" x14ac:dyDescent="0.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75" x14ac:dyDescent="0.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75" x14ac:dyDescent="0.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75" x14ac:dyDescent="0.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75" x14ac:dyDescent="0.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75" x14ac:dyDescent="0.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75" x14ac:dyDescent="0.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75" x14ac:dyDescent="0.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75" x14ac:dyDescent="0.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.3" x14ac:dyDescent="0.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.15" x14ac:dyDescent="0.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75" x14ac:dyDescent="0.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8.3" x14ac:dyDescent="0.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75" x14ac:dyDescent="0.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75" x14ac:dyDescent="0.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75" x14ac:dyDescent="0.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75" x14ac:dyDescent="0.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75" x14ac:dyDescent="0.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75" x14ac:dyDescent="0.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75" x14ac:dyDescent="0.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75" x14ac:dyDescent="0.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75" x14ac:dyDescent="0.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.15" x14ac:dyDescent="0.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75" x14ac:dyDescent="0.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75" x14ac:dyDescent="0.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75" x14ac:dyDescent="0.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8.3" x14ac:dyDescent="0.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75" x14ac:dyDescent="0.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75" x14ac:dyDescent="0.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75" x14ac:dyDescent="0.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75" x14ac:dyDescent="0.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9.15" x14ac:dyDescent="0.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75" x14ac:dyDescent="0.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75" x14ac:dyDescent="0.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75" x14ac:dyDescent="0.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8.3" x14ac:dyDescent="0.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75" x14ac:dyDescent="0.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75" x14ac:dyDescent="0.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75" x14ac:dyDescent="0.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75" x14ac:dyDescent="0.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9.15" x14ac:dyDescent="0.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75" x14ac:dyDescent="0.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9.15" x14ac:dyDescent="0.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75" x14ac:dyDescent="0.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8.3" x14ac:dyDescent="0.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9.15" x14ac:dyDescent="0.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75" x14ac:dyDescent="0.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.15" x14ac:dyDescent="0.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75" x14ac:dyDescent="0.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8.3" x14ac:dyDescent="0.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75" x14ac:dyDescent="0.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75" x14ac:dyDescent="0.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75" x14ac:dyDescent="0.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75" x14ac:dyDescent="0.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9.15" x14ac:dyDescent="0.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75" x14ac:dyDescent="0.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75" x14ac:dyDescent="0.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9.15" x14ac:dyDescent="0.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75" x14ac:dyDescent="0.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75" x14ac:dyDescent="0.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75" x14ac:dyDescent="0.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75" x14ac:dyDescent="0.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75" x14ac:dyDescent="0.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75" x14ac:dyDescent="0.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75" x14ac:dyDescent="0.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75" x14ac:dyDescent="0.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75" x14ac:dyDescent="0.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8.3" x14ac:dyDescent="0.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75" x14ac:dyDescent="0.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75" x14ac:dyDescent="0.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75" x14ac:dyDescent="0.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.15" x14ac:dyDescent="0.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75" x14ac:dyDescent="0.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75" x14ac:dyDescent="0.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75" x14ac:dyDescent="0.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75" x14ac:dyDescent="0.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.3" x14ac:dyDescent="0.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.15" x14ac:dyDescent="0.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.3" x14ac:dyDescent="0.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75" x14ac:dyDescent="0.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75" x14ac:dyDescent="0.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75" x14ac:dyDescent="0.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75" x14ac:dyDescent="0.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.3" x14ac:dyDescent="0.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8.3" x14ac:dyDescent="0.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.15" x14ac:dyDescent="0.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.3" x14ac:dyDescent="0.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75" x14ac:dyDescent="0.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75" x14ac:dyDescent="0.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75" x14ac:dyDescent="0.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75" x14ac:dyDescent="0.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75" x14ac:dyDescent="0.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8.3" x14ac:dyDescent="0.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75" x14ac:dyDescent="0.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75" x14ac:dyDescent="0.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75" x14ac:dyDescent="0.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58.3" x14ac:dyDescent="0.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75" x14ac:dyDescent="0.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75" x14ac:dyDescent="0.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75" x14ac:dyDescent="0.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75" x14ac:dyDescent="0.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75" x14ac:dyDescent="0.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.3" x14ac:dyDescent="0.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75" x14ac:dyDescent="0.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75" x14ac:dyDescent="0.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75" x14ac:dyDescent="0.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75" x14ac:dyDescent="0.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75" x14ac:dyDescent="0.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75" x14ac:dyDescent="0.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75" x14ac:dyDescent="0.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75" x14ac:dyDescent="0.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75" x14ac:dyDescent="0.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.15" x14ac:dyDescent="0.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8.3" x14ac:dyDescent="0.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75" x14ac:dyDescent="0.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.3" x14ac:dyDescent="0.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75" x14ac:dyDescent="0.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9.15" x14ac:dyDescent="0.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75" x14ac:dyDescent="0.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75" x14ac:dyDescent="0.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8.3" x14ac:dyDescent="0.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9.15" x14ac:dyDescent="0.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8.3" x14ac:dyDescent="0.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75" x14ac:dyDescent="0.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75" x14ac:dyDescent="0.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9.15" x14ac:dyDescent="0.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9.15" x14ac:dyDescent="0.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75" x14ac:dyDescent="0.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75" x14ac:dyDescent="0.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75" x14ac:dyDescent="0.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9.15" x14ac:dyDescent="0.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75" x14ac:dyDescent="0.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75" x14ac:dyDescent="0.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8.3" x14ac:dyDescent="0.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75" x14ac:dyDescent="0.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8.3" x14ac:dyDescent="0.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75" x14ac:dyDescent="0.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75" x14ac:dyDescent="0.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.15" x14ac:dyDescent="0.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75" x14ac:dyDescent="0.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75" x14ac:dyDescent="0.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75" x14ac:dyDescent="0.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75" x14ac:dyDescent="0.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75" x14ac:dyDescent="0.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75" x14ac:dyDescent="0.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75" x14ac:dyDescent="0.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75" x14ac:dyDescent="0.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.3" x14ac:dyDescent="0.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75" x14ac:dyDescent="0.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75" x14ac:dyDescent="0.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75" x14ac:dyDescent="0.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75" x14ac:dyDescent="0.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75" x14ac:dyDescent="0.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8.3" x14ac:dyDescent="0.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.15" x14ac:dyDescent="0.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.3" x14ac:dyDescent="0.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.15" x14ac:dyDescent="0.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75" x14ac:dyDescent="0.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75" x14ac:dyDescent="0.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75" x14ac:dyDescent="0.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.3" x14ac:dyDescent="0.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75" x14ac:dyDescent="0.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9.15" x14ac:dyDescent="0.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75" x14ac:dyDescent="0.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75" x14ac:dyDescent="0.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75" x14ac:dyDescent="0.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8.3" x14ac:dyDescent="0.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75" x14ac:dyDescent="0.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.3" x14ac:dyDescent="0.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75" x14ac:dyDescent="0.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75" x14ac:dyDescent="0.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75" x14ac:dyDescent="0.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8.3" x14ac:dyDescent="0.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75" x14ac:dyDescent="0.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75" x14ac:dyDescent="0.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75" x14ac:dyDescent="0.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75" x14ac:dyDescent="0.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75" x14ac:dyDescent="0.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75" x14ac:dyDescent="0.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9.15" x14ac:dyDescent="0.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75" x14ac:dyDescent="0.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9.15" x14ac:dyDescent="0.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75" x14ac:dyDescent="0.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8.3" x14ac:dyDescent="0.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75" x14ac:dyDescent="0.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75" x14ac:dyDescent="0.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75" x14ac:dyDescent="0.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75" x14ac:dyDescent="0.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75" x14ac:dyDescent="0.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9.15" x14ac:dyDescent="0.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3.75" x14ac:dyDescent="0.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8.3" x14ac:dyDescent="0.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8.3" x14ac:dyDescent="0.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75" x14ac:dyDescent="0.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75" x14ac:dyDescent="0.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75" x14ac:dyDescent="0.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75" x14ac:dyDescent="0.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8.3" x14ac:dyDescent="0.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75" x14ac:dyDescent="0.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75" x14ac:dyDescent="0.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75" x14ac:dyDescent="0.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75" x14ac:dyDescent="0.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75" x14ac:dyDescent="0.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.3" x14ac:dyDescent="0.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75" x14ac:dyDescent="0.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75" x14ac:dyDescent="0.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75" x14ac:dyDescent="0.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75" x14ac:dyDescent="0.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75" x14ac:dyDescent="0.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.15" x14ac:dyDescent="0.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75" x14ac:dyDescent="0.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.3" x14ac:dyDescent="0.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75" x14ac:dyDescent="0.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75" x14ac:dyDescent="0.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75" x14ac:dyDescent="0.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8.3" x14ac:dyDescent="0.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75" x14ac:dyDescent="0.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75" x14ac:dyDescent="0.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75" x14ac:dyDescent="0.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75" x14ac:dyDescent="0.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.15" x14ac:dyDescent="0.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75" x14ac:dyDescent="0.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58.3" x14ac:dyDescent="0.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.3" x14ac:dyDescent="0.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75" x14ac:dyDescent="0.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75" x14ac:dyDescent="0.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75" x14ac:dyDescent="0.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75" x14ac:dyDescent="0.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75" x14ac:dyDescent="0.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75" x14ac:dyDescent="0.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.15" x14ac:dyDescent="0.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8.3" x14ac:dyDescent="0.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75" x14ac:dyDescent="0.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75" x14ac:dyDescent="0.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75" x14ac:dyDescent="0.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75" x14ac:dyDescent="0.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9.15" x14ac:dyDescent="0.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75" x14ac:dyDescent="0.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8.3" x14ac:dyDescent="0.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9.15" x14ac:dyDescent="0.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75" x14ac:dyDescent="0.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75" x14ac:dyDescent="0.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.15" x14ac:dyDescent="0.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.3" x14ac:dyDescent="0.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75" x14ac:dyDescent="0.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.3" x14ac:dyDescent="0.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.15" x14ac:dyDescent="0.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.3" x14ac:dyDescent="0.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.15" x14ac:dyDescent="0.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75" x14ac:dyDescent="0.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.3" x14ac:dyDescent="0.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.15" x14ac:dyDescent="0.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.15" x14ac:dyDescent="0.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.15" x14ac:dyDescent="0.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75" x14ac:dyDescent="0.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75" x14ac:dyDescent="0.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75" x14ac:dyDescent="0.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.3" x14ac:dyDescent="0.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75" x14ac:dyDescent="0.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75" x14ac:dyDescent="0.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75" x14ac:dyDescent="0.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75" x14ac:dyDescent="0.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.15" x14ac:dyDescent="0.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75" x14ac:dyDescent="0.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75" x14ac:dyDescent="0.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75" x14ac:dyDescent="0.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75" x14ac:dyDescent="0.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.15" x14ac:dyDescent="0.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75" x14ac:dyDescent="0.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.15" x14ac:dyDescent="0.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75" x14ac:dyDescent="0.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75" x14ac:dyDescent="0.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75" x14ac:dyDescent="0.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75" x14ac:dyDescent="0.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75" x14ac:dyDescent="0.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9.15" x14ac:dyDescent="0.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75" x14ac:dyDescent="0.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75" x14ac:dyDescent="0.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.15" x14ac:dyDescent="0.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75" x14ac:dyDescent="0.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75" x14ac:dyDescent="0.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75" x14ac:dyDescent="0.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75" x14ac:dyDescent="0.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8.3" x14ac:dyDescent="0.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75" x14ac:dyDescent="0.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75" x14ac:dyDescent="0.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.15" x14ac:dyDescent="0.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.15" x14ac:dyDescent="0.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75" x14ac:dyDescent="0.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75" x14ac:dyDescent="0.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75" x14ac:dyDescent="0.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75" x14ac:dyDescent="0.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75" x14ac:dyDescent="0.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.3" x14ac:dyDescent="0.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75" x14ac:dyDescent="0.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75" x14ac:dyDescent="0.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.15" x14ac:dyDescent="0.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75" x14ac:dyDescent="0.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75" x14ac:dyDescent="0.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.15" x14ac:dyDescent="0.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75" x14ac:dyDescent="0.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9.15" x14ac:dyDescent="0.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75" x14ac:dyDescent="0.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75" x14ac:dyDescent="0.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8.3" x14ac:dyDescent="0.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75" x14ac:dyDescent="0.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75" x14ac:dyDescent="0.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75" x14ac:dyDescent="0.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75" x14ac:dyDescent="0.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75" x14ac:dyDescent="0.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75" x14ac:dyDescent="0.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75" x14ac:dyDescent="0.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75" x14ac:dyDescent="0.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9.15" x14ac:dyDescent="0.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.3" x14ac:dyDescent="0.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8.3" x14ac:dyDescent="0.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75" x14ac:dyDescent="0.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75" x14ac:dyDescent="0.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8.3" x14ac:dyDescent="0.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8.3" x14ac:dyDescent="0.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58.3" x14ac:dyDescent="0.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75" x14ac:dyDescent="0.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75" x14ac:dyDescent="0.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75" x14ac:dyDescent="0.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75" x14ac:dyDescent="0.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75" x14ac:dyDescent="0.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75" x14ac:dyDescent="0.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.3" x14ac:dyDescent="0.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8.3" x14ac:dyDescent="0.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.15" x14ac:dyDescent="0.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75" x14ac:dyDescent="0.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75" x14ac:dyDescent="0.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75" x14ac:dyDescent="0.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9.15" x14ac:dyDescent="0.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9.15" x14ac:dyDescent="0.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75" x14ac:dyDescent="0.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75" x14ac:dyDescent="0.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8.3" x14ac:dyDescent="0.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9.15" x14ac:dyDescent="0.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8.3" x14ac:dyDescent="0.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75" x14ac:dyDescent="0.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75" x14ac:dyDescent="0.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.15" x14ac:dyDescent="0.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75" x14ac:dyDescent="0.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75" x14ac:dyDescent="0.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75" x14ac:dyDescent="0.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.3" x14ac:dyDescent="0.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.15" x14ac:dyDescent="0.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75" x14ac:dyDescent="0.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75" x14ac:dyDescent="0.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75" x14ac:dyDescent="0.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75" x14ac:dyDescent="0.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75" x14ac:dyDescent="0.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.3" x14ac:dyDescent="0.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.3" x14ac:dyDescent="0.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75" x14ac:dyDescent="0.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900000000000006" x14ac:dyDescent="0.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.3" x14ac:dyDescent="0.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75" x14ac:dyDescent="0.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75" x14ac:dyDescent="0.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.15" x14ac:dyDescent="0.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75" x14ac:dyDescent="0.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75" x14ac:dyDescent="0.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75" x14ac:dyDescent="0.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75" x14ac:dyDescent="0.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75" x14ac:dyDescent="0.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.3" x14ac:dyDescent="0.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75" x14ac:dyDescent="0.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.15" x14ac:dyDescent="0.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75" x14ac:dyDescent="0.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.3" x14ac:dyDescent="0.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.3" x14ac:dyDescent="0.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75" x14ac:dyDescent="0.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75" x14ac:dyDescent="0.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75" x14ac:dyDescent="0.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75" x14ac:dyDescent="0.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75" x14ac:dyDescent="0.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75" x14ac:dyDescent="0.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75" x14ac:dyDescent="0.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75" x14ac:dyDescent="0.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8.3" x14ac:dyDescent="0.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75" x14ac:dyDescent="0.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75" x14ac:dyDescent="0.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.15" x14ac:dyDescent="0.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75" x14ac:dyDescent="0.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75" x14ac:dyDescent="0.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75" x14ac:dyDescent="0.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75" x14ac:dyDescent="0.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.15" x14ac:dyDescent="0.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75" x14ac:dyDescent="0.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75" x14ac:dyDescent="0.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75" x14ac:dyDescent="0.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75" x14ac:dyDescent="0.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.15" x14ac:dyDescent="0.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75" x14ac:dyDescent="0.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.15" x14ac:dyDescent="0.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75" x14ac:dyDescent="0.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75" x14ac:dyDescent="0.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9.15" x14ac:dyDescent="0.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75" x14ac:dyDescent="0.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75" x14ac:dyDescent="0.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75" x14ac:dyDescent="0.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75" x14ac:dyDescent="0.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.3" x14ac:dyDescent="0.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75" x14ac:dyDescent="0.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9.15" x14ac:dyDescent="0.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9.15" x14ac:dyDescent="0.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75" x14ac:dyDescent="0.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9.15" x14ac:dyDescent="0.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9.15" x14ac:dyDescent="0.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75" x14ac:dyDescent="0.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75" x14ac:dyDescent="0.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75" x14ac:dyDescent="0.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75" x14ac:dyDescent="0.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3.75" x14ac:dyDescent="0.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8.3" x14ac:dyDescent="0.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.15" x14ac:dyDescent="0.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75" x14ac:dyDescent="0.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9.15" x14ac:dyDescent="0.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.15" x14ac:dyDescent="0.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8.3" x14ac:dyDescent="0.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75" x14ac:dyDescent="0.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75" x14ac:dyDescent="0.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.15" x14ac:dyDescent="0.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.15" x14ac:dyDescent="0.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75" x14ac:dyDescent="0.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75" x14ac:dyDescent="0.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75" x14ac:dyDescent="0.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75" x14ac:dyDescent="0.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75" x14ac:dyDescent="0.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75" x14ac:dyDescent="0.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75" x14ac:dyDescent="0.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75" x14ac:dyDescent="0.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75" x14ac:dyDescent="0.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75" x14ac:dyDescent="0.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75" x14ac:dyDescent="0.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75" x14ac:dyDescent="0.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75" x14ac:dyDescent="0.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75" x14ac:dyDescent="0.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.3" x14ac:dyDescent="0.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75" x14ac:dyDescent="0.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75" x14ac:dyDescent="0.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75" x14ac:dyDescent="0.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75" x14ac:dyDescent="0.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75" x14ac:dyDescent="0.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75" x14ac:dyDescent="0.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75" x14ac:dyDescent="0.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75" x14ac:dyDescent="0.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.15" x14ac:dyDescent="0.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9.15" x14ac:dyDescent="0.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75" x14ac:dyDescent="0.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75" x14ac:dyDescent="0.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75" x14ac:dyDescent="0.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8.3" x14ac:dyDescent="0.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75" x14ac:dyDescent="0.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75" x14ac:dyDescent="0.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9.15" x14ac:dyDescent="0.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.3" x14ac:dyDescent="0.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8.3" x14ac:dyDescent="0.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75" x14ac:dyDescent="0.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75" x14ac:dyDescent="0.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75" x14ac:dyDescent="0.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75" x14ac:dyDescent="0.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75" x14ac:dyDescent="0.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.15" x14ac:dyDescent="0.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75" x14ac:dyDescent="0.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75" x14ac:dyDescent="0.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75" x14ac:dyDescent="0.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75" x14ac:dyDescent="0.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75" x14ac:dyDescent="0.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75" x14ac:dyDescent="0.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75" x14ac:dyDescent="0.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.3" x14ac:dyDescent="0.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75" x14ac:dyDescent="0.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.15" x14ac:dyDescent="0.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9.15" x14ac:dyDescent="0.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75" x14ac:dyDescent="0.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8.3" x14ac:dyDescent="0.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75" x14ac:dyDescent="0.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9.15" x14ac:dyDescent="0.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75" x14ac:dyDescent="0.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75" x14ac:dyDescent="0.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.15" x14ac:dyDescent="0.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75" x14ac:dyDescent="0.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8.3" x14ac:dyDescent="0.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75" x14ac:dyDescent="0.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75" x14ac:dyDescent="0.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75" x14ac:dyDescent="0.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75" x14ac:dyDescent="0.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75" x14ac:dyDescent="0.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.15" x14ac:dyDescent="0.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8.3" x14ac:dyDescent="0.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.15" x14ac:dyDescent="0.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8.3" x14ac:dyDescent="0.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75" x14ac:dyDescent="0.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75" x14ac:dyDescent="0.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75" x14ac:dyDescent="0.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9.15" x14ac:dyDescent="0.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75" x14ac:dyDescent="0.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8.3" x14ac:dyDescent="0.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75" x14ac:dyDescent="0.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7.45" x14ac:dyDescent="0.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75" x14ac:dyDescent="0.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8.3" x14ac:dyDescent="0.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75" x14ac:dyDescent="0.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9.15" x14ac:dyDescent="0.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75" x14ac:dyDescent="0.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75" x14ac:dyDescent="0.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8.3" x14ac:dyDescent="0.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75" x14ac:dyDescent="0.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75" x14ac:dyDescent="0.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75" x14ac:dyDescent="0.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8.3" x14ac:dyDescent="0.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75" x14ac:dyDescent="0.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.3" x14ac:dyDescent="0.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.15" x14ac:dyDescent="0.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75" x14ac:dyDescent="0.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75" x14ac:dyDescent="0.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75" x14ac:dyDescent="0.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75" x14ac:dyDescent="0.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75" x14ac:dyDescent="0.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8.3" x14ac:dyDescent="0.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75" x14ac:dyDescent="0.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75" x14ac:dyDescent="0.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75" x14ac:dyDescent="0.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75" x14ac:dyDescent="0.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75" x14ac:dyDescent="0.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75" x14ac:dyDescent="0.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75" x14ac:dyDescent="0.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75" x14ac:dyDescent="0.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.3" x14ac:dyDescent="0.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75" x14ac:dyDescent="0.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75" x14ac:dyDescent="0.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75" x14ac:dyDescent="0.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8.3" x14ac:dyDescent="0.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75" x14ac:dyDescent="0.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.15" x14ac:dyDescent="0.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75" x14ac:dyDescent="0.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8.3" x14ac:dyDescent="0.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75" x14ac:dyDescent="0.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75" x14ac:dyDescent="0.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75" x14ac:dyDescent="0.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75" x14ac:dyDescent="0.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75" x14ac:dyDescent="0.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8.3" x14ac:dyDescent="0.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75" x14ac:dyDescent="0.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75" x14ac:dyDescent="0.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8.3" x14ac:dyDescent="0.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75" x14ac:dyDescent="0.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75" x14ac:dyDescent="0.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.15" x14ac:dyDescent="0.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8.3" x14ac:dyDescent="0.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75" x14ac:dyDescent="0.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75" x14ac:dyDescent="0.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75" x14ac:dyDescent="0.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75" x14ac:dyDescent="0.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3.75" x14ac:dyDescent="0.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75" x14ac:dyDescent="0.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75" x14ac:dyDescent="0.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75" x14ac:dyDescent="0.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75" x14ac:dyDescent="0.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8.3" x14ac:dyDescent="0.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75" x14ac:dyDescent="0.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75" x14ac:dyDescent="0.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75" x14ac:dyDescent="0.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75" x14ac:dyDescent="0.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75" x14ac:dyDescent="0.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.3" x14ac:dyDescent="0.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75" x14ac:dyDescent="0.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.15" x14ac:dyDescent="0.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75" x14ac:dyDescent="0.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75" x14ac:dyDescent="0.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.15" x14ac:dyDescent="0.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.15" x14ac:dyDescent="0.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75" x14ac:dyDescent="0.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75" x14ac:dyDescent="0.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75" x14ac:dyDescent="0.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9.15" x14ac:dyDescent="0.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75" x14ac:dyDescent="0.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75" x14ac:dyDescent="0.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8.3" x14ac:dyDescent="0.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75" x14ac:dyDescent="0.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8.3" x14ac:dyDescent="0.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.15" x14ac:dyDescent="0.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75" x14ac:dyDescent="0.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9.15" x14ac:dyDescent="0.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75" x14ac:dyDescent="0.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8.3" x14ac:dyDescent="0.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75" x14ac:dyDescent="0.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75" x14ac:dyDescent="0.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75" x14ac:dyDescent="0.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75" x14ac:dyDescent="0.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75" x14ac:dyDescent="0.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75" x14ac:dyDescent="0.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8.3" x14ac:dyDescent="0.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75" x14ac:dyDescent="0.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75" x14ac:dyDescent="0.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75" x14ac:dyDescent="0.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75" x14ac:dyDescent="0.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8.3" x14ac:dyDescent="0.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75" x14ac:dyDescent="0.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58.3" x14ac:dyDescent="0.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8.3" x14ac:dyDescent="0.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.15" x14ac:dyDescent="0.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75" x14ac:dyDescent="0.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75" x14ac:dyDescent="0.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75" x14ac:dyDescent="0.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75" x14ac:dyDescent="0.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75" x14ac:dyDescent="0.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.15" x14ac:dyDescent="0.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75" x14ac:dyDescent="0.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75" x14ac:dyDescent="0.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.15" x14ac:dyDescent="0.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75" x14ac:dyDescent="0.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8.3" x14ac:dyDescent="0.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75" x14ac:dyDescent="0.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75" x14ac:dyDescent="0.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75" x14ac:dyDescent="0.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8.3" x14ac:dyDescent="0.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75" x14ac:dyDescent="0.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75" x14ac:dyDescent="0.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75" x14ac:dyDescent="0.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75" x14ac:dyDescent="0.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9.15" x14ac:dyDescent="0.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75" x14ac:dyDescent="0.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75" x14ac:dyDescent="0.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75" x14ac:dyDescent="0.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75" x14ac:dyDescent="0.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75" x14ac:dyDescent="0.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75" x14ac:dyDescent="0.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9.15" x14ac:dyDescent="0.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.15" x14ac:dyDescent="0.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75" x14ac:dyDescent="0.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75" x14ac:dyDescent="0.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75" x14ac:dyDescent="0.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.15" x14ac:dyDescent="0.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75" x14ac:dyDescent="0.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75" x14ac:dyDescent="0.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75" x14ac:dyDescent="0.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8.3" x14ac:dyDescent="0.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75" x14ac:dyDescent="0.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75" x14ac:dyDescent="0.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.15" x14ac:dyDescent="0.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75" x14ac:dyDescent="0.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75" x14ac:dyDescent="0.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.15" x14ac:dyDescent="0.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.15" x14ac:dyDescent="0.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75" x14ac:dyDescent="0.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.3" x14ac:dyDescent="0.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75" x14ac:dyDescent="0.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8.3" x14ac:dyDescent="0.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75" x14ac:dyDescent="0.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75" x14ac:dyDescent="0.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75" x14ac:dyDescent="0.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75" x14ac:dyDescent="0.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75" x14ac:dyDescent="0.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75" x14ac:dyDescent="0.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8.3" x14ac:dyDescent="0.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75" x14ac:dyDescent="0.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75" x14ac:dyDescent="0.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8.3" x14ac:dyDescent="0.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8.3" x14ac:dyDescent="0.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75" x14ac:dyDescent="0.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75" x14ac:dyDescent="0.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9.15" x14ac:dyDescent="0.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75" x14ac:dyDescent="0.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75" x14ac:dyDescent="0.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8.3" x14ac:dyDescent="0.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75" x14ac:dyDescent="0.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75" x14ac:dyDescent="0.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9.15" x14ac:dyDescent="0.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75" x14ac:dyDescent="0.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75" x14ac:dyDescent="0.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8.3" x14ac:dyDescent="0.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75" x14ac:dyDescent="0.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75" x14ac:dyDescent="0.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75" x14ac:dyDescent="0.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8.3" x14ac:dyDescent="0.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75" x14ac:dyDescent="0.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75" x14ac:dyDescent="0.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.15" x14ac:dyDescent="0.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75" x14ac:dyDescent="0.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.15" x14ac:dyDescent="0.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75" x14ac:dyDescent="0.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75" x14ac:dyDescent="0.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75" x14ac:dyDescent="0.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75" x14ac:dyDescent="0.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75" x14ac:dyDescent="0.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8.3" x14ac:dyDescent="0.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8.3" x14ac:dyDescent="0.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75" x14ac:dyDescent="0.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75" x14ac:dyDescent="0.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75" x14ac:dyDescent="0.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3.75" x14ac:dyDescent="0.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.15" x14ac:dyDescent="0.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75" x14ac:dyDescent="0.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75" x14ac:dyDescent="0.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75" x14ac:dyDescent="0.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75" x14ac:dyDescent="0.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75" x14ac:dyDescent="0.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75" x14ac:dyDescent="0.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75" x14ac:dyDescent="0.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75" x14ac:dyDescent="0.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75" x14ac:dyDescent="0.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75" x14ac:dyDescent="0.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75" x14ac:dyDescent="0.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75" x14ac:dyDescent="0.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75" x14ac:dyDescent="0.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75" x14ac:dyDescent="0.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75" x14ac:dyDescent="0.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8.3" x14ac:dyDescent="0.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.15" x14ac:dyDescent="0.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75" x14ac:dyDescent="0.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75" x14ac:dyDescent="0.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75" x14ac:dyDescent="0.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8.3" x14ac:dyDescent="0.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9.15" x14ac:dyDescent="0.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75" x14ac:dyDescent="0.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75" x14ac:dyDescent="0.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75" x14ac:dyDescent="0.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75" x14ac:dyDescent="0.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75" x14ac:dyDescent="0.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8.3" x14ac:dyDescent="0.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75" x14ac:dyDescent="0.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75" x14ac:dyDescent="0.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8.3" x14ac:dyDescent="0.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75" x14ac:dyDescent="0.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9.15" x14ac:dyDescent="0.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75" x14ac:dyDescent="0.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.15" x14ac:dyDescent="0.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75" x14ac:dyDescent="0.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75" x14ac:dyDescent="0.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8.3" x14ac:dyDescent="0.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75" x14ac:dyDescent="0.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75" x14ac:dyDescent="0.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75" x14ac:dyDescent="0.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75" x14ac:dyDescent="0.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75" x14ac:dyDescent="0.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8.3" x14ac:dyDescent="0.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75" x14ac:dyDescent="0.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8.3" x14ac:dyDescent="0.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75" x14ac:dyDescent="0.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9.15" x14ac:dyDescent="0.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75" x14ac:dyDescent="0.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8.3" x14ac:dyDescent="0.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75" x14ac:dyDescent="0.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75" x14ac:dyDescent="0.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8.3" x14ac:dyDescent="0.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75" x14ac:dyDescent="0.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75" x14ac:dyDescent="0.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75" x14ac:dyDescent="0.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75" x14ac:dyDescent="0.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75" x14ac:dyDescent="0.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75" x14ac:dyDescent="0.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75" x14ac:dyDescent="0.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.15" x14ac:dyDescent="0.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75" x14ac:dyDescent="0.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75" x14ac:dyDescent="0.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75" x14ac:dyDescent="0.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75" x14ac:dyDescent="0.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.3" x14ac:dyDescent="0.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75" x14ac:dyDescent="0.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9.15" x14ac:dyDescent="0.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75" x14ac:dyDescent="0.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75" x14ac:dyDescent="0.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9.15" x14ac:dyDescent="0.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75" x14ac:dyDescent="0.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75" x14ac:dyDescent="0.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75" x14ac:dyDescent="0.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75" x14ac:dyDescent="0.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.15" x14ac:dyDescent="0.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75" x14ac:dyDescent="0.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75" x14ac:dyDescent="0.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75" x14ac:dyDescent="0.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75" x14ac:dyDescent="0.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8.3" x14ac:dyDescent="0.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.3" x14ac:dyDescent="0.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75" x14ac:dyDescent="0.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75" x14ac:dyDescent="0.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.15" x14ac:dyDescent="0.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75" x14ac:dyDescent="0.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75" x14ac:dyDescent="0.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.15" x14ac:dyDescent="0.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75" x14ac:dyDescent="0.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75" x14ac:dyDescent="0.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75" x14ac:dyDescent="0.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75" x14ac:dyDescent="0.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75" x14ac:dyDescent="0.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75" x14ac:dyDescent="0.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75" x14ac:dyDescent="0.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.15" x14ac:dyDescent="0.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8.3" x14ac:dyDescent="0.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75" x14ac:dyDescent="0.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8.3" x14ac:dyDescent="0.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75" x14ac:dyDescent="0.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75" x14ac:dyDescent="0.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75" x14ac:dyDescent="0.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75" x14ac:dyDescent="0.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8.3" x14ac:dyDescent="0.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75" x14ac:dyDescent="0.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.3" x14ac:dyDescent="0.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75" x14ac:dyDescent="0.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75" x14ac:dyDescent="0.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75" x14ac:dyDescent="0.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9.15" x14ac:dyDescent="0.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75" x14ac:dyDescent="0.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75" x14ac:dyDescent="0.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.15" x14ac:dyDescent="0.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75" x14ac:dyDescent="0.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8.3" x14ac:dyDescent="0.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75" x14ac:dyDescent="0.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.15" x14ac:dyDescent="0.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75" x14ac:dyDescent="0.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75" x14ac:dyDescent="0.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.15" x14ac:dyDescent="0.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75" x14ac:dyDescent="0.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8.3" x14ac:dyDescent="0.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9.15" x14ac:dyDescent="0.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9.15" x14ac:dyDescent="0.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8.3" x14ac:dyDescent="0.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75" x14ac:dyDescent="0.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75" x14ac:dyDescent="0.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75" x14ac:dyDescent="0.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75" x14ac:dyDescent="0.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8.3" x14ac:dyDescent="0.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75" x14ac:dyDescent="0.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75" x14ac:dyDescent="0.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.900000000000006" x14ac:dyDescent="0.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75" x14ac:dyDescent="0.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75" x14ac:dyDescent="0.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.15" x14ac:dyDescent="0.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.3" x14ac:dyDescent="0.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75" x14ac:dyDescent="0.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75" x14ac:dyDescent="0.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8.3" x14ac:dyDescent="0.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75" x14ac:dyDescent="0.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75" x14ac:dyDescent="0.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75" x14ac:dyDescent="0.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75" x14ac:dyDescent="0.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75" x14ac:dyDescent="0.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75" x14ac:dyDescent="0.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8.3" x14ac:dyDescent="0.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58.3" x14ac:dyDescent="0.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8.3" x14ac:dyDescent="0.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8.3" x14ac:dyDescent="0.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.15" x14ac:dyDescent="0.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.15" x14ac:dyDescent="0.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75" x14ac:dyDescent="0.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75" x14ac:dyDescent="0.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.15" x14ac:dyDescent="0.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75" x14ac:dyDescent="0.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75" x14ac:dyDescent="0.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9.15" x14ac:dyDescent="0.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75" x14ac:dyDescent="0.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75" x14ac:dyDescent="0.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75" x14ac:dyDescent="0.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75" x14ac:dyDescent="0.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75" x14ac:dyDescent="0.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75" x14ac:dyDescent="0.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9.15" x14ac:dyDescent="0.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75" x14ac:dyDescent="0.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8.3" x14ac:dyDescent="0.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8.3" x14ac:dyDescent="0.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8.3" x14ac:dyDescent="0.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75" x14ac:dyDescent="0.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.15" x14ac:dyDescent="0.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75" x14ac:dyDescent="0.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75" x14ac:dyDescent="0.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75" x14ac:dyDescent="0.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75" x14ac:dyDescent="0.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75" x14ac:dyDescent="0.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75" x14ac:dyDescent="0.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75" x14ac:dyDescent="0.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8.3" x14ac:dyDescent="0.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75" x14ac:dyDescent="0.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75" x14ac:dyDescent="0.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75" x14ac:dyDescent="0.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75" x14ac:dyDescent="0.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8.3" x14ac:dyDescent="0.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8.3" x14ac:dyDescent="0.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75" x14ac:dyDescent="0.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75" x14ac:dyDescent="0.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75" x14ac:dyDescent="0.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75" x14ac:dyDescent="0.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75" x14ac:dyDescent="0.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9.15" x14ac:dyDescent="0.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75" x14ac:dyDescent="0.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75" x14ac:dyDescent="0.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9.15" x14ac:dyDescent="0.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9.15" x14ac:dyDescent="0.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75" x14ac:dyDescent="0.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75" x14ac:dyDescent="0.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.15" x14ac:dyDescent="0.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75" x14ac:dyDescent="0.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75" x14ac:dyDescent="0.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75" x14ac:dyDescent="0.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75" x14ac:dyDescent="0.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.15" x14ac:dyDescent="0.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75" x14ac:dyDescent="0.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75" x14ac:dyDescent="0.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75" x14ac:dyDescent="0.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75" x14ac:dyDescent="0.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75" x14ac:dyDescent="0.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75" x14ac:dyDescent="0.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75" x14ac:dyDescent="0.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.15" x14ac:dyDescent="0.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75" x14ac:dyDescent="0.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8.3" x14ac:dyDescent="0.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9.15" x14ac:dyDescent="0.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75" x14ac:dyDescent="0.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75" x14ac:dyDescent="0.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75" x14ac:dyDescent="0.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75" x14ac:dyDescent="0.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75" x14ac:dyDescent="0.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8.3" x14ac:dyDescent="0.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75" x14ac:dyDescent="0.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75" x14ac:dyDescent="0.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75" x14ac:dyDescent="0.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75" x14ac:dyDescent="0.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75" x14ac:dyDescent="0.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75" x14ac:dyDescent="0.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75" x14ac:dyDescent="0.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75" x14ac:dyDescent="0.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75" x14ac:dyDescent="0.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8.3" x14ac:dyDescent="0.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75" x14ac:dyDescent="0.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.3" x14ac:dyDescent="0.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75" x14ac:dyDescent="0.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9.15" x14ac:dyDescent="0.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8.3" x14ac:dyDescent="0.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8.3" x14ac:dyDescent="0.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75" x14ac:dyDescent="0.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9.15" x14ac:dyDescent="0.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75" x14ac:dyDescent="0.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.15" x14ac:dyDescent="0.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75" x14ac:dyDescent="0.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75" x14ac:dyDescent="0.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75" x14ac:dyDescent="0.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75" x14ac:dyDescent="0.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75" x14ac:dyDescent="0.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75" x14ac:dyDescent="0.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75" x14ac:dyDescent="0.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75" x14ac:dyDescent="0.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.15" x14ac:dyDescent="0.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8.3" x14ac:dyDescent="0.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8.3" x14ac:dyDescent="0.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75" x14ac:dyDescent="0.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9.15" x14ac:dyDescent="0.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75" x14ac:dyDescent="0.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75" x14ac:dyDescent="0.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75" x14ac:dyDescent="0.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9.15" x14ac:dyDescent="0.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75" x14ac:dyDescent="0.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8.3" x14ac:dyDescent="0.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75" x14ac:dyDescent="0.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75" x14ac:dyDescent="0.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75" x14ac:dyDescent="0.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75" x14ac:dyDescent="0.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75" x14ac:dyDescent="0.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75" x14ac:dyDescent="0.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.3" x14ac:dyDescent="0.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75" x14ac:dyDescent="0.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75" x14ac:dyDescent="0.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.15" x14ac:dyDescent="0.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75" x14ac:dyDescent="0.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75" x14ac:dyDescent="0.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8.3" x14ac:dyDescent="0.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75" x14ac:dyDescent="0.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8.3" x14ac:dyDescent="0.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75" x14ac:dyDescent="0.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8.3" x14ac:dyDescent="0.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75" x14ac:dyDescent="0.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75" x14ac:dyDescent="0.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75" x14ac:dyDescent="0.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75" x14ac:dyDescent="0.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75" x14ac:dyDescent="0.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75" x14ac:dyDescent="0.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9.15" x14ac:dyDescent="0.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8.3" x14ac:dyDescent="0.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75" x14ac:dyDescent="0.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58.3" x14ac:dyDescent="0.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75" x14ac:dyDescent="0.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75" x14ac:dyDescent="0.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75" x14ac:dyDescent="0.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75" x14ac:dyDescent="0.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75" x14ac:dyDescent="0.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75" x14ac:dyDescent="0.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9.15" x14ac:dyDescent="0.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75" x14ac:dyDescent="0.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75" x14ac:dyDescent="0.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75" x14ac:dyDescent="0.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75" x14ac:dyDescent="0.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75" x14ac:dyDescent="0.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75" x14ac:dyDescent="0.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75" x14ac:dyDescent="0.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75" x14ac:dyDescent="0.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75" x14ac:dyDescent="0.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75" x14ac:dyDescent="0.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75" x14ac:dyDescent="0.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75" x14ac:dyDescent="0.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75" x14ac:dyDescent="0.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9.15" x14ac:dyDescent="0.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75" x14ac:dyDescent="0.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75" x14ac:dyDescent="0.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75" x14ac:dyDescent="0.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75" x14ac:dyDescent="0.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9.15" x14ac:dyDescent="0.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75" x14ac:dyDescent="0.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75" x14ac:dyDescent="0.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75" x14ac:dyDescent="0.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75" x14ac:dyDescent="0.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75" x14ac:dyDescent="0.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75" x14ac:dyDescent="0.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75" x14ac:dyDescent="0.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9.15" x14ac:dyDescent="0.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75" x14ac:dyDescent="0.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75" x14ac:dyDescent="0.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75" x14ac:dyDescent="0.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75" x14ac:dyDescent="0.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75" x14ac:dyDescent="0.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75" x14ac:dyDescent="0.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75" x14ac:dyDescent="0.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75" x14ac:dyDescent="0.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.15" x14ac:dyDescent="0.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8.3" x14ac:dyDescent="0.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75" x14ac:dyDescent="0.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75" x14ac:dyDescent="0.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75" x14ac:dyDescent="0.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75" x14ac:dyDescent="0.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9.15" x14ac:dyDescent="0.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75" x14ac:dyDescent="0.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75" x14ac:dyDescent="0.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8.3" x14ac:dyDescent="0.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75" x14ac:dyDescent="0.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8.3" x14ac:dyDescent="0.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75" x14ac:dyDescent="0.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75" x14ac:dyDescent="0.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58.3" x14ac:dyDescent="0.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75" x14ac:dyDescent="0.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8.3" x14ac:dyDescent="0.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75" x14ac:dyDescent="0.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9.15" x14ac:dyDescent="0.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8.3" x14ac:dyDescent="0.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75" x14ac:dyDescent="0.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75" x14ac:dyDescent="0.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75" x14ac:dyDescent="0.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75" x14ac:dyDescent="0.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75" x14ac:dyDescent="0.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75" x14ac:dyDescent="0.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75" x14ac:dyDescent="0.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75" x14ac:dyDescent="0.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75" x14ac:dyDescent="0.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75" x14ac:dyDescent="0.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75" x14ac:dyDescent="0.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75" x14ac:dyDescent="0.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75" x14ac:dyDescent="0.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8.3" x14ac:dyDescent="0.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75" x14ac:dyDescent="0.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75" x14ac:dyDescent="0.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.3" x14ac:dyDescent="0.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8.3" x14ac:dyDescent="0.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.3" x14ac:dyDescent="0.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75" x14ac:dyDescent="0.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75" x14ac:dyDescent="0.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75" x14ac:dyDescent="0.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75" x14ac:dyDescent="0.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75" x14ac:dyDescent="0.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8.3" x14ac:dyDescent="0.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75" x14ac:dyDescent="0.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.15" x14ac:dyDescent="0.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.15" x14ac:dyDescent="0.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75" x14ac:dyDescent="0.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.15" x14ac:dyDescent="0.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.3" x14ac:dyDescent="0.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75" x14ac:dyDescent="0.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.15" x14ac:dyDescent="0.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.15" x14ac:dyDescent="0.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75" x14ac:dyDescent="0.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8.3" x14ac:dyDescent="0.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.15" x14ac:dyDescent="0.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75" x14ac:dyDescent="0.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75" x14ac:dyDescent="0.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75" x14ac:dyDescent="0.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75" x14ac:dyDescent="0.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.3" x14ac:dyDescent="0.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75" x14ac:dyDescent="0.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75" x14ac:dyDescent="0.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8.3" x14ac:dyDescent="0.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.15" x14ac:dyDescent="0.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.15" x14ac:dyDescent="0.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9.15" x14ac:dyDescent="0.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58.3" x14ac:dyDescent="0.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75" x14ac:dyDescent="0.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.3" x14ac:dyDescent="0.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8.3" x14ac:dyDescent="0.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8.3" x14ac:dyDescent="0.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75" x14ac:dyDescent="0.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75" x14ac:dyDescent="0.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75" x14ac:dyDescent="0.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75" x14ac:dyDescent="0.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75" x14ac:dyDescent="0.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75" x14ac:dyDescent="0.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75" x14ac:dyDescent="0.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75" x14ac:dyDescent="0.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75" x14ac:dyDescent="0.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75" x14ac:dyDescent="0.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8.3" x14ac:dyDescent="0.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3.75" x14ac:dyDescent="0.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75" x14ac:dyDescent="0.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75" x14ac:dyDescent="0.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75" x14ac:dyDescent="0.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75" x14ac:dyDescent="0.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3.75" x14ac:dyDescent="0.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75" x14ac:dyDescent="0.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75" x14ac:dyDescent="0.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75" x14ac:dyDescent="0.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75" x14ac:dyDescent="0.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75" x14ac:dyDescent="0.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.3" x14ac:dyDescent="0.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8.3" x14ac:dyDescent="0.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75" x14ac:dyDescent="0.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8.3" x14ac:dyDescent="0.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9.15" x14ac:dyDescent="0.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75" x14ac:dyDescent="0.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9.15" x14ac:dyDescent="0.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75" x14ac:dyDescent="0.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9.15" x14ac:dyDescent="0.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75" x14ac:dyDescent="0.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75" x14ac:dyDescent="0.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75" x14ac:dyDescent="0.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75" x14ac:dyDescent="0.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8.3" x14ac:dyDescent="0.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75" x14ac:dyDescent="0.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75" x14ac:dyDescent="0.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75" x14ac:dyDescent="0.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8.3" x14ac:dyDescent="0.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75" x14ac:dyDescent="0.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75" x14ac:dyDescent="0.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75" x14ac:dyDescent="0.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9.15" x14ac:dyDescent="0.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75" x14ac:dyDescent="0.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75" x14ac:dyDescent="0.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75" x14ac:dyDescent="0.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9.15" x14ac:dyDescent="0.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75" x14ac:dyDescent="0.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75" x14ac:dyDescent="0.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75" x14ac:dyDescent="0.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75" x14ac:dyDescent="0.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75" x14ac:dyDescent="0.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.3" x14ac:dyDescent="0.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75" x14ac:dyDescent="0.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.15" x14ac:dyDescent="0.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8.3" x14ac:dyDescent="0.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75" x14ac:dyDescent="0.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75" x14ac:dyDescent="0.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75" x14ac:dyDescent="0.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75" x14ac:dyDescent="0.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75" x14ac:dyDescent="0.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75" x14ac:dyDescent="0.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.3" x14ac:dyDescent="0.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75" x14ac:dyDescent="0.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75" x14ac:dyDescent="0.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75" x14ac:dyDescent="0.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75" x14ac:dyDescent="0.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75" x14ac:dyDescent="0.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.15" x14ac:dyDescent="0.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75" x14ac:dyDescent="0.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8.3" x14ac:dyDescent="0.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75" x14ac:dyDescent="0.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75" x14ac:dyDescent="0.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3.75" x14ac:dyDescent="0.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75" x14ac:dyDescent="0.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75" x14ac:dyDescent="0.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75" x14ac:dyDescent="0.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75" x14ac:dyDescent="0.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.15" x14ac:dyDescent="0.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75" x14ac:dyDescent="0.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8.3" x14ac:dyDescent="0.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75" x14ac:dyDescent="0.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75" x14ac:dyDescent="0.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8.3" x14ac:dyDescent="0.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75" x14ac:dyDescent="0.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75" x14ac:dyDescent="0.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9.15" x14ac:dyDescent="0.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75" x14ac:dyDescent="0.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8.3" x14ac:dyDescent="0.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8.3" x14ac:dyDescent="0.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75" x14ac:dyDescent="0.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75" x14ac:dyDescent="0.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75" x14ac:dyDescent="0.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75" x14ac:dyDescent="0.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75" x14ac:dyDescent="0.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75" x14ac:dyDescent="0.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75" x14ac:dyDescent="0.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75" x14ac:dyDescent="0.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8.3" x14ac:dyDescent="0.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75" x14ac:dyDescent="0.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75" x14ac:dyDescent="0.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75" x14ac:dyDescent="0.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8.3" x14ac:dyDescent="0.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8.3" x14ac:dyDescent="0.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75" x14ac:dyDescent="0.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9.15" x14ac:dyDescent="0.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75" x14ac:dyDescent="0.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75" x14ac:dyDescent="0.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75" x14ac:dyDescent="0.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75" x14ac:dyDescent="0.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.3" x14ac:dyDescent="0.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.15" x14ac:dyDescent="0.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75" x14ac:dyDescent="0.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75" x14ac:dyDescent="0.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75" x14ac:dyDescent="0.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75" x14ac:dyDescent="0.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75" x14ac:dyDescent="0.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75" x14ac:dyDescent="0.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75" x14ac:dyDescent="0.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75" x14ac:dyDescent="0.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75" x14ac:dyDescent="0.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58.3" x14ac:dyDescent="0.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75" x14ac:dyDescent="0.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75" x14ac:dyDescent="0.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9.15" x14ac:dyDescent="0.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75" x14ac:dyDescent="0.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8.3" x14ac:dyDescent="0.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75" x14ac:dyDescent="0.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75" x14ac:dyDescent="0.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75" x14ac:dyDescent="0.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.15" x14ac:dyDescent="0.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75" x14ac:dyDescent="0.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.15" x14ac:dyDescent="0.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75" x14ac:dyDescent="0.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.15" x14ac:dyDescent="0.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75" x14ac:dyDescent="0.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8.3" x14ac:dyDescent="0.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75" x14ac:dyDescent="0.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75" x14ac:dyDescent="0.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75" x14ac:dyDescent="0.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.3" x14ac:dyDescent="0.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75" x14ac:dyDescent="0.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75" x14ac:dyDescent="0.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.15" x14ac:dyDescent="0.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75" x14ac:dyDescent="0.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75" x14ac:dyDescent="0.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75" x14ac:dyDescent="0.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.15" x14ac:dyDescent="0.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75" x14ac:dyDescent="0.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8.3" x14ac:dyDescent="0.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75" x14ac:dyDescent="0.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9.15" x14ac:dyDescent="0.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75" x14ac:dyDescent="0.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75" x14ac:dyDescent="0.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8.3" x14ac:dyDescent="0.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75" x14ac:dyDescent="0.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75" x14ac:dyDescent="0.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8.3" x14ac:dyDescent="0.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75" x14ac:dyDescent="0.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8.3" x14ac:dyDescent="0.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75" x14ac:dyDescent="0.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75" x14ac:dyDescent="0.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75" x14ac:dyDescent="0.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75" x14ac:dyDescent="0.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75" x14ac:dyDescent="0.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75" x14ac:dyDescent="0.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9.15" x14ac:dyDescent="0.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75" x14ac:dyDescent="0.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75" x14ac:dyDescent="0.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75" x14ac:dyDescent="0.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75" x14ac:dyDescent="0.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75" x14ac:dyDescent="0.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75" x14ac:dyDescent="0.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8.3" x14ac:dyDescent="0.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75" x14ac:dyDescent="0.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75" x14ac:dyDescent="0.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75" x14ac:dyDescent="0.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.15" x14ac:dyDescent="0.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75" x14ac:dyDescent="0.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75" x14ac:dyDescent="0.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75" x14ac:dyDescent="0.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75" x14ac:dyDescent="0.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75" x14ac:dyDescent="0.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75" x14ac:dyDescent="0.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8.3" x14ac:dyDescent="0.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9.15" x14ac:dyDescent="0.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75" x14ac:dyDescent="0.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75" x14ac:dyDescent="0.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8.3" x14ac:dyDescent="0.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9.15" x14ac:dyDescent="0.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8.3" x14ac:dyDescent="0.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8.3" x14ac:dyDescent="0.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75" x14ac:dyDescent="0.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75" x14ac:dyDescent="0.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75" x14ac:dyDescent="0.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75" x14ac:dyDescent="0.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8.3" x14ac:dyDescent="0.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.15" x14ac:dyDescent="0.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8.3" x14ac:dyDescent="0.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75" x14ac:dyDescent="0.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75" x14ac:dyDescent="0.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75" x14ac:dyDescent="0.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75" x14ac:dyDescent="0.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9.15" x14ac:dyDescent="0.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75" x14ac:dyDescent="0.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75" x14ac:dyDescent="0.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8.3" x14ac:dyDescent="0.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75" x14ac:dyDescent="0.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75" x14ac:dyDescent="0.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75" x14ac:dyDescent="0.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75" x14ac:dyDescent="0.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75" x14ac:dyDescent="0.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75" x14ac:dyDescent="0.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8.3" x14ac:dyDescent="0.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.15" x14ac:dyDescent="0.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75" x14ac:dyDescent="0.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75" x14ac:dyDescent="0.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75" x14ac:dyDescent="0.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75" x14ac:dyDescent="0.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75" x14ac:dyDescent="0.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8.3" x14ac:dyDescent="0.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.3" x14ac:dyDescent="0.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75" x14ac:dyDescent="0.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75" x14ac:dyDescent="0.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75" x14ac:dyDescent="0.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.3" x14ac:dyDescent="0.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75" x14ac:dyDescent="0.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75" x14ac:dyDescent="0.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75" x14ac:dyDescent="0.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75" x14ac:dyDescent="0.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75" x14ac:dyDescent="0.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75" x14ac:dyDescent="0.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75" x14ac:dyDescent="0.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.15" x14ac:dyDescent="0.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75" x14ac:dyDescent="0.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.3" x14ac:dyDescent="0.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.15" x14ac:dyDescent="0.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75" x14ac:dyDescent="0.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75" x14ac:dyDescent="0.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.3" x14ac:dyDescent="0.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75" x14ac:dyDescent="0.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.3" x14ac:dyDescent="0.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75" x14ac:dyDescent="0.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75" x14ac:dyDescent="0.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75" x14ac:dyDescent="0.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75" x14ac:dyDescent="0.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75" x14ac:dyDescent="0.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75" x14ac:dyDescent="0.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9.15" x14ac:dyDescent="0.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75" x14ac:dyDescent="0.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.15" x14ac:dyDescent="0.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75" x14ac:dyDescent="0.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75" x14ac:dyDescent="0.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75" x14ac:dyDescent="0.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75" x14ac:dyDescent="0.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9.15" x14ac:dyDescent="0.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75" x14ac:dyDescent="0.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75" x14ac:dyDescent="0.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75" x14ac:dyDescent="0.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9.15" x14ac:dyDescent="0.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75" x14ac:dyDescent="0.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.900000000000006" x14ac:dyDescent="0.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75" x14ac:dyDescent="0.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75" x14ac:dyDescent="0.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75" x14ac:dyDescent="0.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75" x14ac:dyDescent="0.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75" x14ac:dyDescent="0.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75" x14ac:dyDescent="0.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8.3" x14ac:dyDescent="0.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75" x14ac:dyDescent="0.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75" x14ac:dyDescent="0.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75" x14ac:dyDescent="0.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.15" x14ac:dyDescent="0.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9.15" x14ac:dyDescent="0.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75" x14ac:dyDescent="0.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.3" x14ac:dyDescent="0.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75" x14ac:dyDescent="0.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8.3" x14ac:dyDescent="0.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75" x14ac:dyDescent="0.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75" x14ac:dyDescent="0.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8.3" x14ac:dyDescent="0.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75" x14ac:dyDescent="0.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75" x14ac:dyDescent="0.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75" x14ac:dyDescent="0.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75" x14ac:dyDescent="0.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.15" x14ac:dyDescent="0.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75" x14ac:dyDescent="0.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.3" x14ac:dyDescent="0.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75" x14ac:dyDescent="0.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75" x14ac:dyDescent="0.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75" x14ac:dyDescent="0.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75" x14ac:dyDescent="0.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75" x14ac:dyDescent="0.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.15" x14ac:dyDescent="0.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75" x14ac:dyDescent="0.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75" x14ac:dyDescent="0.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75" x14ac:dyDescent="0.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75" x14ac:dyDescent="0.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75" x14ac:dyDescent="0.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75" x14ac:dyDescent="0.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75" x14ac:dyDescent="0.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.15" x14ac:dyDescent="0.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.3" x14ac:dyDescent="0.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75" x14ac:dyDescent="0.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75" x14ac:dyDescent="0.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.15" x14ac:dyDescent="0.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75" x14ac:dyDescent="0.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.15" x14ac:dyDescent="0.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75" x14ac:dyDescent="0.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75" x14ac:dyDescent="0.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75" x14ac:dyDescent="0.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75" x14ac:dyDescent="0.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75" x14ac:dyDescent="0.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75" x14ac:dyDescent="0.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75" x14ac:dyDescent="0.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75" x14ac:dyDescent="0.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75" x14ac:dyDescent="0.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75" x14ac:dyDescent="0.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75" x14ac:dyDescent="0.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75" x14ac:dyDescent="0.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.3" x14ac:dyDescent="0.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75" x14ac:dyDescent="0.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8.3" x14ac:dyDescent="0.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75" x14ac:dyDescent="0.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.15" x14ac:dyDescent="0.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75" x14ac:dyDescent="0.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9.15" x14ac:dyDescent="0.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75" x14ac:dyDescent="0.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75" x14ac:dyDescent="0.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75" x14ac:dyDescent="0.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9.15" x14ac:dyDescent="0.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75" x14ac:dyDescent="0.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75" x14ac:dyDescent="0.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.15" x14ac:dyDescent="0.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75" x14ac:dyDescent="0.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8.3" x14ac:dyDescent="0.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75" x14ac:dyDescent="0.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8.3" x14ac:dyDescent="0.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8.3" x14ac:dyDescent="0.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75" x14ac:dyDescent="0.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75" x14ac:dyDescent="0.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75" x14ac:dyDescent="0.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58.3" x14ac:dyDescent="0.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58.3" x14ac:dyDescent="0.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75" x14ac:dyDescent="0.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75" x14ac:dyDescent="0.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75" x14ac:dyDescent="0.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75" x14ac:dyDescent="0.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75" x14ac:dyDescent="0.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8.3" x14ac:dyDescent="0.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75" x14ac:dyDescent="0.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75" x14ac:dyDescent="0.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75" x14ac:dyDescent="0.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75" x14ac:dyDescent="0.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75" x14ac:dyDescent="0.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75" x14ac:dyDescent="0.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75" x14ac:dyDescent="0.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75" x14ac:dyDescent="0.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75" x14ac:dyDescent="0.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75" x14ac:dyDescent="0.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58.3" x14ac:dyDescent="0.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75" x14ac:dyDescent="0.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75" x14ac:dyDescent="0.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75" x14ac:dyDescent="0.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8.3" x14ac:dyDescent="0.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8.3" x14ac:dyDescent="0.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8.3" x14ac:dyDescent="0.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75" x14ac:dyDescent="0.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8.3" x14ac:dyDescent="0.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8.3" x14ac:dyDescent="0.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8.3" x14ac:dyDescent="0.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75" x14ac:dyDescent="0.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75" x14ac:dyDescent="0.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9.15" x14ac:dyDescent="0.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75" x14ac:dyDescent="0.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75" x14ac:dyDescent="0.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75" x14ac:dyDescent="0.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75" x14ac:dyDescent="0.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8.3" x14ac:dyDescent="0.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8.3" x14ac:dyDescent="0.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75" x14ac:dyDescent="0.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75" x14ac:dyDescent="0.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8.3" x14ac:dyDescent="0.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75" x14ac:dyDescent="0.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75" x14ac:dyDescent="0.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75" x14ac:dyDescent="0.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75" x14ac:dyDescent="0.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75" x14ac:dyDescent="0.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8.3" x14ac:dyDescent="0.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75" x14ac:dyDescent="0.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8.3" x14ac:dyDescent="0.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75" x14ac:dyDescent="0.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75" x14ac:dyDescent="0.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75" x14ac:dyDescent="0.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75" x14ac:dyDescent="0.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75" x14ac:dyDescent="0.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75" x14ac:dyDescent="0.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8.3" x14ac:dyDescent="0.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75" x14ac:dyDescent="0.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8.3" x14ac:dyDescent="0.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75" x14ac:dyDescent="0.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75" x14ac:dyDescent="0.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.3" x14ac:dyDescent="0.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75" x14ac:dyDescent="0.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75" x14ac:dyDescent="0.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75" x14ac:dyDescent="0.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75" x14ac:dyDescent="0.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75" x14ac:dyDescent="0.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8.3" x14ac:dyDescent="0.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8.3" x14ac:dyDescent="0.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8.3" x14ac:dyDescent="0.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8.3" x14ac:dyDescent="0.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75" x14ac:dyDescent="0.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75" x14ac:dyDescent="0.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8.3" x14ac:dyDescent="0.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75" x14ac:dyDescent="0.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75" x14ac:dyDescent="0.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75" x14ac:dyDescent="0.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75" x14ac:dyDescent="0.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75" x14ac:dyDescent="0.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75" x14ac:dyDescent="0.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75" x14ac:dyDescent="0.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75" x14ac:dyDescent="0.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75" x14ac:dyDescent="0.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8.3" x14ac:dyDescent="0.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.15" x14ac:dyDescent="0.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.15" x14ac:dyDescent="0.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75" x14ac:dyDescent="0.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75" x14ac:dyDescent="0.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75" x14ac:dyDescent="0.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75" x14ac:dyDescent="0.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75" x14ac:dyDescent="0.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75" x14ac:dyDescent="0.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75" x14ac:dyDescent="0.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9.15" x14ac:dyDescent="0.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75" x14ac:dyDescent="0.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75" x14ac:dyDescent="0.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75" x14ac:dyDescent="0.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75" x14ac:dyDescent="0.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75" x14ac:dyDescent="0.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8.3" x14ac:dyDescent="0.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75" x14ac:dyDescent="0.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75" x14ac:dyDescent="0.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75" x14ac:dyDescent="0.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75" x14ac:dyDescent="0.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75" x14ac:dyDescent="0.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8.3" x14ac:dyDescent="0.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75" x14ac:dyDescent="0.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.3" x14ac:dyDescent="0.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8.3" x14ac:dyDescent="0.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75" x14ac:dyDescent="0.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.3" x14ac:dyDescent="0.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75" x14ac:dyDescent="0.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75" x14ac:dyDescent="0.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9.15" x14ac:dyDescent="0.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75" x14ac:dyDescent="0.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75" x14ac:dyDescent="0.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75" x14ac:dyDescent="0.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75" x14ac:dyDescent="0.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75" x14ac:dyDescent="0.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75" x14ac:dyDescent="0.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9.15" x14ac:dyDescent="0.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75" x14ac:dyDescent="0.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75" x14ac:dyDescent="0.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75" x14ac:dyDescent="0.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75" x14ac:dyDescent="0.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75" x14ac:dyDescent="0.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75" x14ac:dyDescent="0.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9.15" x14ac:dyDescent="0.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75" x14ac:dyDescent="0.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75" x14ac:dyDescent="0.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58.3" x14ac:dyDescent="0.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75" x14ac:dyDescent="0.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75" x14ac:dyDescent="0.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75" x14ac:dyDescent="0.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75" x14ac:dyDescent="0.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75" x14ac:dyDescent="0.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9.15" x14ac:dyDescent="0.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75" x14ac:dyDescent="0.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75" x14ac:dyDescent="0.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75" x14ac:dyDescent="0.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75" x14ac:dyDescent="0.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75" x14ac:dyDescent="0.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75" x14ac:dyDescent="0.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75" x14ac:dyDescent="0.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8.3" x14ac:dyDescent="0.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75" x14ac:dyDescent="0.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8.3" x14ac:dyDescent="0.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8.3" x14ac:dyDescent="0.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75" x14ac:dyDescent="0.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75" x14ac:dyDescent="0.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8.3" x14ac:dyDescent="0.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75" x14ac:dyDescent="0.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75" x14ac:dyDescent="0.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75" x14ac:dyDescent="0.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9.15" x14ac:dyDescent="0.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75" x14ac:dyDescent="0.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75" x14ac:dyDescent="0.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75" x14ac:dyDescent="0.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75" x14ac:dyDescent="0.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75" x14ac:dyDescent="0.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75" x14ac:dyDescent="0.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75" x14ac:dyDescent="0.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8.3" x14ac:dyDescent="0.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75" x14ac:dyDescent="0.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8.3" x14ac:dyDescent="0.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75" x14ac:dyDescent="0.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75" x14ac:dyDescent="0.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9.15" x14ac:dyDescent="0.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75" x14ac:dyDescent="0.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75" x14ac:dyDescent="0.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75" x14ac:dyDescent="0.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9.15" x14ac:dyDescent="0.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75" x14ac:dyDescent="0.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8.3" x14ac:dyDescent="0.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75" x14ac:dyDescent="0.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75" x14ac:dyDescent="0.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8.3" x14ac:dyDescent="0.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8.3" x14ac:dyDescent="0.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75" x14ac:dyDescent="0.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75" x14ac:dyDescent="0.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8.3" x14ac:dyDescent="0.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3.75" x14ac:dyDescent="0.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75" x14ac:dyDescent="0.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8.3" x14ac:dyDescent="0.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8.3" x14ac:dyDescent="0.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75" x14ac:dyDescent="0.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8.3" x14ac:dyDescent="0.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75" x14ac:dyDescent="0.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75" x14ac:dyDescent="0.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75" x14ac:dyDescent="0.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75" x14ac:dyDescent="0.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75" x14ac:dyDescent="0.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75" x14ac:dyDescent="0.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9.15" x14ac:dyDescent="0.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75" x14ac:dyDescent="0.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75" x14ac:dyDescent="0.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75" x14ac:dyDescent="0.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75" x14ac:dyDescent="0.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75" x14ac:dyDescent="0.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9.15" x14ac:dyDescent="0.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75" x14ac:dyDescent="0.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8.3" x14ac:dyDescent="0.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58.3" x14ac:dyDescent="0.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9.15" x14ac:dyDescent="0.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9.15" x14ac:dyDescent="0.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75" x14ac:dyDescent="0.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75" x14ac:dyDescent="0.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75" x14ac:dyDescent="0.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75" x14ac:dyDescent="0.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75" x14ac:dyDescent="0.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75" x14ac:dyDescent="0.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75" x14ac:dyDescent="0.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75" x14ac:dyDescent="0.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8.3" x14ac:dyDescent="0.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75" x14ac:dyDescent="0.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75" x14ac:dyDescent="0.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75" x14ac:dyDescent="0.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75" x14ac:dyDescent="0.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75" x14ac:dyDescent="0.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75" x14ac:dyDescent="0.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8.3" x14ac:dyDescent="0.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75" x14ac:dyDescent="0.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75" x14ac:dyDescent="0.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8.3" x14ac:dyDescent="0.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75" x14ac:dyDescent="0.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9.15" x14ac:dyDescent="0.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75" x14ac:dyDescent="0.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75" x14ac:dyDescent="0.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.900000000000006" x14ac:dyDescent="0.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75" x14ac:dyDescent="0.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75" x14ac:dyDescent="0.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.900000000000006" x14ac:dyDescent="0.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9.15" x14ac:dyDescent="0.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75" x14ac:dyDescent="0.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8.3" x14ac:dyDescent="0.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75" x14ac:dyDescent="0.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75" x14ac:dyDescent="0.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75" x14ac:dyDescent="0.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9.15" x14ac:dyDescent="0.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8.3" x14ac:dyDescent="0.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75" x14ac:dyDescent="0.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75" x14ac:dyDescent="0.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58.3" x14ac:dyDescent="0.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8.3" x14ac:dyDescent="0.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75" x14ac:dyDescent="0.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75" x14ac:dyDescent="0.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8.3" x14ac:dyDescent="0.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9.15" x14ac:dyDescent="0.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8.3" x14ac:dyDescent="0.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75" x14ac:dyDescent="0.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8.3" x14ac:dyDescent="0.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58.3" x14ac:dyDescent="0.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75" x14ac:dyDescent="0.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75" x14ac:dyDescent="0.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75" x14ac:dyDescent="0.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8.3" x14ac:dyDescent="0.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75" x14ac:dyDescent="0.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9.15" x14ac:dyDescent="0.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75" x14ac:dyDescent="0.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75" x14ac:dyDescent="0.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9.15" x14ac:dyDescent="0.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75" x14ac:dyDescent="0.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75" x14ac:dyDescent="0.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75" x14ac:dyDescent="0.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75" x14ac:dyDescent="0.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75" x14ac:dyDescent="0.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75" x14ac:dyDescent="0.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75" x14ac:dyDescent="0.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58.3" x14ac:dyDescent="0.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75" x14ac:dyDescent="0.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.3" x14ac:dyDescent="0.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75" x14ac:dyDescent="0.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9.15" x14ac:dyDescent="0.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75" x14ac:dyDescent="0.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75" x14ac:dyDescent="0.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75" x14ac:dyDescent="0.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75" x14ac:dyDescent="0.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75" x14ac:dyDescent="0.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75" x14ac:dyDescent="0.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8.3" x14ac:dyDescent="0.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8.3" x14ac:dyDescent="0.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75" x14ac:dyDescent="0.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58.3" x14ac:dyDescent="0.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75" x14ac:dyDescent="0.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75" x14ac:dyDescent="0.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75" x14ac:dyDescent="0.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75" x14ac:dyDescent="0.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8.3" x14ac:dyDescent="0.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75" x14ac:dyDescent="0.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8.3" x14ac:dyDescent="0.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75" x14ac:dyDescent="0.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75" x14ac:dyDescent="0.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75" x14ac:dyDescent="0.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75" x14ac:dyDescent="0.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58.3" x14ac:dyDescent="0.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75" x14ac:dyDescent="0.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75" x14ac:dyDescent="0.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8.3" x14ac:dyDescent="0.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8.3" x14ac:dyDescent="0.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9.15" x14ac:dyDescent="0.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75" x14ac:dyDescent="0.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75" x14ac:dyDescent="0.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8.3" x14ac:dyDescent="0.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75" x14ac:dyDescent="0.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75" x14ac:dyDescent="0.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75" x14ac:dyDescent="0.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75" x14ac:dyDescent="0.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75" x14ac:dyDescent="0.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75" x14ac:dyDescent="0.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75" x14ac:dyDescent="0.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75" x14ac:dyDescent="0.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75" x14ac:dyDescent="0.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75" x14ac:dyDescent="0.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9.15" x14ac:dyDescent="0.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8.3" x14ac:dyDescent="0.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75" x14ac:dyDescent="0.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9.15" x14ac:dyDescent="0.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75" x14ac:dyDescent="0.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75" x14ac:dyDescent="0.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.900000000000006" x14ac:dyDescent="0.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75" x14ac:dyDescent="0.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75" x14ac:dyDescent="0.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75" x14ac:dyDescent="0.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75" x14ac:dyDescent="0.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9.15" x14ac:dyDescent="0.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9.15" x14ac:dyDescent="0.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75" x14ac:dyDescent="0.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75" x14ac:dyDescent="0.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75" x14ac:dyDescent="0.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75" x14ac:dyDescent="0.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9.15" x14ac:dyDescent="0.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.3" x14ac:dyDescent="0.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75" x14ac:dyDescent="0.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8.3" x14ac:dyDescent="0.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8.3" x14ac:dyDescent="0.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75" x14ac:dyDescent="0.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8.3" x14ac:dyDescent="0.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8.3" x14ac:dyDescent="0.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75" x14ac:dyDescent="0.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75" x14ac:dyDescent="0.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75" x14ac:dyDescent="0.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9.15" x14ac:dyDescent="0.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75" x14ac:dyDescent="0.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8.3" x14ac:dyDescent="0.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75" x14ac:dyDescent="0.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75" x14ac:dyDescent="0.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75" x14ac:dyDescent="0.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75" x14ac:dyDescent="0.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75" x14ac:dyDescent="0.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75" x14ac:dyDescent="0.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9.15" x14ac:dyDescent="0.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9.15" x14ac:dyDescent="0.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75" x14ac:dyDescent="0.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75" x14ac:dyDescent="0.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8.3" x14ac:dyDescent="0.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75" x14ac:dyDescent="0.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75" x14ac:dyDescent="0.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8.3" x14ac:dyDescent="0.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8.3" x14ac:dyDescent="0.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75" x14ac:dyDescent="0.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9.15" x14ac:dyDescent="0.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75" x14ac:dyDescent="0.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9.15" x14ac:dyDescent="0.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75" x14ac:dyDescent="0.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8.3" x14ac:dyDescent="0.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75" x14ac:dyDescent="0.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75" x14ac:dyDescent="0.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8.3" x14ac:dyDescent="0.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8.3" x14ac:dyDescent="0.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8.3" x14ac:dyDescent="0.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75" x14ac:dyDescent="0.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8.3" x14ac:dyDescent="0.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75" x14ac:dyDescent="0.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75" x14ac:dyDescent="0.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75" x14ac:dyDescent="0.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8.3" x14ac:dyDescent="0.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75" x14ac:dyDescent="0.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75" x14ac:dyDescent="0.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75" x14ac:dyDescent="0.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75" x14ac:dyDescent="0.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8.3" x14ac:dyDescent="0.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75" x14ac:dyDescent="0.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8.3" x14ac:dyDescent="0.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75" x14ac:dyDescent="0.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75" x14ac:dyDescent="0.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75" x14ac:dyDescent="0.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75" x14ac:dyDescent="0.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58.3" x14ac:dyDescent="0.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8.3" x14ac:dyDescent="0.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75" x14ac:dyDescent="0.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9.15" x14ac:dyDescent="0.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8.3" x14ac:dyDescent="0.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75" x14ac:dyDescent="0.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8.3" x14ac:dyDescent="0.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75" x14ac:dyDescent="0.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75" x14ac:dyDescent="0.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75" x14ac:dyDescent="0.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75" x14ac:dyDescent="0.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75" x14ac:dyDescent="0.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75" x14ac:dyDescent="0.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75" x14ac:dyDescent="0.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75" x14ac:dyDescent="0.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75" x14ac:dyDescent="0.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75" x14ac:dyDescent="0.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58.3" x14ac:dyDescent="0.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9.15" x14ac:dyDescent="0.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75" x14ac:dyDescent="0.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75" x14ac:dyDescent="0.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8.3" x14ac:dyDescent="0.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75" x14ac:dyDescent="0.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9.15" x14ac:dyDescent="0.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75" x14ac:dyDescent="0.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75" x14ac:dyDescent="0.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9.15" x14ac:dyDescent="0.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8.3" x14ac:dyDescent="0.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75" x14ac:dyDescent="0.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9.15" x14ac:dyDescent="0.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8.3" x14ac:dyDescent="0.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75" x14ac:dyDescent="0.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75" x14ac:dyDescent="0.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75" x14ac:dyDescent="0.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9.15" x14ac:dyDescent="0.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75" x14ac:dyDescent="0.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75" x14ac:dyDescent="0.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75" x14ac:dyDescent="0.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75" x14ac:dyDescent="0.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75" x14ac:dyDescent="0.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75" x14ac:dyDescent="0.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75" x14ac:dyDescent="0.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75" x14ac:dyDescent="0.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9.15" x14ac:dyDescent="0.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75" x14ac:dyDescent="0.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8.3" x14ac:dyDescent="0.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75" x14ac:dyDescent="0.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8.3" x14ac:dyDescent="0.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29.15" x14ac:dyDescent="0.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75" x14ac:dyDescent="0.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75" x14ac:dyDescent="0.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75" x14ac:dyDescent="0.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75" x14ac:dyDescent="0.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75" x14ac:dyDescent="0.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9.15" x14ac:dyDescent="0.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75" x14ac:dyDescent="0.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8.3" x14ac:dyDescent="0.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75" x14ac:dyDescent="0.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75" x14ac:dyDescent="0.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75" x14ac:dyDescent="0.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75" x14ac:dyDescent="0.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8.3" x14ac:dyDescent="0.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75" x14ac:dyDescent="0.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75" x14ac:dyDescent="0.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75" x14ac:dyDescent="0.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75" x14ac:dyDescent="0.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75" x14ac:dyDescent="0.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75" x14ac:dyDescent="0.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9.15" x14ac:dyDescent="0.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9.15" x14ac:dyDescent="0.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9.15" x14ac:dyDescent="0.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75" x14ac:dyDescent="0.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75" x14ac:dyDescent="0.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75" x14ac:dyDescent="0.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75" x14ac:dyDescent="0.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75" x14ac:dyDescent="0.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8.3" x14ac:dyDescent="0.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75" x14ac:dyDescent="0.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8.3" x14ac:dyDescent="0.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75" x14ac:dyDescent="0.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75" x14ac:dyDescent="0.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75" x14ac:dyDescent="0.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8.3" x14ac:dyDescent="0.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75" x14ac:dyDescent="0.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8.3" x14ac:dyDescent="0.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58.3" x14ac:dyDescent="0.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9.15" x14ac:dyDescent="0.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75" x14ac:dyDescent="0.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58.3" x14ac:dyDescent="0.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75" x14ac:dyDescent="0.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8.3" x14ac:dyDescent="0.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9.15" x14ac:dyDescent="0.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75" x14ac:dyDescent="0.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58.3" x14ac:dyDescent="0.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.900000000000006" x14ac:dyDescent="0.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8.3" x14ac:dyDescent="0.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75" x14ac:dyDescent="0.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8.3" x14ac:dyDescent="0.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75" x14ac:dyDescent="0.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75" x14ac:dyDescent="0.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75" x14ac:dyDescent="0.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75" x14ac:dyDescent="0.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75" x14ac:dyDescent="0.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75" x14ac:dyDescent="0.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75" x14ac:dyDescent="0.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75" x14ac:dyDescent="0.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75" x14ac:dyDescent="0.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75" x14ac:dyDescent="0.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75" x14ac:dyDescent="0.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8.3" x14ac:dyDescent="0.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75" x14ac:dyDescent="0.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75" x14ac:dyDescent="0.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9.15" x14ac:dyDescent="0.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9.15" x14ac:dyDescent="0.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75" x14ac:dyDescent="0.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75" x14ac:dyDescent="0.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75" x14ac:dyDescent="0.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75" x14ac:dyDescent="0.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75" x14ac:dyDescent="0.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.900000000000006" x14ac:dyDescent="0.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75" x14ac:dyDescent="0.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9.15" x14ac:dyDescent="0.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58.3" x14ac:dyDescent="0.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75" x14ac:dyDescent="0.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8.3" x14ac:dyDescent="0.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75" x14ac:dyDescent="0.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75" x14ac:dyDescent="0.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75" x14ac:dyDescent="0.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75" x14ac:dyDescent="0.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75" x14ac:dyDescent="0.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75" x14ac:dyDescent="0.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75" x14ac:dyDescent="0.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75" x14ac:dyDescent="0.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75" x14ac:dyDescent="0.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75" x14ac:dyDescent="0.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75" x14ac:dyDescent="0.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75" x14ac:dyDescent="0.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9.15" x14ac:dyDescent="0.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75" x14ac:dyDescent="0.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75" x14ac:dyDescent="0.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75" x14ac:dyDescent="0.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9.15" x14ac:dyDescent="0.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75" x14ac:dyDescent="0.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75" x14ac:dyDescent="0.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75" x14ac:dyDescent="0.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75" x14ac:dyDescent="0.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75" x14ac:dyDescent="0.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75" x14ac:dyDescent="0.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75" x14ac:dyDescent="0.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75" x14ac:dyDescent="0.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8.3" x14ac:dyDescent="0.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75" x14ac:dyDescent="0.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75" x14ac:dyDescent="0.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8.3" x14ac:dyDescent="0.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75" x14ac:dyDescent="0.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58.3" x14ac:dyDescent="0.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75" x14ac:dyDescent="0.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3.75" x14ac:dyDescent="0.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75" x14ac:dyDescent="0.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75" x14ac:dyDescent="0.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75" x14ac:dyDescent="0.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75" x14ac:dyDescent="0.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75" x14ac:dyDescent="0.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9.15" x14ac:dyDescent="0.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8.3" x14ac:dyDescent="0.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75" x14ac:dyDescent="0.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75" x14ac:dyDescent="0.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75" x14ac:dyDescent="0.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75" x14ac:dyDescent="0.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75" x14ac:dyDescent="0.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75" x14ac:dyDescent="0.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75" x14ac:dyDescent="0.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75" x14ac:dyDescent="0.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9.15" x14ac:dyDescent="0.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9.15" x14ac:dyDescent="0.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75" x14ac:dyDescent="0.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75" x14ac:dyDescent="0.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75" x14ac:dyDescent="0.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75" x14ac:dyDescent="0.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75" x14ac:dyDescent="0.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75" x14ac:dyDescent="0.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75" x14ac:dyDescent="0.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8.3" x14ac:dyDescent="0.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8.3" x14ac:dyDescent="0.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75" x14ac:dyDescent="0.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58.3" x14ac:dyDescent="0.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75" x14ac:dyDescent="0.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75" x14ac:dyDescent="0.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8.3" x14ac:dyDescent="0.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75" x14ac:dyDescent="0.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8.3" x14ac:dyDescent="0.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8.3" x14ac:dyDescent="0.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75" x14ac:dyDescent="0.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8.3" x14ac:dyDescent="0.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75" x14ac:dyDescent="0.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8.3" x14ac:dyDescent="0.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75" x14ac:dyDescent="0.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75" x14ac:dyDescent="0.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9.15" x14ac:dyDescent="0.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75" x14ac:dyDescent="0.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9.15" x14ac:dyDescent="0.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75" x14ac:dyDescent="0.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75" x14ac:dyDescent="0.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75" x14ac:dyDescent="0.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8.3" x14ac:dyDescent="0.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75" x14ac:dyDescent="0.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75" x14ac:dyDescent="0.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8.3" x14ac:dyDescent="0.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75" x14ac:dyDescent="0.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75" x14ac:dyDescent="0.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8.3" x14ac:dyDescent="0.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75" x14ac:dyDescent="0.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75" x14ac:dyDescent="0.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75" x14ac:dyDescent="0.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75" x14ac:dyDescent="0.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75" x14ac:dyDescent="0.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8.3" x14ac:dyDescent="0.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75" x14ac:dyDescent="0.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75" x14ac:dyDescent="0.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8.3" x14ac:dyDescent="0.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75" x14ac:dyDescent="0.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75" x14ac:dyDescent="0.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8.3" x14ac:dyDescent="0.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75" x14ac:dyDescent="0.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75" x14ac:dyDescent="0.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75" x14ac:dyDescent="0.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75" x14ac:dyDescent="0.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75" x14ac:dyDescent="0.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75" x14ac:dyDescent="0.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75" x14ac:dyDescent="0.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75" x14ac:dyDescent="0.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75" x14ac:dyDescent="0.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75" x14ac:dyDescent="0.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75" x14ac:dyDescent="0.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75" x14ac:dyDescent="0.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75" x14ac:dyDescent="0.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75" x14ac:dyDescent="0.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75" x14ac:dyDescent="0.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75" x14ac:dyDescent="0.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75" x14ac:dyDescent="0.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8.3" x14ac:dyDescent="0.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75" x14ac:dyDescent="0.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9.15" x14ac:dyDescent="0.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75" x14ac:dyDescent="0.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75" x14ac:dyDescent="0.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75" x14ac:dyDescent="0.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75" x14ac:dyDescent="0.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75" x14ac:dyDescent="0.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75" x14ac:dyDescent="0.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75" x14ac:dyDescent="0.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9.15" x14ac:dyDescent="0.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75" x14ac:dyDescent="0.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75" x14ac:dyDescent="0.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75" x14ac:dyDescent="0.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75" x14ac:dyDescent="0.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75" x14ac:dyDescent="0.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75" x14ac:dyDescent="0.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8.3" x14ac:dyDescent="0.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75" x14ac:dyDescent="0.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75" x14ac:dyDescent="0.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9.15" x14ac:dyDescent="0.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75" x14ac:dyDescent="0.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75" x14ac:dyDescent="0.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75" x14ac:dyDescent="0.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58.3" x14ac:dyDescent="0.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75" x14ac:dyDescent="0.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75" x14ac:dyDescent="0.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8.3" x14ac:dyDescent="0.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75" x14ac:dyDescent="0.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75" x14ac:dyDescent="0.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75" x14ac:dyDescent="0.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8.3" x14ac:dyDescent="0.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9.15" x14ac:dyDescent="0.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75" x14ac:dyDescent="0.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75" x14ac:dyDescent="0.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75" x14ac:dyDescent="0.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75" x14ac:dyDescent="0.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75" x14ac:dyDescent="0.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58.3" x14ac:dyDescent="0.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75" x14ac:dyDescent="0.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75" x14ac:dyDescent="0.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75" x14ac:dyDescent="0.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75" x14ac:dyDescent="0.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75" x14ac:dyDescent="0.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75" x14ac:dyDescent="0.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75" x14ac:dyDescent="0.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8.3" x14ac:dyDescent="0.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75" x14ac:dyDescent="0.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75" x14ac:dyDescent="0.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75" x14ac:dyDescent="0.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8.3" x14ac:dyDescent="0.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75" x14ac:dyDescent="0.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75" x14ac:dyDescent="0.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58.3" x14ac:dyDescent="0.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75" x14ac:dyDescent="0.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75" x14ac:dyDescent="0.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75" x14ac:dyDescent="0.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75" x14ac:dyDescent="0.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8.3" x14ac:dyDescent="0.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8.3" x14ac:dyDescent="0.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8.3" x14ac:dyDescent="0.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75" x14ac:dyDescent="0.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8.3" x14ac:dyDescent="0.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75" x14ac:dyDescent="0.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75" x14ac:dyDescent="0.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75" x14ac:dyDescent="0.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75" x14ac:dyDescent="0.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7.45" x14ac:dyDescent="0.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75" x14ac:dyDescent="0.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75" x14ac:dyDescent="0.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75" x14ac:dyDescent="0.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75" x14ac:dyDescent="0.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8.3" x14ac:dyDescent="0.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75" x14ac:dyDescent="0.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75" x14ac:dyDescent="0.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75" x14ac:dyDescent="0.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75" x14ac:dyDescent="0.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75" x14ac:dyDescent="0.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75" x14ac:dyDescent="0.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75" x14ac:dyDescent="0.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75" x14ac:dyDescent="0.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75" x14ac:dyDescent="0.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75" x14ac:dyDescent="0.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8.3" x14ac:dyDescent="0.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75" x14ac:dyDescent="0.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75" x14ac:dyDescent="0.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75" x14ac:dyDescent="0.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75" x14ac:dyDescent="0.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75" x14ac:dyDescent="0.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75" x14ac:dyDescent="0.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75" x14ac:dyDescent="0.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58.3" x14ac:dyDescent="0.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75" x14ac:dyDescent="0.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8.3" x14ac:dyDescent="0.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8.3" x14ac:dyDescent="0.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75" x14ac:dyDescent="0.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75" x14ac:dyDescent="0.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75" x14ac:dyDescent="0.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75" x14ac:dyDescent="0.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75" x14ac:dyDescent="0.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75" x14ac:dyDescent="0.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8.3" x14ac:dyDescent="0.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75" x14ac:dyDescent="0.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75" x14ac:dyDescent="0.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75" x14ac:dyDescent="0.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9.15" x14ac:dyDescent="0.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75" x14ac:dyDescent="0.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75" x14ac:dyDescent="0.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75" x14ac:dyDescent="0.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75" x14ac:dyDescent="0.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75" x14ac:dyDescent="0.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58.3" x14ac:dyDescent="0.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75" x14ac:dyDescent="0.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75" x14ac:dyDescent="0.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75" x14ac:dyDescent="0.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75" x14ac:dyDescent="0.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75" x14ac:dyDescent="0.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58.3" x14ac:dyDescent="0.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8.3" x14ac:dyDescent="0.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75" x14ac:dyDescent="0.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8.3" x14ac:dyDescent="0.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75" x14ac:dyDescent="0.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6.6" x14ac:dyDescent="0.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75" x14ac:dyDescent="0.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75" x14ac:dyDescent="0.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9.15" x14ac:dyDescent="0.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75" x14ac:dyDescent="0.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75" x14ac:dyDescent="0.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75" x14ac:dyDescent="0.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75" x14ac:dyDescent="0.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75" x14ac:dyDescent="0.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75" x14ac:dyDescent="0.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75" x14ac:dyDescent="0.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9.15" x14ac:dyDescent="0.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75" x14ac:dyDescent="0.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75" x14ac:dyDescent="0.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75" x14ac:dyDescent="0.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75" x14ac:dyDescent="0.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75" x14ac:dyDescent="0.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75" x14ac:dyDescent="0.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75" x14ac:dyDescent="0.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75" x14ac:dyDescent="0.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75" x14ac:dyDescent="0.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75" x14ac:dyDescent="0.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75" x14ac:dyDescent="0.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7.45" x14ac:dyDescent="0.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75" x14ac:dyDescent="0.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75" x14ac:dyDescent="0.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75" x14ac:dyDescent="0.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75" x14ac:dyDescent="0.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58.3" x14ac:dyDescent="0.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75" x14ac:dyDescent="0.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75" x14ac:dyDescent="0.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75" x14ac:dyDescent="0.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58.3" x14ac:dyDescent="0.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9.15" x14ac:dyDescent="0.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75" x14ac:dyDescent="0.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9.15" x14ac:dyDescent="0.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75" x14ac:dyDescent="0.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75" x14ac:dyDescent="0.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9.15" x14ac:dyDescent="0.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75" x14ac:dyDescent="0.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8.3" x14ac:dyDescent="0.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75" x14ac:dyDescent="0.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75" x14ac:dyDescent="0.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8.3" x14ac:dyDescent="0.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75" x14ac:dyDescent="0.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9.15" x14ac:dyDescent="0.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75" x14ac:dyDescent="0.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75" x14ac:dyDescent="0.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75" x14ac:dyDescent="0.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75" x14ac:dyDescent="0.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75" x14ac:dyDescent="0.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75" x14ac:dyDescent="0.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75" x14ac:dyDescent="0.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75" x14ac:dyDescent="0.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75" x14ac:dyDescent="0.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75" x14ac:dyDescent="0.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75" x14ac:dyDescent="0.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75" x14ac:dyDescent="0.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75" x14ac:dyDescent="0.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75" x14ac:dyDescent="0.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9.15" x14ac:dyDescent="0.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9.15" x14ac:dyDescent="0.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.900000000000006" x14ac:dyDescent="0.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8.3" x14ac:dyDescent="0.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75" x14ac:dyDescent="0.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75" x14ac:dyDescent="0.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75" x14ac:dyDescent="0.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8.3" x14ac:dyDescent="0.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75" x14ac:dyDescent="0.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8.3" x14ac:dyDescent="0.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75" x14ac:dyDescent="0.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75" x14ac:dyDescent="0.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75" x14ac:dyDescent="0.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9.15" x14ac:dyDescent="0.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75" x14ac:dyDescent="0.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8.3" x14ac:dyDescent="0.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9.15" x14ac:dyDescent="0.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75" x14ac:dyDescent="0.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.900000000000006" x14ac:dyDescent="0.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75" x14ac:dyDescent="0.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8.3" x14ac:dyDescent="0.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75" x14ac:dyDescent="0.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75" x14ac:dyDescent="0.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75" x14ac:dyDescent="0.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75" x14ac:dyDescent="0.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75" x14ac:dyDescent="0.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9.15" x14ac:dyDescent="0.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75" x14ac:dyDescent="0.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75" x14ac:dyDescent="0.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75" x14ac:dyDescent="0.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75" x14ac:dyDescent="0.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75" x14ac:dyDescent="0.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8.3" x14ac:dyDescent="0.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8.3" x14ac:dyDescent="0.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75" x14ac:dyDescent="0.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75" x14ac:dyDescent="0.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9.15" x14ac:dyDescent="0.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75" x14ac:dyDescent="0.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8.3" x14ac:dyDescent="0.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75" x14ac:dyDescent="0.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8.3" x14ac:dyDescent="0.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75" x14ac:dyDescent="0.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75" x14ac:dyDescent="0.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75" x14ac:dyDescent="0.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9.15" x14ac:dyDescent="0.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75" x14ac:dyDescent="0.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75" x14ac:dyDescent="0.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75" x14ac:dyDescent="0.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75" x14ac:dyDescent="0.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75" x14ac:dyDescent="0.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8.3" x14ac:dyDescent="0.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75" x14ac:dyDescent="0.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75" x14ac:dyDescent="0.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75" x14ac:dyDescent="0.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75" x14ac:dyDescent="0.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75" x14ac:dyDescent="0.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75" x14ac:dyDescent="0.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75" x14ac:dyDescent="0.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75" x14ac:dyDescent="0.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8.3" x14ac:dyDescent="0.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75" x14ac:dyDescent="0.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75" x14ac:dyDescent="0.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75" x14ac:dyDescent="0.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75" x14ac:dyDescent="0.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75" x14ac:dyDescent="0.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75" x14ac:dyDescent="0.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75" x14ac:dyDescent="0.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75" x14ac:dyDescent="0.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75" x14ac:dyDescent="0.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9.15" x14ac:dyDescent="0.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9.15" x14ac:dyDescent="0.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75" x14ac:dyDescent="0.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8.3" x14ac:dyDescent="0.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8.3" x14ac:dyDescent="0.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75" x14ac:dyDescent="0.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75" x14ac:dyDescent="0.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75" x14ac:dyDescent="0.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58.3" x14ac:dyDescent="0.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9.15" x14ac:dyDescent="0.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75" x14ac:dyDescent="0.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8.3" x14ac:dyDescent="0.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75" x14ac:dyDescent="0.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75" x14ac:dyDescent="0.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75" x14ac:dyDescent="0.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75" x14ac:dyDescent="0.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75" x14ac:dyDescent="0.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8.3" x14ac:dyDescent="0.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75" x14ac:dyDescent="0.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9.15" x14ac:dyDescent="0.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9.15" x14ac:dyDescent="0.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8.3" x14ac:dyDescent="0.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75" x14ac:dyDescent="0.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75" x14ac:dyDescent="0.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75" x14ac:dyDescent="0.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75" x14ac:dyDescent="0.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75" x14ac:dyDescent="0.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75" x14ac:dyDescent="0.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9.15" x14ac:dyDescent="0.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9.15" x14ac:dyDescent="0.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8.3" x14ac:dyDescent="0.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8.3" x14ac:dyDescent="0.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9.15" x14ac:dyDescent="0.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75" x14ac:dyDescent="0.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75" x14ac:dyDescent="0.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75" x14ac:dyDescent="0.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75" x14ac:dyDescent="0.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75" x14ac:dyDescent="0.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58.3" x14ac:dyDescent="0.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75" x14ac:dyDescent="0.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75" x14ac:dyDescent="0.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75" x14ac:dyDescent="0.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75" x14ac:dyDescent="0.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8.3" x14ac:dyDescent="0.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9.15" x14ac:dyDescent="0.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75" x14ac:dyDescent="0.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75" x14ac:dyDescent="0.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9.15" x14ac:dyDescent="0.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75" x14ac:dyDescent="0.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75" x14ac:dyDescent="0.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75" x14ac:dyDescent="0.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75" x14ac:dyDescent="0.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9.15" x14ac:dyDescent="0.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8.3" x14ac:dyDescent="0.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75" x14ac:dyDescent="0.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9.15" x14ac:dyDescent="0.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75" x14ac:dyDescent="0.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75" x14ac:dyDescent="0.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7.45" x14ac:dyDescent="0.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75" x14ac:dyDescent="0.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8.3" x14ac:dyDescent="0.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75" x14ac:dyDescent="0.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75" x14ac:dyDescent="0.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75" x14ac:dyDescent="0.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75" x14ac:dyDescent="0.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75" x14ac:dyDescent="0.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9.15" x14ac:dyDescent="0.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9.15" x14ac:dyDescent="0.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75" x14ac:dyDescent="0.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8.3" x14ac:dyDescent="0.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75" x14ac:dyDescent="0.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9.15" x14ac:dyDescent="0.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75" x14ac:dyDescent="0.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75" x14ac:dyDescent="0.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75" x14ac:dyDescent="0.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75" x14ac:dyDescent="0.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75" x14ac:dyDescent="0.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75" x14ac:dyDescent="0.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75" x14ac:dyDescent="0.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9.15" x14ac:dyDescent="0.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75" x14ac:dyDescent="0.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9.15" x14ac:dyDescent="0.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8.3" x14ac:dyDescent="0.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75" x14ac:dyDescent="0.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8.3" x14ac:dyDescent="0.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75" x14ac:dyDescent="0.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.15" x14ac:dyDescent="0.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9.15" x14ac:dyDescent="0.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75" x14ac:dyDescent="0.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8.3" x14ac:dyDescent="0.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75" x14ac:dyDescent="0.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75" x14ac:dyDescent="0.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75" x14ac:dyDescent="0.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75" x14ac:dyDescent="0.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75" x14ac:dyDescent="0.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75" x14ac:dyDescent="0.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.900000000000006" x14ac:dyDescent="0.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75" x14ac:dyDescent="0.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75" x14ac:dyDescent="0.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9.15" x14ac:dyDescent="0.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9.15" x14ac:dyDescent="0.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75" x14ac:dyDescent="0.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58.3" x14ac:dyDescent="0.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75" x14ac:dyDescent="0.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75" x14ac:dyDescent="0.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8.3" x14ac:dyDescent="0.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75" x14ac:dyDescent="0.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75" x14ac:dyDescent="0.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75" x14ac:dyDescent="0.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75" x14ac:dyDescent="0.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75" x14ac:dyDescent="0.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9.15" x14ac:dyDescent="0.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75" x14ac:dyDescent="0.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75" x14ac:dyDescent="0.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8.3" x14ac:dyDescent="0.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75" x14ac:dyDescent="0.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75" x14ac:dyDescent="0.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58.3" x14ac:dyDescent="0.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75" x14ac:dyDescent="0.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75" x14ac:dyDescent="0.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75" x14ac:dyDescent="0.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75" x14ac:dyDescent="0.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75" x14ac:dyDescent="0.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9.15" x14ac:dyDescent="0.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8.3" x14ac:dyDescent="0.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75" x14ac:dyDescent="0.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75" x14ac:dyDescent="0.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75" x14ac:dyDescent="0.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75" x14ac:dyDescent="0.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75" x14ac:dyDescent="0.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8.3" x14ac:dyDescent="0.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75" x14ac:dyDescent="0.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75" x14ac:dyDescent="0.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75" x14ac:dyDescent="0.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9.15" x14ac:dyDescent="0.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8.3" x14ac:dyDescent="0.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75" x14ac:dyDescent="0.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75" x14ac:dyDescent="0.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75" x14ac:dyDescent="0.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8.3" x14ac:dyDescent="0.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75" x14ac:dyDescent="0.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8.3" x14ac:dyDescent="0.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75" x14ac:dyDescent="0.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75" x14ac:dyDescent="0.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75" x14ac:dyDescent="0.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9.15" x14ac:dyDescent="0.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8.3" x14ac:dyDescent="0.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75" x14ac:dyDescent="0.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75" x14ac:dyDescent="0.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75" x14ac:dyDescent="0.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75" x14ac:dyDescent="0.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75" x14ac:dyDescent="0.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75" x14ac:dyDescent="0.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8.3" x14ac:dyDescent="0.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75" x14ac:dyDescent="0.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75" x14ac:dyDescent="0.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75" x14ac:dyDescent="0.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8.3" x14ac:dyDescent="0.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9.15" x14ac:dyDescent="0.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75" x14ac:dyDescent="0.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75" x14ac:dyDescent="0.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75" x14ac:dyDescent="0.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9.15" x14ac:dyDescent="0.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8.3" x14ac:dyDescent="0.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8.3" x14ac:dyDescent="0.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75" x14ac:dyDescent="0.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8.3" x14ac:dyDescent="0.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75" x14ac:dyDescent="0.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75" x14ac:dyDescent="0.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9.15" x14ac:dyDescent="0.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75" x14ac:dyDescent="0.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75" x14ac:dyDescent="0.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75" x14ac:dyDescent="0.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9.15" x14ac:dyDescent="0.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75" x14ac:dyDescent="0.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9.15" x14ac:dyDescent="0.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8.3" x14ac:dyDescent="0.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9.15" x14ac:dyDescent="0.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75" x14ac:dyDescent="0.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75" x14ac:dyDescent="0.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8.3" x14ac:dyDescent="0.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75" x14ac:dyDescent="0.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8.3" x14ac:dyDescent="0.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75" x14ac:dyDescent="0.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75" x14ac:dyDescent="0.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75" x14ac:dyDescent="0.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75" x14ac:dyDescent="0.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9.15" x14ac:dyDescent="0.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75" x14ac:dyDescent="0.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8.3" x14ac:dyDescent="0.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75" x14ac:dyDescent="0.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75" x14ac:dyDescent="0.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75" x14ac:dyDescent="0.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58.3" x14ac:dyDescent="0.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75" x14ac:dyDescent="0.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75" x14ac:dyDescent="0.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9.15" x14ac:dyDescent="0.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8.3" x14ac:dyDescent="0.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8.3" x14ac:dyDescent="0.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75" x14ac:dyDescent="0.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58.3" x14ac:dyDescent="0.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75" x14ac:dyDescent="0.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75" x14ac:dyDescent="0.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8.3" x14ac:dyDescent="0.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75" x14ac:dyDescent="0.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75" x14ac:dyDescent="0.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75" x14ac:dyDescent="0.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75" x14ac:dyDescent="0.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8.3" x14ac:dyDescent="0.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9.15" x14ac:dyDescent="0.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75" x14ac:dyDescent="0.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75" x14ac:dyDescent="0.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75" x14ac:dyDescent="0.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58.3" x14ac:dyDescent="0.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75" x14ac:dyDescent="0.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75" x14ac:dyDescent="0.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75" x14ac:dyDescent="0.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75" x14ac:dyDescent="0.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75" x14ac:dyDescent="0.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75" x14ac:dyDescent="0.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75" x14ac:dyDescent="0.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75" x14ac:dyDescent="0.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75" x14ac:dyDescent="0.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8.3" x14ac:dyDescent="0.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75" x14ac:dyDescent="0.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75" x14ac:dyDescent="0.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75" x14ac:dyDescent="0.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75" x14ac:dyDescent="0.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75" x14ac:dyDescent="0.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75" x14ac:dyDescent="0.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75" x14ac:dyDescent="0.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9.15" x14ac:dyDescent="0.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75" x14ac:dyDescent="0.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75" x14ac:dyDescent="0.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75" x14ac:dyDescent="0.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75" x14ac:dyDescent="0.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75" x14ac:dyDescent="0.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75" x14ac:dyDescent="0.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75" x14ac:dyDescent="0.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75" x14ac:dyDescent="0.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8.3" x14ac:dyDescent="0.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75" x14ac:dyDescent="0.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75" x14ac:dyDescent="0.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75" x14ac:dyDescent="0.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75" x14ac:dyDescent="0.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75" x14ac:dyDescent="0.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.900000000000006" x14ac:dyDescent="0.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75" x14ac:dyDescent="0.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75" x14ac:dyDescent="0.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8.3" x14ac:dyDescent="0.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75" x14ac:dyDescent="0.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9.15" x14ac:dyDescent="0.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75" x14ac:dyDescent="0.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75" x14ac:dyDescent="0.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58.3" x14ac:dyDescent="0.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8.3" x14ac:dyDescent="0.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75" x14ac:dyDescent="0.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75" x14ac:dyDescent="0.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75" x14ac:dyDescent="0.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8.3" x14ac:dyDescent="0.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75" x14ac:dyDescent="0.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75" x14ac:dyDescent="0.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75" x14ac:dyDescent="0.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75" x14ac:dyDescent="0.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75" x14ac:dyDescent="0.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75" x14ac:dyDescent="0.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8.3" x14ac:dyDescent="0.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8.3" x14ac:dyDescent="0.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58.3" x14ac:dyDescent="0.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75" x14ac:dyDescent="0.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58.3" x14ac:dyDescent="0.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8.3" x14ac:dyDescent="0.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75" x14ac:dyDescent="0.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75" x14ac:dyDescent="0.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8.3" x14ac:dyDescent="0.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.3" x14ac:dyDescent="0.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75" x14ac:dyDescent="0.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75" x14ac:dyDescent="0.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75" x14ac:dyDescent="0.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75" x14ac:dyDescent="0.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75" x14ac:dyDescent="0.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58.3" x14ac:dyDescent="0.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75" x14ac:dyDescent="0.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75" x14ac:dyDescent="0.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75" x14ac:dyDescent="0.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8.3" x14ac:dyDescent="0.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75" x14ac:dyDescent="0.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8.3" x14ac:dyDescent="0.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75" x14ac:dyDescent="0.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75" x14ac:dyDescent="0.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8.3" x14ac:dyDescent="0.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8.3" x14ac:dyDescent="0.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75" x14ac:dyDescent="0.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9.15" x14ac:dyDescent="0.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58.3" x14ac:dyDescent="0.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75" x14ac:dyDescent="0.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9.15" x14ac:dyDescent="0.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75" x14ac:dyDescent="0.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75" x14ac:dyDescent="0.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75" x14ac:dyDescent="0.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75" x14ac:dyDescent="0.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75" x14ac:dyDescent="0.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75" x14ac:dyDescent="0.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75" x14ac:dyDescent="0.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75" x14ac:dyDescent="0.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9.15" x14ac:dyDescent="0.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8.3" x14ac:dyDescent="0.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75" x14ac:dyDescent="0.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75" x14ac:dyDescent="0.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75" x14ac:dyDescent="0.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75" x14ac:dyDescent="0.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75" x14ac:dyDescent="0.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58.3" x14ac:dyDescent="0.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75" x14ac:dyDescent="0.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75" x14ac:dyDescent="0.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75" x14ac:dyDescent="0.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8.3" x14ac:dyDescent="0.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8.3" x14ac:dyDescent="0.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75" x14ac:dyDescent="0.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75" x14ac:dyDescent="0.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75" x14ac:dyDescent="0.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75" x14ac:dyDescent="0.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9.15" x14ac:dyDescent="0.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75" x14ac:dyDescent="0.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75" x14ac:dyDescent="0.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75" x14ac:dyDescent="0.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9.15" x14ac:dyDescent="0.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75" x14ac:dyDescent="0.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75" x14ac:dyDescent="0.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8.3" x14ac:dyDescent="0.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75" x14ac:dyDescent="0.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75" x14ac:dyDescent="0.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75" x14ac:dyDescent="0.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75" x14ac:dyDescent="0.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8.3" x14ac:dyDescent="0.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75" x14ac:dyDescent="0.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75" x14ac:dyDescent="0.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75" x14ac:dyDescent="0.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75" x14ac:dyDescent="0.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9.15" x14ac:dyDescent="0.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75" x14ac:dyDescent="0.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8.3" x14ac:dyDescent="0.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75" x14ac:dyDescent="0.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75" x14ac:dyDescent="0.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75" x14ac:dyDescent="0.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9.15" x14ac:dyDescent="0.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75" x14ac:dyDescent="0.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75" x14ac:dyDescent="0.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75" x14ac:dyDescent="0.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8.3" x14ac:dyDescent="0.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8.3" x14ac:dyDescent="0.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75" x14ac:dyDescent="0.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58.3" x14ac:dyDescent="0.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75" x14ac:dyDescent="0.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58.3" x14ac:dyDescent="0.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75" x14ac:dyDescent="0.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8.3" x14ac:dyDescent="0.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75" x14ac:dyDescent="0.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75" x14ac:dyDescent="0.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75" x14ac:dyDescent="0.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75" x14ac:dyDescent="0.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8.3" x14ac:dyDescent="0.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75" x14ac:dyDescent="0.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75" x14ac:dyDescent="0.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8.3" x14ac:dyDescent="0.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75" x14ac:dyDescent="0.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75" x14ac:dyDescent="0.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75" x14ac:dyDescent="0.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75" x14ac:dyDescent="0.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9.15" x14ac:dyDescent="0.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8.3" x14ac:dyDescent="0.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75" x14ac:dyDescent="0.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75" x14ac:dyDescent="0.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75" x14ac:dyDescent="0.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75" x14ac:dyDescent="0.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8.3" x14ac:dyDescent="0.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8.3" x14ac:dyDescent="0.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75" x14ac:dyDescent="0.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75" x14ac:dyDescent="0.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75" x14ac:dyDescent="0.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75" x14ac:dyDescent="0.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75" x14ac:dyDescent="0.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75" x14ac:dyDescent="0.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75" x14ac:dyDescent="0.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75" x14ac:dyDescent="0.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75" x14ac:dyDescent="0.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75" x14ac:dyDescent="0.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75" x14ac:dyDescent="0.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8.3" x14ac:dyDescent="0.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75" x14ac:dyDescent="0.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75" x14ac:dyDescent="0.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75" x14ac:dyDescent="0.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8.3" x14ac:dyDescent="0.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75" x14ac:dyDescent="0.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75" x14ac:dyDescent="0.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75" x14ac:dyDescent="0.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75" x14ac:dyDescent="0.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75" x14ac:dyDescent="0.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75" x14ac:dyDescent="0.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75" x14ac:dyDescent="0.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75" x14ac:dyDescent="0.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75" x14ac:dyDescent="0.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8.3" x14ac:dyDescent="0.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75" x14ac:dyDescent="0.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75" x14ac:dyDescent="0.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75" x14ac:dyDescent="0.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75" x14ac:dyDescent="0.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75" x14ac:dyDescent="0.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8.3" x14ac:dyDescent="0.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75" x14ac:dyDescent="0.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75" x14ac:dyDescent="0.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75" x14ac:dyDescent="0.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75" x14ac:dyDescent="0.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75" x14ac:dyDescent="0.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75" x14ac:dyDescent="0.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75" x14ac:dyDescent="0.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75" x14ac:dyDescent="0.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1" priority="1" operator="equal">
      <formula>"successful"</formula>
    </cfRule>
    <cfRule type="cellIs" dxfId="0" priority="2" operator="equal">
      <formula>"+$G$lLive"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F3812-DE1E-483B-B7F7-D02CDBBCDF2B}">
  <dimension ref="A1:D6"/>
  <sheetViews>
    <sheetView topLeftCell="B1" workbookViewId="0">
      <selection activeCell="B3" sqref="B3"/>
    </sheetView>
  </sheetViews>
  <sheetFormatPr defaultRowHeight="14.6" x14ac:dyDescent="0.4"/>
  <cols>
    <col min="1" max="1" width="29.921875" bestFit="1" customWidth="1"/>
    <col min="2" max="2" width="116.3828125" bestFit="1" customWidth="1"/>
    <col min="3" max="3" width="5.23046875" bestFit="1" customWidth="1"/>
    <col min="4" max="4" width="14.61328125" bestFit="1" customWidth="1"/>
  </cols>
  <sheetData>
    <row r="1" spans="1:4" x14ac:dyDescent="0.4">
      <c r="A1" t="s">
        <v>8381</v>
      </c>
      <c r="B1" t="s">
        <v>8380</v>
      </c>
      <c r="C1" t="s">
        <v>8382</v>
      </c>
      <c r="D1" t="s">
        <v>8383</v>
      </c>
    </row>
    <row r="2" spans="1:4" x14ac:dyDescent="0.4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4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4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4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4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C5D9F-C261-4B61-81D1-19D917D5B742}">
  <dimension ref="A1:F18"/>
  <sheetViews>
    <sheetView workbookViewId="0">
      <selection activeCell="E4" sqref="E4"/>
    </sheetView>
  </sheetViews>
  <sheetFormatPr defaultRowHeight="14.6" x14ac:dyDescent="0.4"/>
  <cols>
    <col min="1" max="1" width="16.691406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</cols>
  <sheetData>
    <row r="1" spans="1:6" x14ac:dyDescent="0.4">
      <c r="A1" s="12" t="s">
        <v>8358</v>
      </c>
      <c r="B1" t="s">
        <v>8364</v>
      </c>
    </row>
    <row r="2" spans="1:6" x14ac:dyDescent="0.4">
      <c r="A2" s="12" t="s">
        <v>8379</v>
      </c>
      <c r="B2" t="s">
        <v>8364</v>
      </c>
    </row>
    <row r="4" spans="1:6" x14ac:dyDescent="0.4">
      <c r="A4" s="12" t="s">
        <v>8363</v>
      </c>
      <c r="B4" s="12" t="s">
        <v>8360</v>
      </c>
    </row>
    <row r="5" spans="1:6" x14ac:dyDescent="0.4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">
      <c r="A6" s="16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4">
      <c r="A7" s="16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4">
      <c r="A8" s="16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4">
      <c r="A9" s="16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4">
      <c r="A10" s="16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4">
      <c r="A11" s="16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4">
      <c r="A12" s="16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4">
      <c r="A13" s="16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4">
      <c r="A14" s="16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4">
      <c r="A15" s="16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4">
      <c r="A16" s="16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4">
      <c r="A17" s="16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4">
      <c r="A18" s="16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B0F92-30C9-478D-9F10-23910ED6D285}">
  <dimension ref="A1:F14"/>
  <sheetViews>
    <sheetView workbookViewId="0">
      <selection activeCell="B41" sqref="B41"/>
    </sheetView>
  </sheetViews>
  <sheetFormatPr defaultRowHeight="14.6" x14ac:dyDescent="0.4"/>
  <cols>
    <col min="1" max="1" width="16.691406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  <col min="7" max="7" width="5.15234375" customWidth="1"/>
    <col min="8" max="8" width="10.3046875" bestFit="1" customWidth="1"/>
    <col min="9" max="9" width="10.84375" bestFit="1" customWidth="1"/>
    <col min="10" max="10" width="7.53515625" bestFit="1" customWidth="1"/>
    <col min="11" max="11" width="11.3046875" bestFit="1" customWidth="1"/>
  </cols>
  <sheetData>
    <row r="1" spans="1:6" x14ac:dyDescent="0.4">
      <c r="A1" s="12" t="s">
        <v>8222</v>
      </c>
      <c r="B1" t="s">
        <v>8364</v>
      </c>
    </row>
    <row r="3" spans="1:6" x14ac:dyDescent="0.4">
      <c r="A3" s="12" t="s">
        <v>8363</v>
      </c>
      <c r="B3" s="12" t="s">
        <v>8360</v>
      </c>
    </row>
    <row r="4" spans="1:6" x14ac:dyDescent="0.4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4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4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4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4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4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4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4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4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4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8B02E-39B0-4381-9D20-8D26108F5CB9}">
  <dimension ref="A1:C14"/>
  <sheetViews>
    <sheetView workbookViewId="0">
      <selection activeCell="E2" sqref="E2"/>
    </sheetView>
  </sheetViews>
  <sheetFormatPr defaultRowHeight="14.6" x14ac:dyDescent="0.4"/>
  <cols>
    <col min="1" max="1" width="24.84375" bestFit="1" customWidth="1"/>
    <col min="2" max="2" width="11" customWidth="1"/>
    <col min="3" max="3" width="12.07421875" customWidth="1"/>
  </cols>
  <sheetData>
    <row r="1" spans="1:3" x14ac:dyDescent="0.4">
      <c r="A1" t="s">
        <v>8398</v>
      </c>
      <c r="B1" t="s">
        <v>8384</v>
      </c>
      <c r="C1" t="s">
        <v>8385</v>
      </c>
    </row>
    <row r="2" spans="1:3" x14ac:dyDescent="0.4">
      <c r="A2" t="s">
        <v>8386</v>
      </c>
      <c r="B2" s="17" t="e">
        <f>AVERAGE(#REF!)</f>
        <v>#REF!</v>
      </c>
      <c r="C2" s="18" t="e">
        <f>AVERAGE(#REF!)</f>
        <v>#REF!</v>
      </c>
    </row>
    <row r="3" spans="1:3" x14ac:dyDescent="0.4">
      <c r="A3" t="s">
        <v>8387</v>
      </c>
      <c r="B3" s="18" t="e">
        <f>MEDIAN(#REF!)</f>
        <v>#REF!</v>
      </c>
      <c r="C3" s="18" t="e">
        <f>MEDIAN(#REF!)</f>
        <v>#REF!</v>
      </c>
    </row>
    <row r="4" spans="1:3" x14ac:dyDescent="0.4">
      <c r="A4" t="s">
        <v>8390</v>
      </c>
      <c r="B4" s="18" t="e">
        <f>_xlfn.STDEV.P(#REF!)</f>
        <v>#REF!</v>
      </c>
      <c r="C4" s="18" t="e">
        <f>_xlfn.STDEV.P(#REF!)</f>
        <v>#REF!</v>
      </c>
    </row>
    <row r="5" spans="1:3" x14ac:dyDescent="0.4">
      <c r="A5" t="s">
        <v>8391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4">
      <c r="A6" t="s">
        <v>8392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4">
      <c r="A7" t="s">
        <v>8393</v>
      </c>
      <c r="B7" s="18" t="e">
        <f>B5-B6</f>
        <v>#REF!</v>
      </c>
      <c r="C7" s="18" t="e">
        <f>C5-C6</f>
        <v>#REF!</v>
      </c>
    </row>
    <row r="8" spans="1:3" x14ac:dyDescent="0.4">
      <c r="B8" s="18"/>
      <c r="C8" s="18"/>
    </row>
    <row r="9" spans="1:3" x14ac:dyDescent="0.4">
      <c r="A9" t="s">
        <v>8388</v>
      </c>
      <c r="B9" s="18" t="e">
        <f>AVERAGE(#REF!)</f>
        <v>#REF!</v>
      </c>
      <c r="C9" s="18" t="e">
        <f>AVERAGE(#REF!)</f>
        <v>#REF!</v>
      </c>
    </row>
    <row r="10" spans="1:3" x14ac:dyDescent="0.4">
      <c r="A10" t="s">
        <v>8389</v>
      </c>
      <c r="B10" s="18" t="e">
        <f>MEDIAN(#REF!)</f>
        <v>#REF!</v>
      </c>
      <c r="C10" s="18" t="e">
        <f>MEDIAN(#REF!)</f>
        <v>#REF!</v>
      </c>
    </row>
    <row r="11" spans="1:3" x14ac:dyDescent="0.4">
      <c r="A11" t="s">
        <v>8394</v>
      </c>
      <c r="B11" s="18" t="e">
        <f>_xlfn.STDEV.P(#REF!)</f>
        <v>#REF!</v>
      </c>
      <c r="C11" s="18" t="e">
        <f>_xlfn.STDEV.P(#REF!)</f>
        <v>#REF!</v>
      </c>
    </row>
    <row r="12" spans="1:3" x14ac:dyDescent="0.4">
      <c r="A12" t="s">
        <v>8395</v>
      </c>
      <c r="B12" s="18" t="e">
        <f>_xlfn.QUARTILE.EXC(#REF!,3)</f>
        <v>#REF!</v>
      </c>
      <c r="C12" s="18" t="e">
        <f>_xlfn.QUARTILE.EXC(#REF!,3)</f>
        <v>#REF!</v>
      </c>
    </row>
    <row r="13" spans="1:3" x14ac:dyDescent="0.4">
      <c r="A13" t="s">
        <v>8396</v>
      </c>
      <c r="B13" s="18" t="e">
        <f>_xlfn.QUARTILE.EXC(#REF!,1)</f>
        <v>#REF!</v>
      </c>
      <c r="C13" s="18" t="e">
        <f>_xlfn.QUARTILE.EXC(#REF!,1)</f>
        <v>#REF!</v>
      </c>
    </row>
    <row r="14" spans="1:3" x14ac:dyDescent="0.4">
      <c r="A14" t="s">
        <v>8397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8113D-B04F-4BB9-A843-CC66ACE8D42C}">
  <dimension ref="A1:F47"/>
  <sheetViews>
    <sheetView topLeftCell="A10" workbookViewId="0">
      <selection activeCell="D4" sqref="D4"/>
    </sheetView>
  </sheetViews>
  <sheetFormatPr defaultRowHeight="14.6" x14ac:dyDescent="0.4"/>
  <cols>
    <col min="1" max="1" width="16.691406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</cols>
  <sheetData>
    <row r="1" spans="1:6" x14ac:dyDescent="0.4">
      <c r="A1" s="12" t="s">
        <v>8222</v>
      </c>
      <c r="B1" t="s">
        <v>8364</v>
      </c>
    </row>
    <row r="2" spans="1:6" x14ac:dyDescent="0.4">
      <c r="A2" s="12" t="s">
        <v>8358</v>
      </c>
      <c r="B2" t="s">
        <v>8364</v>
      </c>
    </row>
    <row r="4" spans="1:6" x14ac:dyDescent="0.4">
      <c r="A4" s="12" t="s">
        <v>8363</v>
      </c>
      <c r="B4" s="12" t="s">
        <v>8360</v>
      </c>
    </row>
    <row r="5" spans="1:6" x14ac:dyDescent="0.4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">
      <c r="A6" s="13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4">
      <c r="A7" s="13" t="s">
        <v>8342</v>
      </c>
      <c r="B7" s="14">
        <v>20</v>
      </c>
      <c r="C7" s="14"/>
      <c r="D7" s="14"/>
      <c r="E7" s="14"/>
      <c r="F7" s="14">
        <v>20</v>
      </c>
    </row>
    <row r="8" spans="1:6" x14ac:dyDescent="0.4">
      <c r="A8" s="13" t="s">
        <v>8330</v>
      </c>
      <c r="B8" s="14">
        <v>24</v>
      </c>
      <c r="C8" s="14"/>
      <c r="D8" s="14"/>
      <c r="E8" s="14"/>
      <c r="F8" s="14">
        <v>24</v>
      </c>
    </row>
    <row r="9" spans="1:6" x14ac:dyDescent="0.4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4">
      <c r="A10" s="13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4">
      <c r="A11" s="13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4">
      <c r="A12" s="13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4">
      <c r="A13" s="13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4">
      <c r="A14" s="13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4">
      <c r="A15" s="13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4">
      <c r="A16" s="13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4">
      <c r="A17" s="13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4">
      <c r="A18" s="13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4">
      <c r="A19" s="13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4">
      <c r="A20" s="13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4">
      <c r="A21" s="13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4">
      <c r="A22" s="13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4">
      <c r="A23" s="13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4">
      <c r="A24" s="13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4">
      <c r="A25" s="13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4">
      <c r="A26" s="13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4">
      <c r="A27" s="13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4">
      <c r="A28" s="13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4">
      <c r="A29" s="13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4">
      <c r="A30" s="13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4">
      <c r="A31" s="13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4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4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4">
      <c r="A34" s="13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4">
      <c r="A35" s="13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4">
      <c r="A36" s="13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4">
      <c r="A37" s="13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4">
      <c r="A38" s="13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4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4">
      <c r="A40" s="13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4">
      <c r="A41" s="13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4">
      <c r="A42" s="13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4">
      <c r="A43" s="13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4">
      <c r="A44" s="13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4">
      <c r="A45" s="13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4">
      <c r="A46" s="13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4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Theater Outcomes by Launch Date</vt:lpstr>
      <vt:lpstr>Outcomes Based on Goals</vt:lpstr>
      <vt:lpstr>Kickstarter</vt:lpstr>
      <vt:lpstr>Edinburgh Research</vt:lpstr>
      <vt:lpstr>Outcomes Based On Launch Date</vt:lpstr>
      <vt:lpstr>Category Statistics</vt:lpstr>
      <vt:lpstr>Descriptive Statistics</vt:lpstr>
      <vt:lpstr>Subcategory Statistics</vt:lpstr>
      <vt:lpstr>GB Musical Subcategory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Gael Juarez</cp:lastModifiedBy>
  <dcterms:created xsi:type="dcterms:W3CDTF">2017-04-20T15:17:24Z</dcterms:created>
  <dcterms:modified xsi:type="dcterms:W3CDTF">2022-06-27T06:10:46Z</dcterms:modified>
</cp:coreProperties>
</file>