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PC\Desktop\My project\"/>
    </mc:Choice>
  </mc:AlternateContent>
  <xr:revisionPtr revIDLastSave="0" documentId="8_{7BDD5F37-8CFD-448D-862A-641D64B2C229}" xr6:coauthVersionLast="47" xr6:coauthVersionMax="47" xr10:uidLastSave="{00000000-0000-0000-0000-000000000000}"/>
  <bookViews>
    <workbookView xWindow="-120" yWindow="-120" windowWidth="24240" windowHeight="13140" xr2:uid="{C225E285-813B-411C-B2B8-AC0E2F19F979}"/>
  </bookViews>
  <sheets>
    <sheet name="business.retailsales2" sheetId="1" r:id="rId1"/>
    <sheet name="Analysis&amp;KPI" sheetId="2" r:id="rId2"/>
    <sheet name="Dashboard" sheetId="3" r:id="rId3"/>
  </sheets>
  <definedNames>
    <definedName name="_xlnm._FilterDatabase" localSheetId="0" hidden="1">business.retailsales2!$B$1:$J$37</definedName>
    <definedName name="Slicer_Month">#N/A</definedName>
    <definedName name="Slicer_Year">#N/A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2"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2" i="1"/>
  <c r="H19" i="2"/>
  <c r="H16" i="2"/>
  <c r="H13" i="2"/>
  <c r="C9" i="2"/>
  <c r="E9" i="2"/>
  <c r="I2" i="2"/>
  <c r="G2" i="2"/>
  <c r="E2" i="2"/>
  <c r="C2" i="2"/>
</calcChain>
</file>

<file path=xl/sharedStrings.xml><?xml version="1.0" encoding="utf-8"?>
<sst xmlns="http://schemas.openxmlformats.org/spreadsheetml/2006/main" count="84" uniqueCount="43">
  <si>
    <t>Month</t>
  </si>
  <si>
    <t>Year</t>
  </si>
  <si>
    <t>Total Orders</t>
  </si>
  <si>
    <t>Gross Sales</t>
  </si>
  <si>
    <t>Discounts</t>
  </si>
  <si>
    <t>Returns</t>
  </si>
  <si>
    <t>Net Sales</t>
  </si>
  <si>
    <t>Shipping</t>
  </si>
  <si>
    <t>Total Sales</t>
  </si>
  <si>
    <t>January</t>
  </si>
  <si>
    <t>February</t>
  </si>
  <si>
    <t>March</t>
  </si>
  <si>
    <t>April</t>
  </si>
  <si>
    <t>May</t>
  </si>
  <si>
    <t>June</t>
  </si>
  <si>
    <t>July</t>
  </si>
  <si>
    <t>August</t>
  </si>
  <si>
    <t>September</t>
  </si>
  <si>
    <t>October</t>
  </si>
  <si>
    <t>November</t>
  </si>
  <si>
    <t>December</t>
  </si>
  <si>
    <t>Gross Sales Growth</t>
  </si>
  <si>
    <t>Total Sales Growth</t>
  </si>
  <si>
    <t xml:space="preserve"> Average order value</t>
  </si>
  <si>
    <t>Discount Rate</t>
  </si>
  <si>
    <t>Return Rate</t>
  </si>
  <si>
    <t>Shipping Contribution</t>
  </si>
  <si>
    <t>Net Sales Contribution</t>
  </si>
  <si>
    <t>Net Sales Growth</t>
  </si>
  <si>
    <t>Order Growth</t>
  </si>
  <si>
    <t>Sum of Gross Sales Growth</t>
  </si>
  <si>
    <t>Sum of Total Sales Growth</t>
  </si>
  <si>
    <t>Sum of Order Growth</t>
  </si>
  <si>
    <t>Sum of  Average order value</t>
  </si>
  <si>
    <t>Sum of Discount Rate</t>
  </si>
  <si>
    <t>Sum of Net Sales Contribution</t>
  </si>
  <si>
    <t>Row Labels</t>
  </si>
  <si>
    <t>Grand Total</t>
  </si>
  <si>
    <t>Sum of Gross Sales</t>
  </si>
  <si>
    <t>Sum of Net Sales</t>
  </si>
  <si>
    <t>Sum of Total Sales</t>
  </si>
  <si>
    <t>Seasonal Trends</t>
  </si>
  <si>
    <t>Sum of 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</si>
</sst>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5" formatCode="0.0"/>
    <numFmt numFmtId="166" formatCode="&quot;$&quot;#,##0.00"/>
    <numFmt numFmtId="168" formatCode="&quot;$&quot;#,##0"/>
    <numFmt numFmtId="184" formatCode="_(* #,##0.0_);_(* \(#,##0.0\);_(* &quot;-&quot;??_);_(@_)"/>
    <numFmt numFmtId="185" formatCode="_(* #,##0_);_(* \(#,##0\);_(* &quot;-&quot;??_);_(@_)"/>
  </numFmts>
  <fonts count="18" x14ac:knownFonts="1">
    <font>
      <sz val="14"/>
      <color theme="1"/>
      <name val="Calibri"/>
      <family val="2"/>
      <scheme val="minor"/>
    </font>
    <font>
      <sz val="14"/>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4"/>
      <color rgb="FF006100"/>
      <name val="Calibri"/>
      <family val="2"/>
      <scheme val="minor"/>
    </font>
    <font>
      <sz val="14"/>
      <color rgb="FF9C0006"/>
      <name val="Calibri"/>
      <family val="2"/>
      <scheme val="minor"/>
    </font>
    <font>
      <sz val="14"/>
      <color rgb="FF9C5700"/>
      <name val="Calibri"/>
      <family val="2"/>
      <scheme val="minor"/>
    </font>
    <font>
      <sz val="14"/>
      <color rgb="FF3F3F76"/>
      <name val="Calibri"/>
      <family val="2"/>
      <scheme val="minor"/>
    </font>
    <font>
      <b/>
      <sz val="14"/>
      <color rgb="FF3F3F3F"/>
      <name val="Calibri"/>
      <family val="2"/>
      <scheme val="minor"/>
    </font>
    <font>
      <b/>
      <sz val="14"/>
      <color rgb="FFFA7D00"/>
      <name val="Calibri"/>
      <family val="2"/>
      <scheme val="minor"/>
    </font>
    <font>
      <sz val="14"/>
      <color rgb="FFFA7D00"/>
      <name val="Calibri"/>
      <family val="2"/>
      <scheme val="minor"/>
    </font>
    <font>
      <b/>
      <sz val="14"/>
      <color theme="0"/>
      <name val="Calibri"/>
      <family val="2"/>
      <scheme val="minor"/>
    </font>
    <font>
      <sz val="14"/>
      <color rgb="FFFF0000"/>
      <name val="Calibri"/>
      <family val="2"/>
      <scheme val="minor"/>
    </font>
    <font>
      <i/>
      <sz val="14"/>
      <color rgb="FF7F7F7F"/>
      <name val="Calibri"/>
      <family val="2"/>
      <scheme val="minor"/>
    </font>
    <font>
      <b/>
      <sz val="14"/>
      <color theme="1"/>
      <name val="Calibri"/>
      <family val="2"/>
      <scheme val="minor"/>
    </font>
    <font>
      <sz val="1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3">
    <xf numFmtId="0" fontId="0" fillId="0" borderId="0" xfId="0"/>
    <xf numFmtId="0" fontId="16" fillId="0" borderId="0" xfId="0" applyFont="1"/>
    <xf numFmtId="0" fontId="16" fillId="0" borderId="0" xfId="0" applyNumberFormat="1" applyFont="1"/>
    <xf numFmtId="0" fontId="0" fillId="0" borderId="0" xfId="0" applyNumberFormat="1"/>
    <xf numFmtId="1" fontId="16" fillId="0" borderId="0" xfId="0" applyNumberFormat="1" applyFont="1"/>
    <xf numFmtId="1" fontId="0" fillId="0" borderId="0" xfId="0" applyNumberFormat="1"/>
    <xf numFmtId="166" fontId="16" fillId="0" borderId="0" xfId="0" applyNumberFormat="1" applyFont="1"/>
    <xf numFmtId="166" fontId="0" fillId="0" borderId="0" xfId="0" applyNumberFormat="1"/>
    <xf numFmtId="168" fontId="16" fillId="0" borderId="0" xfId="0" applyNumberFormat="1" applyFont="1"/>
    <xf numFmtId="168" fontId="0" fillId="0" borderId="0" xfId="0" applyNumberFormat="1"/>
    <xf numFmtId="9" fontId="0" fillId="0" borderId="0" xfId="42" applyFont="1"/>
    <xf numFmtId="9" fontId="16" fillId="0" borderId="0" xfId="42" applyFont="1"/>
    <xf numFmtId="168" fontId="16" fillId="0" borderId="0" xfId="42" applyNumberFormat="1" applyFont="1"/>
    <xf numFmtId="168" fontId="0" fillId="0" borderId="0" xfId="42" applyNumberFormat="1" applyFont="1"/>
    <xf numFmtId="9" fontId="0" fillId="0" borderId="0" xfId="0" applyNumberFormat="1"/>
    <xf numFmtId="184" fontId="0" fillId="0" borderId="0" xfId="0" applyNumberFormat="1"/>
    <xf numFmtId="9" fontId="0" fillId="0" borderId="0" xfId="0" pivotButton="1" applyNumberFormat="1"/>
    <xf numFmtId="0" fontId="0" fillId="0" borderId="0" xfId="0" applyAlignment="1">
      <alignment horizontal="left"/>
    </xf>
    <xf numFmtId="166" fontId="0" fillId="0" borderId="0" xfId="0" pivotButton="1" applyNumberFormat="1"/>
    <xf numFmtId="9" fontId="0" fillId="0" borderId="0" xfId="0" applyNumberFormat="1" applyAlignment="1">
      <alignment horizontal="left"/>
    </xf>
    <xf numFmtId="0" fontId="0" fillId="0" borderId="0" xfId="0" applyNumberFormat="1" applyAlignment="1">
      <alignment horizontal="left"/>
    </xf>
    <xf numFmtId="185" fontId="0" fillId="0" borderId="0" xfId="0" applyNumberFormat="1"/>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08">
    <dxf>
      <numFmt numFmtId="13" formatCode="0%"/>
    </dxf>
    <dxf>
      <numFmt numFmtId="13" formatCode="0%"/>
    </dxf>
    <dxf>
      <numFmt numFmtId="13" formatCode="0%"/>
    </dxf>
    <dxf>
      <numFmt numFmtId="168" formatCode="&quot;$&quot;#,##0"/>
    </dxf>
    <dxf>
      <numFmt numFmtId="0" formatCode="General"/>
    </dxf>
    <dxf>
      <numFmt numFmtId="0" formatCode="General"/>
    </dxf>
    <dxf>
      <numFmt numFmtId="185" formatCode="_(* #,##0_);_(* \(#,##0\);_(* &quot;-&quot;??_);_(@_)"/>
    </dxf>
    <dxf>
      <numFmt numFmtId="185" formatCode="_(* #,##0_);_(* \(#,##0\);_(* &quot;-&quot;??_);_(@_)"/>
    </dxf>
    <dxf>
      <numFmt numFmtId="185" formatCode="_(* #,##0_);_(* \(#,##0\);_(* &quot;-&quot;??_);_(@_)"/>
    </dxf>
    <dxf>
      <numFmt numFmtId="168" formatCode="&quot;$&quot;#,##0"/>
    </dxf>
    <dxf>
      <numFmt numFmtId="185" formatCode="_(* #,##0_);_(* \(#,##0\);_(* &quot;-&quot;??_);_(@_)"/>
    </dxf>
    <dxf>
      <numFmt numFmtId="185" formatCode="_(* #,##0_);_(* \(#,##0\);_(* &quot;-&quot;??_);_(@_)"/>
    </dxf>
    <dxf>
      <numFmt numFmtId="185" formatCode="_(* #,##0_);_(* \(#,##0\);_(* &quot;-&quot;??_);_(@_)"/>
    </dxf>
    <dxf>
      <numFmt numFmtId="13" formatCode="0%"/>
    </dxf>
    <dxf>
      <numFmt numFmtId="13" formatCode="0%"/>
    </dxf>
    <dxf>
      <numFmt numFmtId="168" formatCode="&quot;$&quot;#,##0"/>
    </dxf>
    <dxf>
      <numFmt numFmtId="166" formatCode="&quot;$&quot;#,##0.00"/>
    </dxf>
    <dxf>
      <numFmt numFmtId="166" formatCode="&quot;$&quot;#,##0.00"/>
    </dxf>
    <dxf>
      <numFmt numFmtId="13" formatCode="0%"/>
    </dxf>
    <dxf>
      <numFmt numFmtId="13" formatCode="0%"/>
    </dxf>
    <dxf>
      <numFmt numFmtId="168" formatCode="&quot;$&quot;#,##0"/>
    </dxf>
    <dxf>
      <numFmt numFmtId="184" formatCode="_(* #,##0.0_);_(* \(#,##0.0\);_(* &quot;-&quot;??_);_(@_)"/>
    </dxf>
    <dxf>
      <numFmt numFmtId="184" formatCode="_(* #,##0.0_);_(* \(#,##0.0\);_(* &quot;-&quot;??_);_(@_)"/>
    </dxf>
    <dxf>
      <numFmt numFmtId="168" formatCode="&quot;$&quot;#,##0"/>
    </dxf>
    <dxf>
      <numFmt numFmtId="184" formatCode="_(* #,##0.0_);_(* \(#,##0.0\);_(* &quot;-&quot;??_);_(@_)"/>
    </dxf>
    <dxf>
      <numFmt numFmtId="184" formatCode="_(* #,##0.0_);_(* \(#,##0.0\);_(* &quot;-&quot;??_);_(@_)"/>
    </dxf>
    <dxf>
      <numFmt numFmtId="168" formatCode="&quot;$&quot;#,##0"/>
    </dxf>
    <dxf>
      <numFmt numFmtId="13" formatCode="0%"/>
    </dxf>
    <dxf>
      <numFmt numFmtId="13" formatCode="0%"/>
    </dxf>
    <dxf>
      <numFmt numFmtId="13" formatCode="0%"/>
    </dxf>
    <dxf>
      <numFmt numFmtId="13" formatCode="0%"/>
    </dxf>
    <dxf>
      <numFmt numFmtId="13" formatCode="0%"/>
    </dxf>
    <dxf>
      <numFmt numFmtId="168" formatCode="&quot;$&quot;#,##0"/>
    </dxf>
    <dxf>
      <numFmt numFmtId="0" formatCode="General"/>
    </dxf>
    <dxf>
      <numFmt numFmtId="0" formatCode="General"/>
    </dxf>
    <dxf>
      <numFmt numFmtId="185" formatCode="_(* #,##0_);_(* \(#,##0\);_(* &quot;-&quot;??_);_(@_)"/>
    </dxf>
    <dxf>
      <numFmt numFmtId="185" formatCode="_(* #,##0_);_(* \(#,##0\);_(* &quot;-&quot;??_);_(@_)"/>
    </dxf>
    <dxf>
      <numFmt numFmtId="185" formatCode="_(* #,##0_);_(* \(#,##0\);_(* &quot;-&quot;??_);_(@_)"/>
    </dxf>
    <dxf>
      <numFmt numFmtId="168" formatCode="&quot;$&quot;#,##0"/>
    </dxf>
    <dxf>
      <numFmt numFmtId="185" formatCode="_(* #,##0_);_(* \(#,##0\);_(* &quot;-&quot;??_);_(@_)"/>
    </dxf>
    <dxf>
      <numFmt numFmtId="185" formatCode="_(* #,##0_);_(* \(#,##0\);_(* &quot;-&quot;??_);_(@_)"/>
    </dxf>
    <dxf>
      <numFmt numFmtId="185" formatCode="_(* #,##0_);_(* \(#,##0\);_(* &quot;-&quot;??_);_(@_)"/>
    </dxf>
    <dxf>
      <numFmt numFmtId="13" formatCode="0%"/>
    </dxf>
    <dxf>
      <numFmt numFmtId="13" formatCode="0%"/>
    </dxf>
    <dxf>
      <numFmt numFmtId="168" formatCode="&quot;$&quot;#,##0"/>
    </dxf>
    <dxf>
      <numFmt numFmtId="166" formatCode="&quot;$&quot;#,##0.00"/>
    </dxf>
    <dxf>
      <numFmt numFmtId="166" formatCode="&quot;$&quot;#,##0.00"/>
    </dxf>
    <dxf>
      <numFmt numFmtId="13" formatCode="0%"/>
    </dxf>
    <dxf>
      <numFmt numFmtId="13" formatCode="0%"/>
    </dxf>
    <dxf>
      <numFmt numFmtId="168" formatCode="&quot;$&quot;#,##0"/>
    </dxf>
    <dxf>
      <numFmt numFmtId="184" formatCode="_(* #,##0.0_);_(* \(#,##0.0\);_(* &quot;-&quot;??_);_(@_)"/>
    </dxf>
    <dxf>
      <numFmt numFmtId="184" formatCode="_(* #,##0.0_);_(* \(#,##0.0\);_(* &quot;-&quot;??_);_(@_)"/>
    </dxf>
    <dxf>
      <numFmt numFmtId="168" formatCode="&quot;$&quot;#,##0"/>
    </dxf>
    <dxf>
      <numFmt numFmtId="184" formatCode="_(* #,##0.0_);_(* \(#,##0.0\);_(* &quot;-&quot;??_);_(@_)"/>
    </dxf>
    <dxf>
      <numFmt numFmtId="184" formatCode="_(* #,##0.0_);_(* \(#,##0.0\);_(* &quot;-&quot;??_);_(@_)"/>
    </dxf>
    <dxf>
      <numFmt numFmtId="168" formatCode="&quot;$&quot;#,##0"/>
    </dxf>
    <dxf>
      <numFmt numFmtId="13" formatCode="0%"/>
    </dxf>
    <dxf>
      <numFmt numFmtId="13" formatCode="0%"/>
    </dxf>
    <dxf>
      <numFmt numFmtId="13" formatCode="0%"/>
    </dxf>
    <dxf>
      <numFmt numFmtId="13" formatCode="0%"/>
    </dxf>
    <dxf>
      <numFmt numFmtId="13" formatCode="0%"/>
    </dxf>
    <dxf>
      <numFmt numFmtId="168" formatCode="&quot;$&quot;#,##0"/>
    </dxf>
    <dxf>
      <numFmt numFmtId="0" formatCode="General"/>
    </dxf>
    <dxf>
      <numFmt numFmtId="0" formatCode="General"/>
    </dxf>
    <dxf>
      <numFmt numFmtId="185" formatCode="_(* #,##0_);_(* \(#,##0\);_(* &quot;-&quot;??_);_(@_)"/>
    </dxf>
    <dxf>
      <numFmt numFmtId="185" formatCode="_(* #,##0_);_(* \(#,##0\);_(* &quot;-&quot;??_);_(@_)"/>
    </dxf>
    <dxf>
      <numFmt numFmtId="185" formatCode="_(* #,##0_);_(* \(#,##0\);_(* &quot;-&quot;??_);_(@_)"/>
    </dxf>
    <dxf>
      <numFmt numFmtId="168" formatCode="&quot;$&quot;#,##0"/>
    </dxf>
    <dxf>
      <numFmt numFmtId="185" formatCode="_(* #,##0_);_(* \(#,##0\);_(* &quot;-&quot;??_);_(@_)"/>
    </dxf>
    <dxf>
      <numFmt numFmtId="185" formatCode="_(* #,##0_);_(* \(#,##0\);_(* &quot;-&quot;??_);_(@_)"/>
    </dxf>
    <dxf>
      <numFmt numFmtId="185" formatCode="_(* #,##0_);_(* \(#,##0\);_(* &quot;-&quot;??_);_(@_)"/>
    </dxf>
    <dxf>
      <numFmt numFmtId="13" formatCode="0%"/>
    </dxf>
    <dxf>
      <numFmt numFmtId="13" formatCode="0%"/>
    </dxf>
    <dxf>
      <numFmt numFmtId="168" formatCode="&quot;$&quot;#,##0"/>
    </dxf>
    <dxf>
      <numFmt numFmtId="166" formatCode="&quot;$&quot;#,##0.00"/>
    </dxf>
    <dxf>
      <numFmt numFmtId="166" formatCode="&quot;$&quot;#,##0.00"/>
    </dxf>
    <dxf>
      <numFmt numFmtId="13" formatCode="0%"/>
    </dxf>
    <dxf>
      <numFmt numFmtId="13" formatCode="0%"/>
    </dxf>
    <dxf>
      <numFmt numFmtId="168" formatCode="&quot;$&quot;#,##0"/>
    </dxf>
    <dxf>
      <numFmt numFmtId="184" formatCode="_(* #,##0.0_);_(* \(#,##0.0\);_(* &quot;-&quot;??_);_(@_)"/>
    </dxf>
    <dxf>
      <numFmt numFmtId="184" formatCode="_(* #,##0.0_);_(* \(#,##0.0\);_(* &quot;-&quot;??_);_(@_)"/>
    </dxf>
    <dxf>
      <numFmt numFmtId="168" formatCode="&quot;$&quot;#,##0"/>
    </dxf>
    <dxf>
      <numFmt numFmtId="184" formatCode="_(* #,##0.0_);_(* \(#,##0.0\);_(* &quot;-&quot;??_);_(@_)"/>
    </dxf>
    <dxf>
      <numFmt numFmtId="184" formatCode="_(* #,##0.0_);_(* \(#,##0.0\);_(* &quot;-&quot;??_);_(@_)"/>
    </dxf>
    <dxf>
      <numFmt numFmtId="168" formatCode="&quot;$&quot;#,##0"/>
    </dxf>
    <dxf>
      <numFmt numFmtId="13" formatCode="0%"/>
    </dxf>
    <dxf>
      <numFmt numFmtId="13" formatCode="0%"/>
    </dxf>
    <dxf>
      <numFmt numFmtId="13" formatCode="0%"/>
    </dxf>
    <dxf>
      <numFmt numFmtId="13" formatCode="0%"/>
    </dxf>
    <dxf>
      <numFmt numFmtId="13" formatCode="0%"/>
    </dxf>
    <dxf>
      <numFmt numFmtId="168" formatCode="&quot;$&quot;#,##0"/>
    </dxf>
    <dxf>
      <numFmt numFmtId="0" formatCode="General"/>
    </dxf>
    <dxf>
      <numFmt numFmtId="0" formatCode="General"/>
    </dxf>
    <dxf>
      <numFmt numFmtId="185" formatCode="_(* #,##0_);_(* \(#,##0\);_(* &quot;-&quot;??_);_(@_)"/>
    </dxf>
    <dxf>
      <numFmt numFmtId="185" formatCode="_(* #,##0_);_(* \(#,##0\);_(* &quot;-&quot;??_);_(@_)"/>
    </dxf>
    <dxf>
      <numFmt numFmtId="185" formatCode="_(* #,##0_);_(* \(#,##0\);_(* &quot;-&quot;??_);_(@_)"/>
    </dxf>
    <dxf>
      <numFmt numFmtId="168" formatCode="&quot;$&quot;#,##0"/>
    </dxf>
    <dxf>
      <numFmt numFmtId="185" formatCode="_(* #,##0_);_(* \(#,##0\);_(* &quot;-&quot;??_);_(@_)"/>
    </dxf>
    <dxf>
      <numFmt numFmtId="185" formatCode="_(* #,##0_);_(* \(#,##0\);_(* &quot;-&quot;??_);_(@_)"/>
    </dxf>
    <dxf>
      <numFmt numFmtId="185" formatCode="_(* #,##0_);_(* \(#,##0\);_(* &quot;-&quot;??_);_(@_)"/>
    </dxf>
    <dxf>
      <numFmt numFmtId="13" formatCode="0%"/>
    </dxf>
    <dxf>
      <numFmt numFmtId="13" formatCode="0%"/>
    </dxf>
    <dxf>
      <numFmt numFmtId="168" formatCode="&quot;$&quot;#,##0"/>
    </dxf>
    <dxf>
      <numFmt numFmtId="166" formatCode="&quot;$&quot;#,##0.00"/>
    </dxf>
    <dxf>
      <numFmt numFmtId="166" formatCode="&quot;$&quot;#,##0.00"/>
    </dxf>
    <dxf>
      <numFmt numFmtId="13" formatCode="0%"/>
    </dxf>
    <dxf>
      <numFmt numFmtId="13" formatCode="0%"/>
    </dxf>
    <dxf>
      <numFmt numFmtId="168" formatCode="&quot;$&quot;#,##0"/>
    </dxf>
    <dxf>
      <numFmt numFmtId="184" formatCode="_(* #,##0.0_);_(* \(#,##0.0\);_(* &quot;-&quot;??_);_(@_)"/>
    </dxf>
    <dxf>
      <numFmt numFmtId="184" formatCode="_(* #,##0.0_);_(* \(#,##0.0\);_(* &quot;-&quot;??_);_(@_)"/>
    </dxf>
    <dxf>
      <numFmt numFmtId="168" formatCode="&quot;$&quot;#,##0"/>
    </dxf>
    <dxf>
      <numFmt numFmtId="184" formatCode="_(* #,##0.0_);_(* \(#,##0.0\);_(* &quot;-&quot;??_);_(@_)"/>
    </dxf>
    <dxf>
      <numFmt numFmtId="184" formatCode="_(* #,##0.0_);_(* \(#,##0.0\);_(* &quot;-&quot;??_);_(@_)"/>
    </dxf>
    <dxf>
      <numFmt numFmtId="168" formatCode="&quot;$&quot;#,##0"/>
    </dxf>
    <dxf>
      <numFmt numFmtId="13" formatCode="0%"/>
    </dxf>
    <dxf>
      <numFmt numFmtId="13" formatCode="0%"/>
    </dxf>
    <dxf>
      <numFmt numFmtId="13" formatCode="0%"/>
    </dxf>
    <dxf>
      <numFmt numFmtId="13" formatCode="0%"/>
    </dxf>
    <dxf>
      <numFmt numFmtId="13" formatCode="0%"/>
    </dxf>
    <dxf>
      <numFmt numFmtId="168" formatCode="&quot;$&quot;#,##0"/>
    </dxf>
    <dxf>
      <numFmt numFmtId="0" formatCode="General"/>
    </dxf>
    <dxf>
      <numFmt numFmtId="0" formatCode="General"/>
    </dxf>
    <dxf>
      <numFmt numFmtId="185" formatCode="_(* #,##0_);_(* \(#,##0\);_(* &quot;-&quot;??_);_(@_)"/>
    </dxf>
    <dxf>
      <numFmt numFmtId="185" formatCode="_(* #,##0_);_(* \(#,##0\);_(* &quot;-&quot;??_);_(@_)"/>
    </dxf>
    <dxf>
      <numFmt numFmtId="185" formatCode="_(* #,##0_);_(* \(#,##0\);_(* &quot;-&quot;??_);_(@_)"/>
    </dxf>
    <dxf>
      <numFmt numFmtId="168" formatCode="&quot;$&quot;#,##0"/>
    </dxf>
    <dxf>
      <numFmt numFmtId="185" formatCode="_(* #,##0_);_(* \(#,##0\);_(* &quot;-&quot;??_);_(@_)"/>
    </dxf>
    <dxf>
      <numFmt numFmtId="185" formatCode="_(* #,##0_);_(* \(#,##0\);_(* &quot;-&quot;??_);_(@_)"/>
    </dxf>
    <dxf>
      <numFmt numFmtId="185" formatCode="_(* #,##0_);_(* \(#,##0\);_(* &quot;-&quot;??_);_(@_)"/>
    </dxf>
    <dxf>
      <numFmt numFmtId="13" formatCode="0%"/>
    </dxf>
    <dxf>
      <numFmt numFmtId="13" formatCode="0%"/>
    </dxf>
    <dxf>
      <numFmt numFmtId="168" formatCode="&quot;$&quot;#,##0"/>
    </dxf>
    <dxf>
      <numFmt numFmtId="166" formatCode="&quot;$&quot;#,##0.00"/>
    </dxf>
    <dxf>
      <numFmt numFmtId="166" formatCode="&quot;$&quot;#,##0.00"/>
    </dxf>
    <dxf>
      <numFmt numFmtId="13" formatCode="0%"/>
    </dxf>
    <dxf>
      <numFmt numFmtId="13" formatCode="0%"/>
    </dxf>
    <dxf>
      <numFmt numFmtId="168" formatCode="&quot;$&quot;#,##0"/>
    </dxf>
    <dxf>
      <numFmt numFmtId="184" formatCode="_(* #,##0.0_);_(* \(#,##0.0\);_(* &quot;-&quot;??_);_(@_)"/>
    </dxf>
    <dxf>
      <numFmt numFmtId="184" formatCode="_(* #,##0.0_);_(* \(#,##0.0\);_(* &quot;-&quot;??_);_(@_)"/>
    </dxf>
    <dxf>
      <numFmt numFmtId="168" formatCode="&quot;$&quot;#,##0"/>
    </dxf>
    <dxf>
      <numFmt numFmtId="184" formatCode="_(* #,##0.0_);_(* \(#,##0.0\);_(* &quot;-&quot;??_);_(@_)"/>
    </dxf>
    <dxf>
      <numFmt numFmtId="184" formatCode="_(* #,##0.0_);_(* \(#,##0.0\);_(* &quot;-&quot;??_);_(@_)"/>
    </dxf>
    <dxf>
      <numFmt numFmtId="168" formatCode="&quot;$&quot;#,##0"/>
    </dxf>
    <dxf>
      <numFmt numFmtId="13" formatCode="0%"/>
    </dxf>
    <dxf>
      <numFmt numFmtId="13" formatCode="0%"/>
    </dxf>
    <dxf>
      <numFmt numFmtId="13" formatCode="0%"/>
    </dxf>
    <dxf>
      <numFmt numFmtId="13" formatCode="0%"/>
    </dxf>
    <dxf>
      <numFmt numFmtId="13" formatCode="0%"/>
    </dxf>
    <dxf>
      <numFmt numFmtId="168" formatCode="&quot;$&quot;#,##0"/>
    </dxf>
    <dxf>
      <numFmt numFmtId="0" formatCode="General"/>
    </dxf>
    <dxf>
      <numFmt numFmtId="0" formatCode="General"/>
    </dxf>
    <dxf>
      <numFmt numFmtId="185" formatCode="_(* #,##0_);_(* \(#,##0\);_(* &quot;-&quot;??_);_(@_)"/>
    </dxf>
    <dxf>
      <numFmt numFmtId="185" formatCode="_(* #,##0_);_(* \(#,##0\);_(* &quot;-&quot;??_);_(@_)"/>
    </dxf>
    <dxf>
      <numFmt numFmtId="185" formatCode="_(* #,##0_);_(* \(#,##0\);_(* &quot;-&quot;??_);_(@_)"/>
    </dxf>
    <dxf>
      <numFmt numFmtId="168" formatCode="&quot;$&quot;#,##0"/>
    </dxf>
    <dxf>
      <numFmt numFmtId="185" formatCode="_(* #,##0_);_(* \(#,##0\);_(* &quot;-&quot;??_);_(@_)"/>
    </dxf>
    <dxf>
      <numFmt numFmtId="185" formatCode="_(* #,##0_);_(* \(#,##0\);_(* &quot;-&quot;??_);_(@_)"/>
    </dxf>
    <dxf>
      <numFmt numFmtId="185" formatCode="_(* #,##0_);_(* \(#,##0\);_(* &quot;-&quot;??_);_(@_)"/>
    </dxf>
    <dxf>
      <numFmt numFmtId="13" formatCode="0%"/>
    </dxf>
    <dxf>
      <numFmt numFmtId="13" formatCode="0%"/>
    </dxf>
    <dxf>
      <numFmt numFmtId="168" formatCode="&quot;$&quot;#,##0"/>
    </dxf>
    <dxf>
      <numFmt numFmtId="166" formatCode="&quot;$&quot;#,##0.00"/>
    </dxf>
    <dxf>
      <numFmt numFmtId="166" formatCode="&quot;$&quot;#,##0.00"/>
    </dxf>
    <dxf>
      <numFmt numFmtId="13" formatCode="0%"/>
    </dxf>
    <dxf>
      <numFmt numFmtId="13" formatCode="0%"/>
    </dxf>
    <dxf>
      <numFmt numFmtId="168" formatCode="&quot;$&quot;#,##0"/>
    </dxf>
    <dxf>
      <numFmt numFmtId="184" formatCode="_(* #,##0.0_);_(* \(#,##0.0\);_(* &quot;-&quot;??_);_(@_)"/>
    </dxf>
    <dxf>
      <numFmt numFmtId="184" formatCode="_(* #,##0.0_);_(* \(#,##0.0\);_(* &quot;-&quot;??_);_(@_)"/>
    </dxf>
    <dxf>
      <numFmt numFmtId="168" formatCode="&quot;$&quot;#,##0"/>
    </dxf>
    <dxf>
      <numFmt numFmtId="184" formatCode="_(* #,##0.0_);_(* \(#,##0.0\);_(* &quot;-&quot;??_);_(@_)"/>
    </dxf>
    <dxf>
      <numFmt numFmtId="184" formatCode="_(* #,##0.0_);_(* \(#,##0.0\);_(* &quot;-&quot;??_);_(@_)"/>
    </dxf>
    <dxf>
      <numFmt numFmtId="168" formatCode="&quot;$&quot;#,##0"/>
    </dxf>
    <dxf>
      <numFmt numFmtId="13" formatCode="0%"/>
    </dxf>
    <dxf>
      <numFmt numFmtId="13" formatCode="0%"/>
    </dxf>
    <dxf>
      <numFmt numFmtId="13" formatCode="0%"/>
    </dxf>
    <dxf>
      <numFmt numFmtId="13" formatCode="0%"/>
    </dxf>
    <dxf>
      <numFmt numFmtId="13" formatCode="0%"/>
    </dxf>
    <dxf>
      <numFmt numFmtId="168" formatCode="&quot;$&quot;#,##0"/>
    </dxf>
    <dxf>
      <numFmt numFmtId="0" formatCode="General"/>
    </dxf>
    <dxf>
      <numFmt numFmtId="0" formatCode="General"/>
    </dxf>
    <dxf>
      <numFmt numFmtId="185" formatCode="_(* #,##0_);_(* \(#,##0\);_(* &quot;-&quot;??_);_(@_)"/>
    </dxf>
    <dxf>
      <numFmt numFmtId="185" formatCode="_(* #,##0_);_(* \(#,##0\);_(* &quot;-&quot;??_);_(@_)"/>
    </dxf>
    <dxf>
      <numFmt numFmtId="185" formatCode="_(* #,##0_);_(* \(#,##0\);_(* &quot;-&quot;??_);_(@_)"/>
    </dxf>
    <dxf>
      <numFmt numFmtId="168" formatCode="&quot;$&quot;#,##0"/>
    </dxf>
    <dxf>
      <numFmt numFmtId="185" formatCode="_(* #,##0_);_(* \(#,##0\);_(* &quot;-&quot;??_);_(@_)"/>
    </dxf>
    <dxf>
      <numFmt numFmtId="185" formatCode="_(* #,##0_);_(* \(#,##0\);_(* &quot;-&quot;??_);_(@_)"/>
    </dxf>
    <dxf>
      <numFmt numFmtId="185" formatCode="_(* #,##0_);_(* \(#,##0\);_(* &quot;-&quot;??_);_(@_)"/>
    </dxf>
    <dxf>
      <numFmt numFmtId="13" formatCode="0%"/>
    </dxf>
    <dxf>
      <numFmt numFmtId="13" formatCode="0%"/>
    </dxf>
    <dxf>
      <numFmt numFmtId="168" formatCode="&quot;$&quot;#,##0"/>
    </dxf>
    <dxf>
      <numFmt numFmtId="166" formatCode="&quot;$&quot;#,##0.00"/>
    </dxf>
    <dxf>
      <numFmt numFmtId="166" formatCode="&quot;$&quot;#,##0.00"/>
    </dxf>
    <dxf>
      <numFmt numFmtId="13" formatCode="0%"/>
    </dxf>
    <dxf>
      <numFmt numFmtId="13" formatCode="0%"/>
    </dxf>
    <dxf>
      <numFmt numFmtId="168" formatCode="&quot;$&quot;#,##0"/>
    </dxf>
    <dxf>
      <numFmt numFmtId="184" formatCode="_(* #,##0.0_);_(* \(#,##0.0\);_(* &quot;-&quot;??_);_(@_)"/>
    </dxf>
    <dxf>
      <numFmt numFmtId="184" formatCode="_(* #,##0.0_);_(* \(#,##0.0\);_(* &quot;-&quot;??_);_(@_)"/>
    </dxf>
    <dxf>
      <numFmt numFmtId="168" formatCode="&quot;$&quot;#,##0"/>
    </dxf>
    <dxf>
      <numFmt numFmtId="184" formatCode="_(* #,##0.0_);_(* \(#,##0.0\);_(* &quot;-&quot;??_);_(@_)"/>
    </dxf>
    <dxf>
      <numFmt numFmtId="184" formatCode="_(* #,##0.0_);_(* \(#,##0.0\);_(* &quot;-&quot;??_);_(@_)"/>
    </dxf>
    <dxf>
      <numFmt numFmtId="168" formatCode="&quot;$&quot;#,##0"/>
    </dxf>
    <dxf>
      <numFmt numFmtId="13" formatCode="0%"/>
    </dxf>
    <dxf>
      <numFmt numFmtId="13" formatCode="0%"/>
    </dxf>
    <dxf>
      <numFmt numFmtId="13" formatCode="0%"/>
    </dxf>
    <dxf>
      <numFmt numFmtId="13" formatCode="0%"/>
    </dxf>
    <dxf>
      <numFmt numFmtId="13" formatCode="0%"/>
    </dxf>
    <dxf>
      <numFmt numFmtId="168" formatCode="&quot;$&quot;#,##0"/>
    </dxf>
    <dxf>
      <numFmt numFmtId="0" formatCode="General"/>
    </dxf>
    <dxf>
      <numFmt numFmtId="0" formatCode="General"/>
    </dxf>
    <dxf>
      <numFmt numFmtId="185" formatCode="_(* #,##0_);_(* \(#,##0\);_(* &quot;-&quot;??_);_(@_)"/>
    </dxf>
    <dxf>
      <numFmt numFmtId="185" formatCode="_(* #,##0_);_(* \(#,##0\);_(* &quot;-&quot;??_);_(@_)"/>
    </dxf>
    <dxf>
      <numFmt numFmtId="185" formatCode="_(* #,##0_);_(* \(#,##0\);_(* &quot;-&quot;??_);_(@_)"/>
    </dxf>
    <dxf>
      <numFmt numFmtId="168" formatCode="&quot;$&quot;#,##0"/>
    </dxf>
    <dxf>
      <numFmt numFmtId="185" formatCode="_(* #,##0_);_(* \(#,##0\);_(* &quot;-&quot;??_);_(@_)"/>
    </dxf>
    <dxf>
      <numFmt numFmtId="185" formatCode="_(* #,##0_);_(* \(#,##0\);_(* &quot;-&quot;??_);_(@_)"/>
    </dxf>
    <dxf>
      <numFmt numFmtId="185" formatCode="_(* #,##0_);_(* \(#,##0\);_(* &quot;-&quot;??_);_(@_)"/>
    </dxf>
    <dxf>
      <numFmt numFmtId="13" formatCode="0%"/>
    </dxf>
    <dxf>
      <numFmt numFmtId="13" formatCode="0%"/>
    </dxf>
    <dxf>
      <numFmt numFmtId="168" formatCode="&quot;$&quot;#,##0"/>
    </dxf>
    <dxf>
      <numFmt numFmtId="166" formatCode="&quot;$&quot;#,##0.00"/>
    </dxf>
    <dxf>
      <numFmt numFmtId="166" formatCode="&quot;$&quot;#,##0.00"/>
    </dxf>
    <dxf>
      <numFmt numFmtId="13" formatCode="0%"/>
    </dxf>
    <dxf>
      <numFmt numFmtId="13" formatCode="0%"/>
    </dxf>
    <dxf>
      <numFmt numFmtId="168" formatCode="&quot;$&quot;#,##0"/>
    </dxf>
    <dxf>
      <numFmt numFmtId="184" formatCode="_(* #,##0.0_);_(* \(#,##0.0\);_(* &quot;-&quot;??_);_(@_)"/>
    </dxf>
    <dxf>
      <numFmt numFmtId="184" formatCode="_(* #,##0.0_);_(* \(#,##0.0\);_(* &quot;-&quot;??_);_(@_)"/>
    </dxf>
    <dxf>
      <numFmt numFmtId="168" formatCode="&quot;$&quot;#,##0"/>
    </dxf>
    <dxf>
      <numFmt numFmtId="184" formatCode="_(* #,##0.0_);_(* \(#,##0.0\);_(* &quot;-&quot;??_);_(@_)"/>
    </dxf>
    <dxf>
      <numFmt numFmtId="184" formatCode="_(* #,##0.0_);_(* \(#,##0.0\);_(* &quot;-&quot;??_);_(@_)"/>
    </dxf>
    <dxf>
      <numFmt numFmtId="168" formatCode="&quot;$&quot;#,##0"/>
    </dxf>
    <dxf>
      <numFmt numFmtId="13" formatCode="0%"/>
    </dxf>
    <dxf>
      <numFmt numFmtId="13" formatCode="0%"/>
    </dxf>
    <dxf>
      <numFmt numFmtId="13" formatCode="0%"/>
    </dxf>
    <dxf>
      <numFmt numFmtId="13" formatCode="0%"/>
    </dxf>
    <dxf>
      <numFmt numFmtId="13" formatCode="0%"/>
    </dxf>
    <dxf>
      <numFmt numFmtId="168" formatCode="&quot;$&quot;#,##0"/>
    </dxf>
    <dxf>
      <numFmt numFmtId="0" formatCode="General"/>
    </dxf>
    <dxf>
      <numFmt numFmtId="0" formatCode="General"/>
    </dxf>
    <dxf>
      <numFmt numFmtId="185" formatCode="_(* #,##0_);_(* \(#,##0\);_(* &quot;-&quot;??_);_(@_)"/>
    </dxf>
    <dxf>
      <numFmt numFmtId="185" formatCode="_(* #,##0_);_(* \(#,##0\);_(* &quot;-&quot;??_);_(@_)"/>
    </dxf>
    <dxf>
      <numFmt numFmtId="185" formatCode="_(* #,##0_);_(* \(#,##0\);_(* &quot;-&quot;??_);_(@_)"/>
    </dxf>
    <dxf>
      <numFmt numFmtId="168" formatCode="&quot;$&quot;#,##0"/>
    </dxf>
    <dxf>
      <numFmt numFmtId="185" formatCode="_(* #,##0_);_(* \(#,##0\);_(* &quot;-&quot;??_);_(@_)"/>
    </dxf>
    <dxf>
      <numFmt numFmtId="185" formatCode="_(* #,##0_);_(* \(#,##0\);_(* &quot;-&quot;??_);_(@_)"/>
    </dxf>
    <dxf>
      <numFmt numFmtId="185" formatCode="_(* #,##0_);_(* \(#,##0\);_(* &quot;-&quot;??_);_(@_)"/>
    </dxf>
    <dxf>
      <numFmt numFmtId="13" formatCode="0%"/>
    </dxf>
    <dxf>
      <numFmt numFmtId="13" formatCode="0%"/>
    </dxf>
    <dxf>
      <numFmt numFmtId="168" formatCode="&quot;$&quot;#,##0"/>
    </dxf>
    <dxf>
      <numFmt numFmtId="166" formatCode="&quot;$&quot;#,##0.00"/>
    </dxf>
    <dxf>
      <numFmt numFmtId="166" formatCode="&quot;$&quot;#,##0.00"/>
    </dxf>
    <dxf>
      <numFmt numFmtId="13" formatCode="0%"/>
    </dxf>
    <dxf>
      <numFmt numFmtId="13" formatCode="0%"/>
    </dxf>
    <dxf>
      <numFmt numFmtId="168" formatCode="&quot;$&quot;#,##0"/>
    </dxf>
    <dxf>
      <numFmt numFmtId="184" formatCode="_(* #,##0.0_);_(* \(#,##0.0\);_(* &quot;-&quot;??_);_(@_)"/>
    </dxf>
    <dxf>
      <numFmt numFmtId="184" formatCode="_(* #,##0.0_);_(* \(#,##0.0\);_(* &quot;-&quot;??_);_(@_)"/>
    </dxf>
    <dxf>
      <numFmt numFmtId="168" formatCode="&quot;$&quot;#,##0"/>
    </dxf>
    <dxf>
      <numFmt numFmtId="184" formatCode="_(* #,##0.0_);_(* \(#,##0.0\);_(* &quot;-&quot;??_);_(@_)"/>
    </dxf>
    <dxf>
      <numFmt numFmtId="184" formatCode="_(* #,##0.0_);_(* \(#,##0.0\);_(* &quot;-&quot;??_);_(@_)"/>
    </dxf>
    <dxf>
      <numFmt numFmtId="168" formatCode="&quot;$&quot;#,##0"/>
    </dxf>
    <dxf>
      <numFmt numFmtId="13" formatCode="0%"/>
    </dxf>
    <dxf>
      <numFmt numFmtId="13" formatCode="0%"/>
    </dxf>
    <dxf>
      <numFmt numFmtId="13" formatCode="0%"/>
    </dxf>
    <dxf>
      <numFmt numFmtId="13" formatCode="0%"/>
    </dxf>
    <dxf>
      <numFmt numFmtId="13" formatCode="0%"/>
    </dxf>
    <dxf>
      <numFmt numFmtId="168" formatCode="&quot;$&quot;#,##0"/>
    </dxf>
    <dxf>
      <numFmt numFmtId="0" formatCode="General"/>
    </dxf>
    <dxf>
      <numFmt numFmtId="0" formatCode="General"/>
    </dxf>
    <dxf>
      <numFmt numFmtId="185" formatCode="_(* #,##0_);_(* \(#,##0\);_(* &quot;-&quot;??_);_(@_)"/>
    </dxf>
    <dxf>
      <numFmt numFmtId="185" formatCode="_(* #,##0_);_(* \(#,##0\);_(* &quot;-&quot;??_);_(@_)"/>
    </dxf>
    <dxf>
      <numFmt numFmtId="185" formatCode="_(* #,##0_);_(* \(#,##0\);_(* &quot;-&quot;??_);_(@_)"/>
    </dxf>
    <dxf>
      <numFmt numFmtId="168" formatCode="&quot;$&quot;#,##0"/>
    </dxf>
    <dxf>
      <numFmt numFmtId="185" formatCode="_(* #,##0_);_(* \(#,##0\);_(* &quot;-&quot;??_);_(@_)"/>
    </dxf>
    <dxf>
      <numFmt numFmtId="185" formatCode="_(* #,##0_);_(* \(#,##0\);_(* &quot;-&quot;??_);_(@_)"/>
    </dxf>
    <dxf>
      <numFmt numFmtId="185" formatCode="_(* #,##0_);_(* \(#,##0\);_(* &quot;-&quot;??_);_(@_)"/>
    </dxf>
    <dxf>
      <numFmt numFmtId="13" formatCode="0%"/>
    </dxf>
    <dxf>
      <numFmt numFmtId="13" formatCode="0%"/>
    </dxf>
    <dxf>
      <numFmt numFmtId="168" formatCode="&quot;$&quot;#,##0"/>
    </dxf>
    <dxf>
      <numFmt numFmtId="166" formatCode="&quot;$&quot;#,##0.00"/>
    </dxf>
    <dxf>
      <numFmt numFmtId="166" formatCode="&quot;$&quot;#,##0.00"/>
    </dxf>
    <dxf>
      <numFmt numFmtId="13" formatCode="0%"/>
    </dxf>
    <dxf>
      <numFmt numFmtId="13" formatCode="0%"/>
    </dxf>
    <dxf>
      <numFmt numFmtId="168" formatCode="&quot;$&quot;#,##0"/>
    </dxf>
    <dxf>
      <numFmt numFmtId="184" formatCode="_(* #,##0.0_);_(* \(#,##0.0\);_(* &quot;-&quot;??_);_(@_)"/>
    </dxf>
    <dxf>
      <numFmt numFmtId="184" formatCode="_(* #,##0.0_);_(* \(#,##0.0\);_(* &quot;-&quot;??_);_(@_)"/>
    </dxf>
    <dxf>
      <numFmt numFmtId="168" formatCode="&quot;$&quot;#,##0"/>
    </dxf>
    <dxf>
      <numFmt numFmtId="184" formatCode="_(* #,##0.0_);_(* \(#,##0.0\);_(* &quot;-&quot;??_);_(@_)"/>
    </dxf>
    <dxf>
      <numFmt numFmtId="184" formatCode="_(* #,##0.0_);_(* \(#,##0.0\);_(* &quot;-&quot;??_);_(@_)"/>
    </dxf>
    <dxf>
      <numFmt numFmtId="168" formatCode="&quot;$&quot;#,##0"/>
    </dxf>
    <dxf>
      <numFmt numFmtId="13" formatCode="0%"/>
    </dxf>
    <dxf>
      <numFmt numFmtId="13" formatCode="0%"/>
    </dxf>
    <dxf>
      <numFmt numFmtId="13" formatCode="0%"/>
    </dxf>
    <dxf>
      <numFmt numFmtId="13" formatCode="0%"/>
    </dxf>
    <dxf>
      <numFmt numFmtId="13" formatCode="0%"/>
    </dxf>
    <dxf>
      <numFmt numFmtId="168" formatCode="&quot;$&quot;#,##0"/>
    </dxf>
    <dxf>
      <numFmt numFmtId="0" formatCode="General"/>
    </dxf>
    <dxf>
      <numFmt numFmtId="0" formatCode="General"/>
    </dxf>
    <dxf>
      <numFmt numFmtId="185" formatCode="_(* #,##0_);_(* \(#,##0\);_(* &quot;-&quot;??_);_(@_)"/>
    </dxf>
    <dxf>
      <numFmt numFmtId="185" formatCode="_(* #,##0_);_(* \(#,##0\);_(* &quot;-&quot;??_);_(@_)"/>
    </dxf>
    <dxf>
      <numFmt numFmtId="185" formatCode="_(* #,##0_);_(* \(#,##0\);_(* &quot;-&quot;??_);_(@_)"/>
    </dxf>
    <dxf>
      <numFmt numFmtId="168" formatCode="&quot;$&quot;#,##0"/>
    </dxf>
    <dxf>
      <numFmt numFmtId="185" formatCode="_(* #,##0_);_(* \(#,##0\);_(* &quot;-&quot;??_);_(@_)"/>
    </dxf>
    <dxf>
      <numFmt numFmtId="185" formatCode="_(* #,##0_);_(* \(#,##0\);_(* &quot;-&quot;??_);_(@_)"/>
    </dxf>
    <dxf>
      <numFmt numFmtId="185" formatCode="_(* #,##0_);_(* \(#,##0\);_(* &quot;-&quot;??_);_(@_)"/>
    </dxf>
    <dxf>
      <numFmt numFmtId="13" formatCode="0%"/>
    </dxf>
    <dxf>
      <numFmt numFmtId="13" formatCode="0%"/>
    </dxf>
    <dxf>
      <numFmt numFmtId="168" formatCode="&quot;$&quot;#,##0"/>
    </dxf>
    <dxf>
      <numFmt numFmtId="166" formatCode="&quot;$&quot;#,##0.00"/>
    </dxf>
    <dxf>
      <numFmt numFmtId="166" formatCode="&quot;$&quot;#,##0.00"/>
    </dxf>
    <dxf>
      <numFmt numFmtId="13" formatCode="0%"/>
    </dxf>
    <dxf>
      <numFmt numFmtId="13" formatCode="0%"/>
    </dxf>
    <dxf>
      <numFmt numFmtId="168" formatCode="&quot;$&quot;#,##0"/>
    </dxf>
    <dxf>
      <numFmt numFmtId="184" formatCode="_(* #,##0.0_);_(* \(#,##0.0\);_(* &quot;-&quot;??_);_(@_)"/>
    </dxf>
    <dxf>
      <numFmt numFmtId="184" formatCode="_(* #,##0.0_);_(* \(#,##0.0\);_(* &quot;-&quot;??_);_(@_)"/>
    </dxf>
    <dxf>
      <numFmt numFmtId="168" formatCode="&quot;$&quot;#,##0"/>
    </dxf>
    <dxf>
      <numFmt numFmtId="184" formatCode="_(* #,##0.0_);_(* \(#,##0.0\);_(* &quot;-&quot;??_);_(@_)"/>
    </dxf>
    <dxf>
      <numFmt numFmtId="184" formatCode="_(* #,##0.0_);_(* \(#,##0.0\);_(* &quot;-&quot;??_);_(@_)"/>
    </dxf>
    <dxf>
      <numFmt numFmtId="168" formatCode="&quot;$&quot;#,##0"/>
    </dxf>
    <dxf>
      <numFmt numFmtId="13" formatCode="0%"/>
    </dxf>
    <dxf>
      <numFmt numFmtId="13" formatCode="0%"/>
    </dxf>
    <dxf>
      <numFmt numFmtId="13" formatCode="0%"/>
    </dxf>
    <dxf>
      <numFmt numFmtId="13" formatCode="0%"/>
    </dxf>
    <dxf>
      <numFmt numFmtId="13" formatCode="0%"/>
    </dxf>
    <dxf>
      <numFmt numFmtId="13" formatCode="0%"/>
    </dxf>
    <dxf>
      <numFmt numFmtId="168" formatCode="&quot;$&quot;#,##0"/>
    </dxf>
    <dxf>
      <numFmt numFmtId="0" formatCode="General"/>
    </dxf>
    <dxf>
      <numFmt numFmtId="0" formatCode="General"/>
    </dxf>
    <dxf>
      <numFmt numFmtId="185" formatCode="_(* #,##0_);_(* \(#,##0\);_(* &quot;-&quot;??_);_(@_)"/>
    </dxf>
    <dxf>
      <numFmt numFmtId="185" formatCode="_(* #,##0_);_(* \(#,##0\);_(* &quot;-&quot;??_);_(@_)"/>
    </dxf>
    <dxf>
      <numFmt numFmtId="185" formatCode="_(* #,##0_);_(* \(#,##0\);_(* &quot;-&quot;??_);_(@_)"/>
    </dxf>
    <dxf>
      <numFmt numFmtId="168" formatCode="&quot;$&quot;#,##0"/>
    </dxf>
    <dxf>
      <numFmt numFmtId="185" formatCode="_(* #,##0_);_(* \(#,##0\);_(* &quot;-&quot;??_);_(@_)"/>
    </dxf>
    <dxf>
      <numFmt numFmtId="185" formatCode="_(* #,##0_);_(* \(#,##0\);_(* &quot;-&quot;??_);_(@_)"/>
    </dxf>
    <dxf>
      <numFmt numFmtId="185" formatCode="_(* #,##0_);_(* \(#,##0\);_(* &quot;-&quot;??_);_(@_)"/>
    </dxf>
    <dxf>
      <numFmt numFmtId="13" formatCode="0%"/>
    </dxf>
    <dxf>
      <numFmt numFmtId="13" formatCode="0%"/>
    </dxf>
    <dxf>
      <numFmt numFmtId="168" formatCode="&quot;$&quot;#,##0"/>
    </dxf>
    <dxf>
      <numFmt numFmtId="166" formatCode="&quot;$&quot;#,##0.00"/>
    </dxf>
    <dxf>
      <numFmt numFmtId="166" formatCode="&quot;$&quot;#,##0.00"/>
    </dxf>
    <dxf>
      <numFmt numFmtId="13" formatCode="0%"/>
    </dxf>
    <dxf>
      <numFmt numFmtId="13" formatCode="0%"/>
    </dxf>
    <dxf>
      <numFmt numFmtId="168" formatCode="&quot;$&quot;#,##0"/>
    </dxf>
    <dxf>
      <numFmt numFmtId="184" formatCode="_(* #,##0.0_);_(* \(#,##0.0\);_(* &quot;-&quot;??_);_(@_)"/>
    </dxf>
    <dxf>
      <numFmt numFmtId="184" formatCode="_(* #,##0.0_);_(* \(#,##0.0\);_(* &quot;-&quot;??_);_(@_)"/>
    </dxf>
    <dxf>
      <numFmt numFmtId="168" formatCode="&quot;$&quot;#,##0"/>
    </dxf>
    <dxf>
      <numFmt numFmtId="184" formatCode="_(* #,##0.0_);_(* \(#,##0.0\);_(* &quot;-&quot;??_);_(@_)"/>
    </dxf>
    <dxf>
      <numFmt numFmtId="184" formatCode="_(* #,##0.0_);_(* \(#,##0.0\);_(* &quot;-&quot;??_);_(@_)"/>
    </dxf>
    <dxf>
      <numFmt numFmtId="168" formatCode="&quot;$&quot;#,##0"/>
    </dxf>
    <dxf>
      <numFmt numFmtId="13" formatCode="0%"/>
    </dxf>
    <dxf>
      <numFmt numFmtId="13" formatCode="0%"/>
    </dxf>
    <dxf>
      <numFmt numFmtId="13" formatCode="0%"/>
    </dxf>
    <dxf>
      <numFmt numFmtId="13" formatCode="0%"/>
    </dxf>
    <dxf>
      <numFmt numFmtId="13" formatCode="0%"/>
    </dxf>
    <dxf>
      <numFmt numFmtId="168" formatCode="&quot;$&quot;#,##0"/>
    </dxf>
    <dxf>
      <numFmt numFmtId="0" formatCode="General"/>
    </dxf>
    <dxf>
      <numFmt numFmtId="0" formatCode="General"/>
    </dxf>
    <dxf>
      <numFmt numFmtId="185" formatCode="_(* #,##0_);_(* \(#,##0\);_(* &quot;-&quot;??_);_(@_)"/>
    </dxf>
    <dxf>
      <numFmt numFmtId="185" formatCode="_(* #,##0_);_(* \(#,##0\);_(* &quot;-&quot;??_);_(@_)"/>
    </dxf>
    <dxf>
      <numFmt numFmtId="185" formatCode="_(* #,##0_);_(* \(#,##0\);_(* &quot;-&quot;??_);_(@_)"/>
    </dxf>
    <dxf>
      <numFmt numFmtId="168" formatCode="&quot;$&quot;#,##0"/>
    </dxf>
    <dxf>
      <numFmt numFmtId="185" formatCode="_(* #,##0_);_(* \(#,##0\);_(* &quot;-&quot;??_);_(@_)"/>
    </dxf>
    <dxf>
      <numFmt numFmtId="185" formatCode="_(* #,##0_);_(* \(#,##0\);_(* &quot;-&quot;??_);_(@_)"/>
    </dxf>
    <dxf>
      <numFmt numFmtId="185" formatCode="_(* #,##0_);_(* \(#,##0\);_(* &quot;-&quot;??_);_(@_)"/>
    </dxf>
    <dxf>
      <numFmt numFmtId="13" formatCode="0%"/>
    </dxf>
    <dxf>
      <numFmt numFmtId="13" formatCode="0%"/>
    </dxf>
    <dxf>
      <numFmt numFmtId="168" formatCode="&quot;$&quot;#,##0"/>
    </dxf>
    <dxf>
      <numFmt numFmtId="166" formatCode="&quot;$&quot;#,##0.00"/>
    </dxf>
    <dxf>
      <numFmt numFmtId="166" formatCode="&quot;$&quot;#,##0.00"/>
    </dxf>
    <dxf>
      <numFmt numFmtId="13" formatCode="0%"/>
    </dxf>
    <dxf>
      <numFmt numFmtId="13" formatCode="0%"/>
    </dxf>
    <dxf>
      <numFmt numFmtId="168" formatCode="&quot;$&quot;#,##0"/>
    </dxf>
    <dxf>
      <numFmt numFmtId="184" formatCode="_(* #,##0.0_);_(* \(#,##0.0\);_(* &quot;-&quot;??_);_(@_)"/>
    </dxf>
    <dxf>
      <numFmt numFmtId="184" formatCode="_(* #,##0.0_);_(* \(#,##0.0\);_(* &quot;-&quot;??_);_(@_)"/>
    </dxf>
    <dxf>
      <numFmt numFmtId="168" formatCode="&quot;$&quot;#,##0"/>
    </dxf>
    <dxf>
      <numFmt numFmtId="184" formatCode="_(* #,##0.0_);_(* \(#,##0.0\);_(* &quot;-&quot;??_);_(@_)"/>
    </dxf>
    <dxf>
      <numFmt numFmtId="184" formatCode="_(* #,##0.0_);_(* \(#,##0.0\);_(* &quot;-&quot;??_);_(@_)"/>
    </dxf>
    <dxf>
      <numFmt numFmtId="168" formatCode="&quot;$&quot;#,##0"/>
    </dxf>
    <dxf>
      <numFmt numFmtId="13" formatCode="0%"/>
    </dxf>
    <dxf>
      <numFmt numFmtId="13" formatCode="0%"/>
    </dxf>
    <dxf>
      <numFmt numFmtId="13" formatCode="0%"/>
    </dxf>
    <dxf>
      <numFmt numFmtId="185" formatCode="_(* #,##0_);_(* \(#,##0\);_(* &quot;-&quot;??_);_(@_)"/>
    </dxf>
    <dxf>
      <numFmt numFmtId="0" formatCode="General"/>
    </dxf>
    <dxf>
      <numFmt numFmtId="0" formatCode="General"/>
    </dxf>
    <dxf>
      <numFmt numFmtId="13" formatCode="0%"/>
    </dxf>
    <dxf>
      <numFmt numFmtId="13" formatCode="0%"/>
    </dxf>
    <dxf>
      <numFmt numFmtId="168" formatCode="&quot;$&quot;#,##0"/>
    </dxf>
    <dxf>
      <numFmt numFmtId="13" formatCode="0%"/>
    </dxf>
    <dxf>
      <numFmt numFmtId="13" formatCode="0%"/>
    </dxf>
    <dxf>
      <numFmt numFmtId="168" formatCode="&quot;$&quot;#,##0"/>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68" formatCode="&quot;$&quot;#,##0"/>
    </dxf>
    <dxf>
      <numFmt numFmtId="13" formatCode="0%"/>
    </dxf>
    <dxf>
      <numFmt numFmtId="13" formatCode="0%"/>
    </dxf>
    <dxf>
      <numFmt numFmtId="166" formatCode="&quot;$&quot;#,##0.00"/>
    </dxf>
    <dxf>
      <numFmt numFmtId="166" formatCode="&quot;$&quot;#,##0.00"/>
    </dxf>
    <dxf>
      <numFmt numFmtId="168" formatCode="&quot;$&quot;#,##0"/>
    </dxf>
    <dxf>
      <numFmt numFmtId="13" formatCode="0%"/>
    </dxf>
    <dxf>
      <numFmt numFmtId="13" formatCode="0%"/>
    </dxf>
    <dxf>
      <numFmt numFmtId="184" formatCode="_(* #,##0.0_);_(* \(#,##0.0\);_(* &quot;-&quot;??_);_(@_)"/>
    </dxf>
    <dxf>
      <numFmt numFmtId="184" formatCode="_(* #,##0.0_);_(* \(#,##0.0\);_(* &quot;-&quot;??_);_(@_)"/>
    </dxf>
    <dxf>
      <numFmt numFmtId="168" formatCode="&quot;$&quot;#,##0"/>
    </dxf>
    <dxf>
      <numFmt numFmtId="168" formatCode="&quot;$&quot;#,##0"/>
    </dxf>
    <dxf>
      <numFmt numFmtId="184" formatCode="_(* #,##0.0_);_(* \(#,##0.0\);_(* &quot;-&quot;??_);_(@_)"/>
    </dxf>
    <dxf>
      <numFmt numFmtId="184" formatCode="_(* #,##0.0_);_(* \(#,##0.0\);_(* &quot;-&quot;??_);_(@_)"/>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[SCT_DS_1Business.retailsales 2.xlsx]Analysis&amp;KPI!PivotTable16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'Analysis&amp;KPI'!$C$12</c:f>
              <c:strCache>
                <c:ptCount val="1"/>
                <c:pt idx="0">
                  <c:v>Sum of Gross Sales</c:v>
                </c:pt>
              </c:strCache>
            </c:strRef>
          </c:tx>
          <c:spPr>
            <a:solidFill>
              <a:schemeClr val="accent1"/>
            </a:solidFill>
            <a:ln>
              <a:noFill/>
            </a:ln>
            <a:effectLst/>
          </c:spPr>
          <c:invertIfNegative val="0"/>
          <c:cat>
            <c:strRef>
              <c:f>'Analysis&amp;KPI'!$B$13:$B$25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'Analysis&amp;KPI'!$C$13:$C$25</c:f>
              <c:numCache>
                <c:formatCode>"$"#,##0.00</c:formatCode>
                <c:ptCount val="12"/>
                <c:pt idx="0">
                  <c:v>25596.25</c:v>
                </c:pt>
                <c:pt idx="1">
                  <c:v>19961.400000000001</c:v>
                </c:pt>
                <c:pt idx="2">
                  <c:v>26296.7</c:v>
                </c:pt>
                <c:pt idx="3">
                  <c:v>25197.35</c:v>
                </c:pt>
                <c:pt idx="4">
                  <c:v>24253.15</c:v>
                </c:pt>
                <c:pt idx="5">
                  <c:v>30204.05</c:v>
                </c:pt>
                <c:pt idx="6">
                  <c:v>25494.15</c:v>
                </c:pt>
                <c:pt idx="7">
                  <c:v>24563.200000000001</c:v>
                </c:pt>
                <c:pt idx="8">
                  <c:v>26735.3</c:v>
                </c:pt>
                <c:pt idx="9">
                  <c:v>21866.75</c:v>
                </c:pt>
                <c:pt idx="10">
                  <c:v>49025.600000000006</c:v>
                </c:pt>
                <c:pt idx="11">
                  <c:v>55223.45</c:v>
                </c:pt>
              </c:numCache>
            </c:numRef>
          </c:val>
          <c:extLst>
            <c:ext xmlns:c16="http://schemas.microsoft.com/office/drawing/2014/chart" uri="{C3380CC4-5D6E-409C-BE32-E72D297353CC}">
              <c16:uniqueId val="{00000000-3073-4147-8932-B7F9BB994C1D}"/>
            </c:ext>
          </c:extLst>
        </c:ser>
        <c:ser>
          <c:idx val="1"/>
          <c:order val="1"/>
          <c:tx>
            <c:strRef>
              <c:f>'Analysis&amp;KPI'!$D$12</c:f>
              <c:strCache>
                <c:ptCount val="1"/>
                <c:pt idx="0">
                  <c:v>Sum of Net Sales</c:v>
                </c:pt>
              </c:strCache>
            </c:strRef>
          </c:tx>
          <c:spPr>
            <a:solidFill>
              <a:schemeClr val="accent2"/>
            </a:solidFill>
            <a:ln>
              <a:noFill/>
            </a:ln>
            <a:effectLst/>
          </c:spPr>
          <c:invertIfNegative val="0"/>
          <c:cat>
            <c:strRef>
              <c:f>'Analysis&amp;KPI'!$B$13:$B$25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'Analysis&amp;KPI'!$D$13:$D$25</c:f>
              <c:numCache>
                <c:formatCode>"$"#,##0.00</c:formatCode>
                <c:ptCount val="12"/>
                <c:pt idx="0">
                  <c:v>23262.73</c:v>
                </c:pt>
                <c:pt idx="1">
                  <c:v>18833.599999999999</c:v>
                </c:pt>
                <c:pt idx="2">
                  <c:v>23450.83</c:v>
                </c:pt>
                <c:pt idx="3">
                  <c:v>24348.269999999997</c:v>
                </c:pt>
                <c:pt idx="4">
                  <c:v>21510.080000000002</c:v>
                </c:pt>
                <c:pt idx="5">
                  <c:v>27758.75</c:v>
                </c:pt>
                <c:pt idx="6">
                  <c:v>22689.78</c:v>
                </c:pt>
                <c:pt idx="7">
                  <c:v>23654.34</c:v>
                </c:pt>
                <c:pt idx="8">
                  <c:v>24908.21</c:v>
                </c:pt>
                <c:pt idx="9">
                  <c:v>19049.079999999998</c:v>
                </c:pt>
                <c:pt idx="10">
                  <c:v>46860.25</c:v>
                </c:pt>
                <c:pt idx="11">
                  <c:v>49779.16</c:v>
                </c:pt>
              </c:numCache>
            </c:numRef>
          </c:val>
          <c:extLst>
            <c:ext xmlns:c16="http://schemas.microsoft.com/office/drawing/2014/chart" uri="{C3380CC4-5D6E-409C-BE32-E72D297353CC}">
              <c16:uniqueId val="{00000001-3073-4147-8932-B7F9BB994C1D}"/>
            </c:ext>
          </c:extLst>
        </c:ser>
        <c:dLbls>
          <c:showLegendKey val="0"/>
          <c:showVal val="0"/>
          <c:showCatName val="0"/>
          <c:showSerName val="0"/>
          <c:showPercent val="0"/>
          <c:showBubbleSize val="0"/>
        </c:dLbls>
        <c:gapWidth val="219"/>
        <c:overlap val="-27"/>
        <c:axId val="654241856"/>
        <c:axId val="654238496"/>
      </c:barChart>
      <c:lineChart>
        <c:grouping val="standard"/>
        <c:varyColors val="0"/>
        <c:ser>
          <c:idx val="2"/>
          <c:order val="2"/>
          <c:tx>
            <c:strRef>
              <c:f>'Analysis&amp;KPI'!$E$12</c:f>
              <c:strCache>
                <c:ptCount val="1"/>
                <c:pt idx="0">
                  <c:v>Sum of Total Sales</c:v>
                </c:pt>
              </c:strCache>
            </c:strRef>
          </c:tx>
          <c:spPr>
            <a:ln w="28575" cap="rnd">
              <a:solidFill>
                <a:schemeClr val="accent3"/>
              </a:solidFill>
              <a:round/>
            </a:ln>
            <a:effectLst/>
          </c:spPr>
          <c:marker>
            <c:symbol val="none"/>
          </c:marker>
          <c:cat>
            <c:strRef>
              <c:f>'Analysis&amp;KPI'!$B$13:$B$25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'Analysis&amp;KPI'!$E$13:$E$25</c:f>
              <c:numCache>
                <c:formatCode>"$"#,##0.00</c:formatCode>
                <c:ptCount val="12"/>
                <c:pt idx="0">
                  <c:v>26847.69</c:v>
                </c:pt>
                <c:pt idx="1">
                  <c:v>21756.809999999998</c:v>
                </c:pt>
                <c:pt idx="2">
                  <c:v>27500.28</c:v>
                </c:pt>
                <c:pt idx="3">
                  <c:v>28146.579999999998</c:v>
                </c:pt>
                <c:pt idx="4">
                  <c:v>25379.690000000002</c:v>
                </c:pt>
                <c:pt idx="5">
                  <c:v>32444.36</c:v>
                </c:pt>
                <c:pt idx="6">
                  <c:v>26755.57</c:v>
                </c:pt>
                <c:pt idx="7">
                  <c:v>27626.579999999998</c:v>
                </c:pt>
                <c:pt idx="8">
                  <c:v>29017.510000000002</c:v>
                </c:pt>
                <c:pt idx="9">
                  <c:v>22638.2</c:v>
                </c:pt>
                <c:pt idx="10">
                  <c:v>55477.149999999994</c:v>
                </c:pt>
                <c:pt idx="11">
                  <c:v>59375.46</c:v>
                </c:pt>
              </c:numCache>
            </c:numRef>
          </c:val>
          <c:smooth val="0"/>
          <c:extLst>
            <c:ext xmlns:c16="http://schemas.microsoft.com/office/drawing/2014/chart" uri="{C3380CC4-5D6E-409C-BE32-E72D297353CC}">
              <c16:uniqueId val="{00000002-3073-4147-8932-B7F9BB994C1D}"/>
            </c:ext>
          </c:extLst>
        </c:ser>
        <c:dLbls>
          <c:showLegendKey val="0"/>
          <c:showVal val="0"/>
          <c:showCatName val="0"/>
          <c:showSerName val="0"/>
          <c:showPercent val="0"/>
          <c:showBubbleSize val="0"/>
        </c:dLbls>
        <c:marker val="1"/>
        <c:smooth val="0"/>
        <c:axId val="648598832"/>
        <c:axId val="648600752"/>
      </c:lineChart>
      <c:catAx>
        <c:axId val="65424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38496"/>
        <c:crosses val="autoZero"/>
        <c:auto val="1"/>
        <c:lblAlgn val="ctr"/>
        <c:lblOffset val="100"/>
        <c:noMultiLvlLbl val="0"/>
      </c:catAx>
      <c:valAx>
        <c:axId val="6542384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41856"/>
        <c:crosses val="autoZero"/>
        <c:crossBetween val="between"/>
      </c:valAx>
      <c:valAx>
        <c:axId val="648600752"/>
        <c:scaling>
          <c:orientation val="minMax"/>
        </c:scaling>
        <c:delete val="0"/>
        <c:axPos val="r"/>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598832"/>
        <c:crosses val="max"/>
        <c:crossBetween val="between"/>
      </c:valAx>
      <c:catAx>
        <c:axId val="648598832"/>
        <c:scaling>
          <c:orientation val="minMax"/>
        </c:scaling>
        <c:delete val="1"/>
        <c:axPos val="b"/>
        <c:numFmt formatCode="General" sourceLinked="1"/>
        <c:majorTickMark val="out"/>
        <c:minorTickMark val="none"/>
        <c:tickLblPos val="nextTo"/>
        <c:crossAx val="648600752"/>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[SCT_DS_1Business.retailsales 2.xlsx]Analysis&amp;KPI!PivotTable23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'Analysis&amp;KPI'!$J$5</c:f>
              <c:strCache>
                <c:ptCount val="1"/>
                <c:pt idx="0">
                  <c:v>Total</c:v>
                </c:pt>
              </c:strCache>
            </c:strRef>
          </c:tx>
          <c:spPr>
            <a:solidFill>
              <a:schemeClr val="accent1"/>
            </a:solidFill>
            <a:ln>
              <a:noFill/>
            </a:ln>
            <a:effectLst/>
            <a:sp3d/>
          </c:spPr>
          <c:invertIfNegative val="0"/>
          <c:cat>
            <c:strRef>
              <c:f>'Analysis&amp;KPI'!$I$6:$I$9</c:f>
              <c:strCache>
                <c:ptCount val="3"/>
                <c:pt idx="0">
                  <c:v>2017</c:v>
                </c:pt>
                <c:pt idx="1">
                  <c:v>2018</c:v>
                </c:pt>
                <c:pt idx="2">
                  <c:v>2019</c:v>
                </c:pt>
              </c:strCache>
            </c:strRef>
          </c:cat>
          <c:val>
            <c:numRef>
              <c:f>'Analysis&amp;KPI'!$J$6:$J$9</c:f>
              <c:numCache>
                <c:formatCode>General</c:formatCode>
                <c:ptCount val="3"/>
                <c:pt idx="0">
                  <c:v>836</c:v>
                </c:pt>
                <c:pt idx="1">
                  <c:v>1141</c:v>
                </c:pt>
                <c:pt idx="2">
                  <c:v>1520</c:v>
                </c:pt>
              </c:numCache>
            </c:numRef>
          </c:val>
          <c:extLst>
            <c:ext xmlns:c16="http://schemas.microsoft.com/office/drawing/2014/chart" uri="{C3380CC4-5D6E-409C-BE32-E72D297353CC}">
              <c16:uniqueId val="{00000000-483F-4D09-ABBA-9F5886ADB25F}"/>
            </c:ext>
          </c:extLst>
        </c:ser>
        <c:dLbls>
          <c:showLegendKey val="0"/>
          <c:showVal val="0"/>
          <c:showCatName val="0"/>
          <c:showSerName val="0"/>
          <c:showPercent val="0"/>
          <c:showBubbleSize val="0"/>
        </c:dLbls>
        <c:gapWidth val="150"/>
        <c:shape val="box"/>
        <c:axId val="734325616"/>
        <c:axId val="734330896"/>
        <c:axId val="0"/>
      </c:bar3DChart>
      <c:catAx>
        <c:axId val="734325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330896"/>
        <c:crosses val="autoZero"/>
        <c:auto val="1"/>
        <c:lblAlgn val="ctr"/>
        <c:lblOffset val="100"/>
        <c:noMultiLvlLbl val="0"/>
      </c:catAx>
      <c:valAx>
        <c:axId val="734330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32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[SCT_DS_1Business.retailsales 2.xlsx]Analysis&amp;KPI!PivotTable16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50800" dist="50800" dir="5400000" algn="ctr" rotWithShape="0">
              <a:schemeClr val="accent1">
                <a:alpha val="30000"/>
              </a:schemeClr>
            </a:outerShdw>
          </a:effectLst>
          <a:scene3d>
            <a:camera prst="orthographicFront"/>
            <a:lightRig rig="threePt" dir="t"/>
          </a:scene3d>
          <a:sp3d>
            <a:bevelT prst="angl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'Analysis&amp;KPI'!$C$12</c:f>
              <c:strCache>
                <c:ptCount val="1"/>
                <c:pt idx="0">
                  <c:v>Sum of Gross Sales</c:v>
                </c:pt>
              </c:strCache>
            </c:strRef>
          </c:tx>
          <c:spPr>
            <a:solidFill>
              <a:schemeClr val="accent1"/>
            </a:solidFill>
            <a:ln>
              <a:noFill/>
            </a:ln>
            <a:effectLst>
              <a:outerShdw blurRad="50800" dist="50800" dir="5400000" algn="ctr" rotWithShape="0">
                <a:schemeClr val="accent1">
                  <a:alpha val="30000"/>
                </a:schemeClr>
              </a:outerShdw>
            </a:effectLst>
            <a:scene3d>
              <a:camera prst="orthographicFront"/>
              <a:lightRig rig="threePt" dir="t"/>
            </a:scene3d>
            <a:sp3d>
              <a:bevelT prst="angle"/>
            </a:sp3d>
          </c:spPr>
          <c:invertIfNegative val="0"/>
          <c:cat>
            <c:strRef>
              <c:f>'Analysis&amp;KPI'!$B$13:$B$25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'Analysis&amp;KPI'!$C$13:$C$25</c:f>
              <c:numCache>
                <c:formatCode>"$"#,##0.00</c:formatCode>
                <c:ptCount val="12"/>
                <c:pt idx="0">
                  <c:v>25596.25</c:v>
                </c:pt>
                <c:pt idx="1">
                  <c:v>19961.400000000001</c:v>
                </c:pt>
                <c:pt idx="2">
                  <c:v>26296.7</c:v>
                </c:pt>
                <c:pt idx="3">
                  <c:v>25197.35</c:v>
                </c:pt>
                <c:pt idx="4">
                  <c:v>24253.15</c:v>
                </c:pt>
                <c:pt idx="5">
                  <c:v>30204.05</c:v>
                </c:pt>
                <c:pt idx="6">
                  <c:v>25494.15</c:v>
                </c:pt>
                <c:pt idx="7">
                  <c:v>24563.200000000001</c:v>
                </c:pt>
                <c:pt idx="8">
                  <c:v>26735.3</c:v>
                </c:pt>
                <c:pt idx="9">
                  <c:v>21866.75</c:v>
                </c:pt>
                <c:pt idx="10">
                  <c:v>49025.600000000006</c:v>
                </c:pt>
                <c:pt idx="11">
                  <c:v>55223.45</c:v>
                </c:pt>
              </c:numCache>
            </c:numRef>
          </c:val>
          <c:extLst>
            <c:ext xmlns:c16="http://schemas.microsoft.com/office/drawing/2014/chart" uri="{C3380CC4-5D6E-409C-BE32-E72D297353CC}">
              <c16:uniqueId val="{00000000-DA82-4C99-A3AC-C7DC40A3E591}"/>
            </c:ext>
          </c:extLst>
        </c:ser>
        <c:ser>
          <c:idx val="1"/>
          <c:order val="1"/>
          <c:tx>
            <c:strRef>
              <c:f>'Analysis&amp;KPI'!$D$12</c:f>
              <c:strCache>
                <c:ptCount val="1"/>
                <c:pt idx="0">
                  <c:v>Sum of Net Sales</c:v>
                </c:pt>
              </c:strCache>
            </c:strRef>
          </c:tx>
          <c:spPr>
            <a:solidFill>
              <a:schemeClr val="bg1"/>
            </a:solidFill>
            <a:ln>
              <a:noFill/>
            </a:ln>
            <a:effectLst/>
          </c:spPr>
          <c:invertIfNegative val="0"/>
          <c:cat>
            <c:strRef>
              <c:f>'Analysis&amp;KPI'!$B$13:$B$25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'Analysis&amp;KPI'!$D$13:$D$25</c:f>
              <c:numCache>
                <c:formatCode>"$"#,##0.00</c:formatCode>
                <c:ptCount val="12"/>
                <c:pt idx="0">
                  <c:v>23262.73</c:v>
                </c:pt>
                <c:pt idx="1">
                  <c:v>18833.599999999999</c:v>
                </c:pt>
                <c:pt idx="2">
                  <c:v>23450.83</c:v>
                </c:pt>
                <c:pt idx="3">
                  <c:v>24348.269999999997</c:v>
                </c:pt>
                <c:pt idx="4">
                  <c:v>21510.080000000002</c:v>
                </c:pt>
                <c:pt idx="5">
                  <c:v>27758.75</c:v>
                </c:pt>
                <c:pt idx="6">
                  <c:v>22689.78</c:v>
                </c:pt>
                <c:pt idx="7">
                  <c:v>23654.34</c:v>
                </c:pt>
                <c:pt idx="8">
                  <c:v>24908.21</c:v>
                </c:pt>
                <c:pt idx="9">
                  <c:v>19049.079999999998</c:v>
                </c:pt>
                <c:pt idx="10">
                  <c:v>46860.25</c:v>
                </c:pt>
                <c:pt idx="11">
                  <c:v>49779.16</c:v>
                </c:pt>
              </c:numCache>
            </c:numRef>
          </c:val>
          <c:extLst>
            <c:ext xmlns:c16="http://schemas.microsoft.com/office/drawing/2014/chart" uri="{C3380CC4-5D6E-409C-BE32-E72D297353CC}">
              <c16:uniqueId val="{00000001-DA82-4C99-A3AC-C7DC40A3E591}"/>
            </c:ext>
          </c:extLst>
        </c:ser>
        <c:dLbls>
          <c:showLegendKey val="0"/>
          <c:showVal val="0"/>
          <c:showCatName val="0"/>
          <c:showSerName val="0"/>
          <c:showPercent val="0"/>
          <c:showBubbleSize val="0"/>
        </c:dLbls>
        <c:gapWidth val="89"/>
        <c:overlap val="-87"/>
        <c:axId val="654241856"/>
        <c:axId val="654238496"/>
      </c:barChart>
      <c:lineChart>
        <c:grouping val="standard"/>
        <c:varyColors val="0"/>
        <c:ser>
          <c:idx val="2"/>
          <c:order val="2"/>
          <c:tx>
            <c:strRef>
              <c:f>'Analysis&amp;KPI'!$E$12</c:f>
              <c:strCache>
                <c:ptCount val="1"/>
                <c:pt idx="0">
                  <c:v>Sum of Total Sales</c:v>
                </c:pt>
              </c:strCache>
            </c:strRef>
          </c:tx>
          <c:spPr>
            <a:ln w="28575" cap="rnd">
              <a:solidFill>
                <a:schemeClr val="accent6"/>
              </a:solidFill>
              <a:round/>
            </a:ln>
            <a:effectLst/>
          </c:spPr>
          <c:marker>
            <c:symbol val="none"/>
          </c:marker>
          <c:cat>
            <c:strRef>
              <c:f>'Analysis&amp;KPI'!$B$13:$B$25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'Analysis&amp;KPI'!$E$13:$E$25</c:f>
              <c:numCache>
                <c:formatCode>"$"#,##0.00</c:formatCode>
                <c:ptCount val="12"/>
                <c:pt idx="0">
                  <c:v>26847.69</c:v>
                </c:pt>
                <c:pt idx="1">
                  <c:v>21756.809999999998</c:v>
                </c:pt>
                <c:pt idx="2">
                  <c:v>27500.28</c:v>
                </c:pt>
                <c:pt idx="3">
                  <c:v>28146.579999999998</c:v>
                </c:pt>
                <c:pt idx="4">
                  <c:v>25379.690000000002</c:v>
                </c:pt>
                <c:pt idx="5">
                  <c:v>32444.36</c:v>
                </c:pt>
                <c:pt idx="6">
                  <c:v>26755.57</c:v>
                </c:pt>
                <c:pt idx="7">
                  <c:v>27626.579999999998</c:v>
                </c:pt>
                <c:pt idx="8">
                  <c:v>29017.510000000002</c:v>
                </c:pt>
                <c:pt idx="9">
                  <c:v>22638.2</c:v>
                </c:pt>
                <c:pt idx="10">
                  <c:v>55477.149999999994</c:v>
                </c:pt>
                <c:pt idx="11">
                  <c:v>59375.46</c:v>
                </c:pt>
              </c:numCache>
            </c:numRef>
          </c:val>
          <c:smooth val="0"/>
          <c:extLst>
            <c:ext xmlns:c16="http://schemas.microsoft.com/office/drawing/2014/chart" uri="{C3380CC4-5D6E-409C-BE32-E72D297353CC}">
              <c16:uniqueId val="{00000002-DA82-4C99-A3AC-C7DC40A3E591}"/>
            </c:ext>
          </c:extLst>
        </c:ser>
        <c:dLbls>
          <c:showLegendKey val="0"/>
          <c:showVal val="0"/>
          <c:showCatName val="0"/>
          <c:showSerName val="0"/>
          <c:showPercent val="0"/>
          <c:showBubbleSize val="0"/>
        </c:dLbls>
        <c:marker val="1"/>
        <c:smooth val="0"/>
        <c:axId val="648598832"/>
        <c:axId val="648600752"/>
      </c:lineChart>
      <c:catAx>
        <c:axId val="65424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654238496"/>
        <c:crosses val="autoZero"/>
        <c:auto val="1"/>
        <c:lblAlgn val="ctr"/>
        <c:lblOffset val="100"/>
        <c:noMultiLvlLbl val="0"/>
      </c:catAx>
      <c:valAx>
        <c:axId val="6542384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654241856"/>
        <c:crosses val="autoZero"/>
        <c:crossBetween val="between"/>
      </c:valAx>
      <c:valAx>
        <c:axId val="648600752"/>
        <c:scaling>
          <c:orientation val="minMax"/>
        </c:scaling>
        <c:delete val="0"/>
        <c:axPos val="r"/>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48598832"/>
        <c:crosses val="max"/>
        <c:crossBetween val="between"/>
      </c:valAx>
      <c:catAx>
        <c:axId val="648598832"/>
        <c:scaling>
          <c:orientation val="minMax"/>
        </c:scaling>
        <c:delete val="1"/>
        <c:axPos val="b"/>
        <c:numFmt formatCode="General" sourceLinked="1"/>
        <c:majorTickMark val="out"/>
        <c:minorTickMark val="none"/>
        <c:tickLblPos val="nextTo"/>
        <c:crossAx val="648600752"/>
        <c:crosses val="autoZero"/>
        <c:auto val="1"/>
        <c:lblAlgn val="ctr"/>
        <c:lblOffset val="100"/>
        <c:noMultiLvlLbl val="0"/>
      </c:catAx>
      <c:spPr>
        <a:noFill/>
        <a:ln>
          <a:noFill/>
        </a:ln>
        <a:effectLst/>
      </c:spPr>
    </c:plotArea>
    <c:legend>
      <c:legendPos val="r"/>
      <c:layout>
        <c:manualLayout>
          <c:xMode val="edge"/>
          <c:yMode val="edge"/>
          <c:x val="0.78986213877498102"/>
          <c:y val="0.4349391926037417"/>
          <c:w val="0.19826401939207178"/>
          <c:h val="0.1789567611862395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[SCT_DS_1Business.retailsales 2.xlsx]Analysis&amp;KPI!PivotTable23</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'Analysis&amp;KPI'!$J$5</c:f>
              <c:strCache>
                <c:ptCount val="1"/>
                <c:pt idx="0">
                  <c:v>Total</c:v>
                </c:pt>
              </c:strCache>
            </c:strRef>
          </c:tx>
          <c:spPr>
            <a:solidFill>
              <a:schemeClr val="accent1"/>
            </a:solidFill>
            <a:ln>
              <a:noFill/>
            </a:ln>
            <a:effectLst/>
            <a:sp3d/>
          </c:spPr>
          <c:invertIfNegative val="0"/>
          <c:cat>
            <c:strRef>
              <c:f>'Analysis&amp;KPI'!$I$6:$I$9</c:f>
              <c:strCache>
                <c:ptCount val="3"/>
                <c:pt idx="0">
                  <c:v>2017</c:v>
                </c:pt>
                <c:pt idx="1">
                  <c:v>2018</c:v>
                </c:pt>
                <c:pt idx="2">
                  <c:v>2019</c:v>
                </c:pt>
              </c:strCache>
            </c:strRef>
          </c:cat>
          <c:val>
            <c:numRef>
              <c:f>'Analysis&amp;KPI'!$J$6:$J$9</c:f>
              <c:numCache>
                <c:formatCode>General</c:formatCode>
                <c:ptCount val="3"/>
                <c:pt idx="0">
                  <c:v>836</c:v>
                </c:pt>
                <c:pt idx="1">
                  <c:v>1141</c:v>
                </c:pt>
                <c:pt idx="2">
                  <c:v>1520</c:v>
                </c:pt>
              </c:numCache>
            </c:numRef>
          </c:val>
          <c:extLst>
            <c:ext xmlns:c16="http://schemas.microsoft.com/office/drawing/2014/chart" uri="{C3380CC4-5D6E-409C-BE32-E72D297353CC}">
              <c16:uniqueId val="{00000000-6C8A-4F1B-B91A-04B975DD6BA2}"/>
            </c:ext>
          </c:extLst>
        </c:ser>
        <c:dLbls>
          <c:showLegendKey val="0"/>
          <c:showVal val="0"/>
          <c:showCatName val="0"/>
          <c:showSerName val="0"/>
          <c:showPercent val="0"/>
          <c:showBubbleSize val="0"/>
        </c:dLbls>
        <c:gapWidth val="150"/>
        <c:shape val="box"/>
        <c:axId val="734325616"/>
        <c:axId val="734330896"/>
        <c:axId val="0"/>
      </c:bar3DChart>
      <c:catAx>
        <c:axId val="734325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734330896"/>
        <c:crosses val="autoZero"/>
        <c:auto val="1"/>
        <c:lblAlgn val="ctr"/>
        <c:lblOffset val="100"/>
        <c:noMultiLvlLbl val="0"/>
      </c:catAx>
      <c:valAx>
        <c:axId val="734330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73432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business.retailsales2!A1"/><Relationship Id="rId12" Type="http://schemas.openxmlformats.org/officeDocument/2006/relationships/image" Target="../media/image8.svg"/><Relationship Id="rId2" Type="http://schemas.openxmlformats.org/officeDocument/2006/relationships/image" Target="../media/image1.png"/><Relationship Id="rId1" Type="http://schemas.openxmlformats.org/officeDocument/2006/relationships/hyperlink" Target="#'Analysis&amp;KPI'!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0" Type="http://schemas.openxmlformats.org/officeDocument/2006/relationships/hyperlink" Target="https://www.kaggle.com/datasets/tylermorse/retail-business-sales-20172019?select=business.retailsales2.csv" TargetMode="External"/><Relationship Id="rId4" Type="http://schemas.openxmlformats.org/officeDocument/2006/relationships/hyperlink" Target="#Dashboard!A1"/><Relationship Id="rId9" Type="http://schemas.openxmlformats.org/officeDocument/2006/relationships/image" Target="../media/image6.svg"/></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7.png"/><Relationship Id="rId3" Type="http://schemas.openxmlformats.org/officeDocument/2006/relationships/hyperlink" Target="#'Analysis&amp;KPI'!A1"/><Relationship Id="rId7" Type="http://schemas.openxmlformats.org/officeDocument/2006/relationships/image" Target="../media/image3.png"/><Relationship Id="rId12" Type="http://schemas.openxmlformats.org/officeDocument/2006/relationships/hyperlink" Target="https://www.kaggle.com/datasets/tylermorse/retail-business-sales-20172019?select=business.retailsales2.csv"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Dashboard!A1"/><Relationship Id="rId11" Type="http://schemas.openxmlformats.org/officeDocument/2006/relationships/image" Target="../media/image6.svg"/><Relationship Id="rId5" Type="http://schemas.openxmlformats.org/officeDocument/2006/relationships/image" Target="../media/image2.svg"/><Relationship Id="rId10" Type="http://schemas.openxmlformats.org/officeDocument/2006/relationships/image" Target="../media/image5.png"/><Relationship Id="rId4" Type="http://schemas.openxmlformats.org/officeDocument/2006/relationships/image" Target="../media/image1.png"/><Relationship Id="rId9" Type="http://schemas.openxmlformats.org/officeDocument/2006/relationships/hyperlink" Target="#business.retailsales2!A1"/><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7.png"/><Relationship Id="rId3" Type="http://schemas.openxmlformats.org/officeDocument/2006/relationships/hyperlink" Target="#'Analysis&amp;KPI'!A1"/><Relationship Id="rId7" Type="http://schemas.openxmlformats.org/officeDocument/2006/relationships/image" Target="../media/image3.png"/><Relationship Id="rId12" Type="http://schemas.openxmlformats.org/officeDocument/2006/relationships/hyperlink" Target="https://www.kaggle.com/datasets/tylermorse/retail-business-sales-20172019?select=business.retailsales2.csv" TargetMode="Externa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hyperlink" Target="#Dashboard!A1"/><Relationship Id="rId11" Type="http://schemas.openxmlformats.org/officeDocument/2006/relationships/image" Target="../media/image6.svg"/><Relationship Id="rId5" Type="http://schemas.openxmlformats.org/officeDocument/2006/relationships/image" Target="../media/image2.svg"/><Relationship Id="rId10" Type="http://schemas.openxmlformats.org/officeDocument/2006/relationships/image" Target="../media/image5.png"/><Relationship Id="rId4" Type="http://schemas.openxmlformats.org/officeDocument/2006/relationships/image" Target="../media/image1.png"/><Relationship Id="rId9" Type="http://schemas.openxmlformats.org/officeDocument/2006/relationships/hyperlink" Target="#business.retailsales2!A1"/><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0</xdr:col>
      <xdr:colOff>752475</xdr:colOff>
      <xdr:row>16</xdr:row>
      <xdr:rowOff>152400</xdr:rowOff>
    </xdr:to>
    <xdr:sp macro="" textlink="">
      <xdr:nvSpPr>
        <xdr:cNvPr id="2" name="Rectangle 1">
          <a:extLst>
            <a:ext uri="{FF2B5EF4-FFF2-40B4-BE49-F238E27FC236}">
              <a16:creationId xmlns:a16="http://schemas.microsoft.com/office/drawing/2014/main" id="{CA727389-5C23-4A31-BAE8-4CD2583A2E27}"/>
            </a:ext>
          </a:extLst>
        </xdr:cNvPr>
        <xdr:cNvSpPr/>
      </xdr:nvSpPr>
      <xdr:spPr>
        <a:xfrm>
          <a:off x="0" y="9525"/>
          <a:ext cx="752475" cy="3952875"/>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0</xdr:col>
      <xdr:colOff>185739</xdr:colOff>
      <xdr:row>4</xdr:row>
      <xdr:rowOff>57151</xdr:rowOff>
    </xdr:from>
    <xdr:to>
      <xdr:col>0</xdr:col>
      <xdr:colOff>607745</xdr:colOff>
      <xdr:row>5</xdr:row>
      <xdr:rowOff>114731</xdr:rowOff>
    </xdr:to>
    <xdr:pic>
      <xdr:nvPicPr>
        <xdr:cNvPr id="4" name="Graphic 3" descr="Database with solid fill">
          <a:hlinkClick xmlns:r="http://schemas.openxmlformats.org/officeDocument/2006/relationships" r:id="rId1"/>
          <a:extLst>
            <a:ext uri="{FF2B5EF4-FFF2-40B4-BE49-F238E27FC236}">
              <a16:creationId xmlns:a16="http://schemas.microsoft.com/office/drawing/2014/main" id="{6A0633E7-9127-4E4E-9582-5B8F7478FAE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85739" y="1009651"/>
          <a:ext cx="422006" cy="295705"/>
        </a:xfrm>
        <a:prstGeom prst="rect">
          <a:avLst/>
        </a:prstGeom>
      </xdr:spPr>
    </xdr:pic>
    <xdr:clientData/>
  </xdr:twoCellAnchor>
  <xdr:twoCellAnchor editAs="oneCell">
    <xdr:from>
      <xdr:col>0</xdr:col>
      <xdr:colOff>204788</xdr:colOff>
      <xdr:row>7</xdr:row>
      <xdr:rowOff>219076</xdr:rowOff>
    </xdr:from>
    <xdr:to>
      <xdr:col>0</xdr:col>
      <xdr:colOff>643849</xdr:colOff>
      <xdr:row>9</xdr:row>
      <xdr:rowOff>50481</xdr:rowOff>
    </xdr:to>
    <xdr:pic>
      <xdr:nvPicPr>
        <xdr:cNvPr id="5" name="Graphic 4" descr="Presentation with pie chart with solid fill">
          <a:hlinkClick xmlns:r="http://schemas.openxmlformats.org/officeDocument/2006/relationships" r:id="rId4"/>
          <a:extLst>
            <a:ext uri="{FF2B5EF4-FFF2-40B4-BE49-F238E27FC236}">
              <a16:creationId xmlns:a16="http://schemas.microsoft.com/office/drawing/2014/main" id="{4B53C5FF-E233-4B54-B1A3-C1C0B1B038C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04788" y="1885951"/>
          <a:ext cx="439061" cy="307655"/>
        </a:xfrm>
        <a:prstGeom prst="rect">
          <a:avLst/>
        </a:prstGeom>
      </xdr:spPr>
    </xdr:pic>
    <xdr:clientData/>
  </xdr:twoCellAnchor>
  <xdr:twoCellAnchor editAs="oneCell">
    <xdr:from>
      <xdr:col>0</xdr:col>
      <xdr:colOff>223839</xdr:colOff>
      <xdr:row>0</xdr:row>
      <xdr:rowOff>161852</xdr:rowOff>
    </xdr:from>
    <xdr:to>
      <xdr:col>0</xdr:col>
      <xdr:colOff>611737</xdr:colOff>
      <xdr:row>1</xdr:row>
      <xdr:rowOff>195531</xdr:rowOff>
    </xdr:to>
    <xdr:pic>
      <xdr:nvPicPr>
        <xdr:cNvPr id="6" name="Graphic 5" descr="House with solid fill">
          <a:hlinkClick xmlns:r="http://schemas.openxmlformats.org/officeDocument/2006/relationships" r:id="rId7"/>
          <a:extLst>
            <a:ext uri="{FF2B5EF4-FFF2-40B4-BE49-F238E27FC236}">
              <a16:creationId xmlns:a16="http://schemas.microsoft.com/office/drawing/2014/main" id="{C464F173-FEFD-496B-9A14-FB3BD283B0B7}"/>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23839" y="161852"/>
          <a:ext cx="387898" cy="271804"/>
        </a:xfrm>
        <a:prstGeom prst="rect">
          <a:avLst/>
        </a:prstGeom>
      </xdr:spPr>
    </xdr:pic>
    <xdr:clientData/>
  </xdr:twoCellAnchor>
  <xdr:twoCellAnchor editAs="oneCell">
    <xdr:from>
      <xdr:col>0</xdr:col>
      <xdr:colOff>238125</xdr:colOff>
      <xdr:row>11</xdr:row>
      <xdr:rowOff>109538</xdr:rowOff>
    </xdr:from>
    <xdr:to>
      <xdr:col>0</xdr:col>
      <xdr:colOff>657225</xdr:colOff>
      <xdr:row>13</xdr:row>
      <xdr:rowOff>38100</xdr:rowOff>
    </xdr:to>
    <xdr:pic>
      <xdr:nvPicPr>
        <xdr:cNvPr id="7" name="Graphic 6" descr="Briefcase with solid fill">
          <a:hlinkClick xmlns:r="http://schemas.openxmlformats.org/officeDocument/2006/relationships" r:id="rId10"/>
          <a:extLst>
            <a:ext uri="{FF2B5EF4-FFF2-40B4-BE49-F238E27FC236}">
              <a16:creationId xmlns:a16="http://schemas.microsoft.com/office/drawing/2014/main" id="{4110C46A-EEAE-4EC7-887E-632A073030C4}"/>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38125" y="2728913"/>
          <a:ext cx="419100" cy="404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633412</xdr:colOff>
      <xdr:row>12</xdr:row>
      <xdr:rowOff>200025</xdr:rowOff>
    </xdr:from>
    <xdr:to>
      <xdr:col>5</xdr:col>
      <xdr:colOff>881062</xdr:colOff>
      <xdr:row>24</xdr:row>
      <xdr:rowOff>85725</xdr:rowOff>
    </xdr:to>
    <xdr:graphicFrame macro="">
      <xdr:nvGraphicFramePr>
        <xdr:cNvPr id="2" name="Chart 1">
          <a:extLst>
            <a:ext uri="{FF2B5EF4-FFF2-40B4-BE49-F238E27FC236}">
              <a16:creationId xmlns:a16="http://schemas.microsoft.com/office/drawing/2014/main" id="{28C63E96-959E-CA75-491F-2D8AD8D10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1147762</xdr:colOff>
      <xdr:row>4</xdr:row>
      <xdr:rowOff>209550</xdr:rowOff>
    </xdr:from>
    <xdr:to>
      <xdr:col>6</xdr:col>
      <xdr:colOff>585787</xdr:colOff>
      <xdr:row>16</xdr:row>
      <xdr:rowOff>95250</xdr:rowOff>
    </xdr:to>
    <xdr:graphicFrame macro="">
      <xdr:nvGraphicFramePr>
        <xdr:cNvPr id="7" name="Chart 6">
          <a:extLst>
            <a:ext uri="{FF2B5EF4-FFF2-40B4-BE49-F238E27FC236}">
              <a16:creationId xmlns:a16="http://schemas.microsoft.com/office/drawing/2014/main" id="{B4C47666-AA24-8245-B442-DCF6EDF26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1095375</xdr:colOff>
      <xdr:row>4</xdr:row>
      <xdr:rowOff>142875</xdr:rowOff>
    </xdr:from>
    <xdr:to>
      <xdr:col>5</xdr:col>
      <xdr:colOff>1466850</xdr:colOff>
      <xdr:row>17</xdr:row>
      <xdr:rowOff>142875</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169C0991-C203-EE48-B933-586CB6D43AD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238875" y="1095375"/>
              <a:ext cx="1828800" cy="3095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114300</xdr:colOff>
      <xdr:row>6</xdr:row>
      <xdr:rowOff>142875</xdr:rowOff>
    </xdr:from>
    <xdr:to>
      <xdr:col>6</xdr:col>
      <xdr:colOff>114300</xdr:colOff>
      <xdr:row>19</xdr:row>
      <xdr:rowOff>142875</xdr:rowOff>
    </xdr:to>
    <mc:AlternateContent xmlns:mc="http://schemas.openxmlformats.org/markup-compatibility/2006">
      <mc:Choice xmlns:a14="http://schemas.microsoft.com/office/drawing/2010/main" Requires="a14">
        <xdr:graphicFrame macro="">
          <xdr:nvGraphicFramePr>
            <xdr:cNvPr id="9" name="Year">
              <a:extLst>
                <a:ext uri="{FF2B5EF4-FFF2-40B4-BE49-F238E27FC236}">
                  <a16:creationId xmlns:a16="http://schemas.microsoft.com/office/drawing/2014/main" id="{4DC06550-E90E-664E-1FE1-F0956EC5AFB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715125" y="1571625"/>
              <a:ext cx="1828800" cy="3095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xdr:col>
      <xdr:colOff>38100</xdr:colOff>
      <xdr:row>36</xdr:row>
      <xdr:rowOff>85727</xdr:rowOff>
    </xdr:to>
    <xdr:sp macro="" textlink="">
      <xdr:nvSpPr>
        <xdr:cNvPr id="10" name="Rectangle 9">
          <a:extLst>
            <a:ext uri="{FF2B5EF4-FFF2-40B4-BE49-F238E27FC236}">
              <a16:creationId xmlns:a16="http://schemas.microsoft.com/office/drawing/2014/main" id="{D983543C-2BC8-47F1-B6F2-2FC199517C08}"/>
            </a:ext>
          </a:extLst>
        </xdr:cNvPr>
        <xdr:cNvSpPr/>
      </xdr:nvSpPr>
      <xdr:spPr>
        <a:xfrm>
          <a:off x="0" y="0"/>
          <a:ext cx="876300" cy="8658227"/>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xdr:col>
      <xdr:colOff>364330</xdr:colOff>
      <xdr:row>0</xdr:row>
      <xdr:rowOff>14290</xdr:rowOff>
    </xdr:from>
    <xdr:to>
      <xdr:col>7</xdr:col>
      <xdr:colOff>964405</xdr:colOff>
      <xdr:row>2</xdr:row>
      <xdr:rowOff>180977</xdr:rowOff>
    </xdr:to>
    <xdr:sp macro="" textlink="">
      <xdr:nvSpPr>
        <xdr:cNvPr id="11" name="TextBox 10">
          <a:extLst>
            <a:ext uri="{FF2B5EF4-FFF2-40B4-BE49-F238E27FC236}">
              <a16:creationId xmlns:a16="http://schemas.microsoft.com/office/drawing/2014/main" id="{6675985F-B3F6-4D40-BD7C-7FB40FF7F4CA}"/>
            </a:ext>
          </a:extLst>
        </xdr:cNvPr>
        <xdr:cNvSpPr txBox="1"/>
      </xdr:nvSpPr>
      <xdr:spPr>
        <a:xfrm>
          <a:off x="1202530" y="14290"/>
          <a:ext cx="9763125" cy="64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kern="1200">
              <a:solidFill>
                <a:schemeClr val="bg1"/>
              </a:solidFill>
              <a:latin typeface="Baskerville Old Face" panose="02020602080505020303" pitchFamily="18" charset="0"/>
            </a:rPr>
            <a:t>BUSINESS.RETAILSALES</a:t>
          </a:r>
          <a:r>
            <a:rPr lang="en-US" sz="4000" kern="1200" baseline="0">
              <a:solidFill>
                <a:schemeClr val="bg1"/>
              </a:solidFill>
              <a:latin typeface="Baskerville Old Face" panose="02020602080505020303" pitchFamily="18" charset="0"/>
            </a:rPr>
            <a:t> DASHBORD </a:t>
          </a:r>
          <a:r>
            <a:rPr lang="en-US" sz="4000" kern="1200">
              <a:solidFill>
                <a:schemeClr val="bg1"/>
              </a:solidFill>
              <a:latin typeface="Baskerville Old Face" panose="02020602080505020303" pitchFamily="18" charset="0"/>
            </a:rPr>
            <a:t>2</a:t>
          </a:r>
        </a:p>
      </xdr:txBody>
    </xdr:sp>
    <xdr:clientData/>
  </xdr:twoCellAnchor>
  <xdr:twoCellAnchor editAs="oneCell">
    <xdr:from>
      <xdr:col>0</xdr:col>
      <xdr:colOff>185738</xdr:colOff>
      <xdr:row>4</xdr:row>
      <xdr:rowOff>57152</xdr:rowOff>
    </xdr:from>
    <xdr:to>
      <xdr:col>0</xdr:col>
      <xdr:colOff>833438</xdr:colOff>
      <xdr:row>6</xdr:row>
      <xdr:rowOff>228602</xdr:rowOff>
    </xdr:to>
    <xdr:pic>
      <xdr:nvPicPr>
        <xdr:cNvPr id="12" name="Graphic 11" descr="Database with solid fill">
          <a:hlinkClick xmlns:r="http://schemas.openxmlformats.org/officeDocument/2006/relationships" r:id="rId3"/>
          <a:extLst>
            <a:ext uri="{FF2B5EF4-FFF2-40B4-BE49-F238E27FC236}">
              <a16:creationId xmlns:a16="http://schemas.microsoft.com/office/drawing/2014/main" id="{B32A8336-C3C9-4723-A6B4-C52EF278206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85738" y="1009652"/>
          <a:ext cx="647700" cy="647700"/>
        </a:xfrm>
        <a:prstGeom prst="rect">
          <a:avLst/>
        </a:prstGeom>
      </xdr:spPr>
    </xdr:pic>
    <xdr:clientData/>
  </xdr:twoCellAnchor>
  <xdr:twoCellAnchor editAs="oneCell">
    <xdr:from>
      <xdr:col>0</xdr:col>
      <xdr:colOff>204788</xdr:colOff>
      <xdr:row>7</xdr:row>
      <xdr:rowOff>219076</xdr:rowOff>
    </xdr:from>
    <xdr:to>
      <xdr:col>1</xdr:col>
      <xdr:colOff>40463</xdr:colOff>
      <xdr:row>10</xdr:row>
      <xdr:rowOff>178576</xdr:rowOff>
    </xdr:to>
    <xdr:pic>
      <xdr:nvPicPr>
        <xdr:cNvPr id="13" name="Graphic 12" descr="Presentation with pie chart with solid fill">
          <a:hlinkClick xmlns:r="http://schemas.openxmlformats.org/officeDocument/2006/relationships" r:id="rId6"/>
          <a:extLst>
            <a:ext uri="{FF2B5EF4-FFF2-40B4-BE49-F238E27FC236}">
              <a16:creationId xmlns:a16="http://schemas.microsoft.com/office/drawing/2014/main" id="{041EFA8D-2761-403F-95C2-3B55EC9A40C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04788" y="1885951"/>
          <a:ext cx="673875" cy="673875"/>
        </a:xfrm>
        <a:prstGeom prst="rect">
          <a:avLst/>
        </a:prstGeom>
      </xdr:spPr>
    </xdr:pic>
    <xdr:clientData/>
  </xdr:twoCellAnchor>
  <xdr:twoCellAnchor editAs="oneCell">
    <xdr:from>
      <xdr:col>0</xdr:col>
      <xdr:colOff>223838</xdr:colOff>
      <xdr:row>0</xdr:row>
      <xdr:rowOff>161852</xdr:rowOff>
    </xdr:from>
    <xdr:to>
      <xdr:col>0</xdr:col>
      <xdr:colOff>819188</xdr:colOff>
      <xdr:row>3</xdr:row>
      <xdr:rowOff>42827</xdr:rowOff>
    </xdr:to>
    <xdr:pic>
      <xdr:nvPicPr>
        <xdr:cNvPr id="14" name="Graphic 13" descr="House with solid fill">
          <a:hlinkClick xmlns:r="http://schemas.openxmlformats.org/officeDocument/2006/relationships" r:id="rId9"/>
          <a:extLst>
            <a:ext uri="{FF2B5EF4-FFF2-40B4-BE49-F238E27FC236}">
              <a16:creationId xmlns:a16="http://schemas.microsoft.com/office/drawing/2014/main" id="{94A3FADA-FCE0-4041-B222-6A45EAB3CD3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23838" y="161852"/>
          <a:ext cx="595350" cy="595350"/>
        </a:xfrm>
        <a:prstGeom prst="rect">
          <a:avLst/>
        </a:prstGeom>
      </xdr:spPr>
    </xdr:pic>
    <xdr:clientData/>
  </xdr:twoCellAnchor>
  <xdr:twoCellAnchor editAs="oneCell">
    <xdr:from>
      <xdr:col>0</xdr:col>
      <xdr:colOff>238125</xdr:colOff>
      <xdr:row>11</xdr:row>
      <xdr:rowOff>119062</xdr:rowOff>
    </xdr:from>
    <xdr:to>
      <xdr:col>0</xdr:col>
      <xdr:colOff>790649</xdr:colOff>
      <xdr:row>13</xdr:row>
      <xdr:rowOff>216473</xdr:rowOff>
    </xdr:to>
    <xdr:pic>
      <xdr:nvPicPr>
        <xdr:cNvPr id="15" name="Graphic 14" descr="Briefcase with solid fill">
          <a:hlinkClick xmlns:r="http://schemas.openxmlformats.org/officeDocument/2006/relationships" r:id="rId12"/>
          <a:extLst>
            <a:ext uri="{FF2B5EF4-FFF2-40B4-BE49-F238E27FC236}">
              <a16:creationId xmlns:a16="http://schemas.microsoft.com/office/drawing/2014/main" id="{D0DE3D65-A645-4A56-A671-79E67240D259}"/>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38125" y="2738437"/>
          <a:ext cx="552524" cy="5736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428625</xdr:colOff>
      <xdr:row>0</xdr:row>
      <xdr:rowOff>190499</xdr:rowOff>
    </xdr:from>
    <xdr:to>
      <xdr:col>24</xdr:col>
      <xdr:colOff>321469</xdr:colOff>
      <xdr:row>4</xdr:row>
      <xdr:rowOff>238124</xdr:rowOff>
    </xdr:to>
    <xdr:sp macro="" textlink="">
      <xdr:nvSpPr>
        <xdr:cNvPr id="2" name="Rectangle 1">
          <a:extLst>
            <a:ext uri="{FF2B5EF4-FFF2-40B4-BE49-F238E27FC236}">
              <a16:creationId xmlns:a16="http://schemas.microsoft.com/office/drawing/2014/main" id="{38336C02-7026-549B-6CF8-E8D8B013B1A5}"/>
            </a:ext>
          </a:extLst>
        </xdr:cNvPr>
        <xdr:cNvSpPr/>
      </xdr:nvSpPr>
      <xdr:spPr>
        <a:xfrm>
          <a:off x="1262063" y="190499"/>
          <a:ext cx="19061906" cy="1000125"/>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11906</xdr:colOff>
      <xdr:row>0</xdr:row>
      <xdr:rowOff>152398</xdr:rowOff>
    </xdr:from>
    <xdr:to>
      <xdr:col>1</xdr:col>
      <xdr:colOff>333374</xdr:colOff>
      <xdr:row>37</xdr:row>
      <xdr:rowOff>0</xdr:rowOff>
    </xdr:to>
    <xdr:sp macro="" textlink="">
      <xdr:nvSpPr>
        <xdr:cNvPr id="3" name="Rectangle 2">
          <a:extLst>
            <a:ext uri="{FF2B5EF4-FFF2-40B4-BE49-F238E27FC236}">
              <a16:creationId xmlns:a16="http://schemas.microsoft.com/office/drawing/2014/main" id="{464AFE6B-CBA7-1286-2C13-41CDDB45F3C2}"/>
            </a:ext>
          </a:extLst>
        </xdr:cNvPr>
        <xdr:cNvSpPr/>
      </xdr:nvSpPr>
      <xdr:spPr>
        <a:xfrm>
          <a:off x="11906" y="152398"/>
          <a:ext cx="1154906" cy="8658227"/>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xdr:col>
      <xdr:colOff>380998</xdr:colOff>
      <xdr:row>0</xdr:row>
      <xdr:rowOff>166688</xdr:rowOff>
    </xdr:from>
    <xdr:to>
      <xdr:col>13</xdr:col>
      <xdr:colOff>142873</xdr:colOff>
      <xdr:row>3</xdr:row>
      <xdr:rowOff>95250</xdr:rowOff>
    </xdr:to>
    <xdr:sp macro="" textlink="">
      <xdr:nvSpPr>
        <xdr:cNvPr id="4" name="TextBox 3">
          <a:extLst>
            <a:ext uri="{FF2B5EF4-FFF2-40B4-BE49-F238E27FC236}">
              <a16:creationId xmlns:a16="http://schemas.microsoft.com/office/drawing/2014/main" id="{E14012AF-5724-EED2-1B10-46618278C789}"/>
            </a:ext>
          </a:extLst>
        </xdr:cNvPr>
        <xdr:cNvSpPr txBox="1"/>
      </xdr:nvSpPr>
      <xdr:spPr>
        <a:xfrm>
          <a:off x="1214436" y="166688"/>
          <a:ext cx="9763125" cy="64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kern="1200">
              <a:solidFill>
                <a:schemeClr val="bg1"/>
              </a:solidFill>
              <a:latin typeface="Baskerville Old Face" panose="02020602080505020303" pitchFamily="18" charset="0"/>
            </a:rPr>
            <a:t>BUSINESS.RETAILSALES</a:t>
          </a:r>
          <a:r>
            <a:rPr lang="en-US" sz="4000" kern="1200" baseline="0">
              <a:solidFill>
                <a:schemeClr val="bg1"/>
              </a:solidFill>
              <a:latin typeface="Baskerville Old Face" panose="02020602080505020303" pitchFamily="18" charset="0"/>
            </a:rPr>
            <a:t> DASHBORD </a:t>
          </a:r>
          <a:r>
            <a:rPr lang="en-US" sz="4000" kern="1200">
              <a:solidFill>
                <a:schemeClr val="bg1"/>
              </a:solidFill>
              <a:latin typeface="Baskerville Old Face" panose="02020602080505020303" pitchFamily="18" charset="0"/>
            </a:rPr>
            <a:t>2</a:t>
          </a:r>
        </a:p>
      </xdr:txBody>
    </xdr:sp>
    <xdr:clientData/>
  </xdr:twoCellAnchor>
  <xdr:twoCellAnchor>
    <xdr:from>
      <xdr:col>11</xdr:col>
      <xdr:colOff>11910</xdr:colOff>
      <xdr:row>7</xdr:row>
      <xdr:rowOff>107155</xdr:rowOff>
    </xdr:from>
    <xdr:to>
      <xdr:col>18</xdr:col>
      <xdr:colOff>404814</xdr:colOff>
      <xdr:row>27</xdr:row>
      <xdr:rowOff>190500</xdr:rowOff>
    </xdr:to>
    <xdr:graphicFrame macro="">
      <xdr:nvGraphicFramePr>
        <xdr:cNvPr id="5" name="Chart 4">
          <a:extLst>
            <a:ext uri="{FF2B5EF4-FFF2-40B4-BE49-F238E27FC236}">
              <a16:creationId xmlns:a16="http://schemas.microsoft.com/office/drawing/2014/main" id="{8DE8BB2E-EF9E-4071-9785-EACCF6EF9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535781</xdr:colOff>
      <xdr:row>5</xdr:row>
      <xdr:rowOff>83344</xdr:rowOff>
    </xdr:from>
    <xdr:to>
      <xdr:col>3</xdr:col>
      <xdr:colOff>702468</xdr:colOff>
      <xdr:row>9</xdr:row>
      <xdr:rowOff>11906</xdr:rowOff>
    </xdr:to>
    <xdr:sp macro="" textlink="">
      <xdr:nvSpPr>
        <xdr:cNvPr id="6" name="Rectangle: Rounded Corners 5">
          <a:extLst>
            <a:ext uri="{FF2B5EF4-FFF2-40B4-BE49-F238E27FC236}">
              <a16:creationId xmlns:a16="http://schemas.microsoft.com/office/drawing/2014/main" id="{D31FA926-E2E9-EEBC-D44E-C11BDF635165}"/>
            </a:ext>
          </a:extLst>
        </xdr:cNvPr>
        <xdr:cNvSpPr/>
      </xdr:nvSpPr>
      <xdr:spPr>
        <a:xfrm>
          <a:off x="1369219" y="1273969"/>
          <a:ext cx="1833562" cy="8810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xdr:col>
      <xdr:colOff>666749</xdr:colOff>
      <xdr:row>5</xdr:row>
      <xdr:rowOff>166688</xdr:rowOff>
    </xdr:from>
    <xdr:to>
      <xdr:col>3</xdr:col>
      <xdr:colOff>702468</xdr:colOff>
      <xdr:row>7</xdr:row>
      <xdr:rowOff>11907</xdr:rowOff>
    </xdr:to>
    <xdr:sp macro="" textlink="">
      <xdr:nvSpPr>
        <xdr:cNvPr id="7" name="TextBox 6">
          <a:extLst>
            <a:ext uri="{FF2B5EF4-FFF2-40B4-BE49-F238E27FC236}">
              <a16:creationId xmlns:a16="http://schemas.microsoft.com/office/drawing/2014/main" id="{FB1041F2-8407-AC0E-FC2A-C4DE86C93436}"/>
            </a:ext>
          </a:extLst>
        </xdr:cNvPr>
        <xdr:cNvSpPr txBox="1"/>
      </xdr:nvSpPr>
      <xdr:spPr>
        <a:xfrm>
          <a:off x="1500187" y="1357313"/>
          <a:ext cx="1702594" cy="321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chemeClr val="bg1"/>
              </a:solidFill>
              <a:effectLst/>
              <a:latin typeface="+mn-lt"/>
              <a:ea typeface="+mn-ea"/>
              <a:cs typeface="+mn-cs"/>
            </a:rPr>
            <a:t>Total Gross Sales</a:t>
          </a:r>
          <a:r>
            <a:rPr lang="en-US" sz="1600">
              <a:solidFill>
                <a:schemeClr val="bg1"/>
              </a:solidFill>
            </a:rPr>
            <a:t> </a:t>
          </a:r>
          <a:endParaRPr lang="en-US" sz="1600" kern="1200">
            <a:solidFill>
              <a:schemeClr val="bg1"/>
            </a:solidFill>
          </a:endParaRPr>
        </a:p>
      </xdr:txBody>
    </xdr:sp>
    <xdr:clientData/>
  </xdr:twoCellAnchor>
  <xdr:twoCellAnchor>
    <xdr:from>
      <xdr:col>1</xdr:col>
      <xdr:colOff>688181</xdr:colOff>
      <xdr:row>6</xdr:row>
      <xdr:rowOff>200025</xdr:rowOff>
    </xdr:from>
    <xdr:to>
      <xdr:col>3</xdr:col>
      <xdr:colOff>619124</xdr:colOff>
      <xdr:row>8</xdr:row>
      <xdr:rowOff>166688</xdr:rowOff>
    </xdr:to>
    <xdr:sp macro="" textlink="'Analysis&amp;KPI'!H13">
      <xdr:nvSpPr>
        <xdr:cNvPr id="8" name="TextBox 7">
          <a:extLst>
            <a:ext uri="{FF2B5EF4-FFF2-40B4-BE49-F238E27FC236}">
              <a16:creationId xmlns:a16="http://schemas.microsoft.com/office/drawing/2014/main" id="{095AB50B-A44F-4C44-B127-587E829C15F8}"/>
            </a:ext>
          </a:extLst>
        </xdr:cNvPr>
        <xdr:cNvSpPr txBox="1"/>
      </xdr:nvSpPr>
      <xdr:spPr>
        <a:xfrm>
          <a:off x="1521619" y="1628775"/>
          <a:ext cx="1597818" cy="442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E4C2F8-19B6-480E-9208-B0EE2D8CF6EA}" type="TxLink">
            <a:rPr lang="en-US" sz="2800" b="0" i="0" u="none" strike="noStrike" kern="1200">
              <a:solidFill>
                <a:schemeClr val="bg1"/>
              </a:solidFill>
              <a:latin typeface="Calibri"/>
              <a:cs typeface="Calibri"/>
            </a:rPr>
            <a:t>$354,417</a:t>
          </a:fld>
          <a:endParaRPr lang="en-US" sz="2800" kern="1200">
            <a:solidFill>
              <a:schemeClr val="bg1"/>
            </a:solidFill>
          </a:endParaRPr>
        </a:p>
      </xdr:txBody>
    </xdr:sp>
    <xdr:clientData/>
  </xdr:twoCellAnchor>
  <xdr:twoCellAnchor>
    <xdr:from>
      <xdr:col>3</xdr:col>
      <xdr:colOff>759618</xdr:colOff>
      <xdr:row>5</xdr:row>
      <xdr:rowOff>57150</xdr:rowOff>
    </xdr:from>
    <xdr:to>
      <xdr:col>6</xdr:col>
      <xdr:colOff>92868</xdr:colOff>
      <xdr:row>8</xdr:row>
      <xdr:rowOff>223837</xdr:rowOff>
    </xdr:to>
    <xdr:sp macro="" textlink="">
      <xdr:nvSpPr>
        <xdr:cNvPr id="9" name="Rectangle: Rounded Corners 8">
          <a:extLst>
            <a:ext uri="{FF2B5EF4-FFF2-40B4-BE49-F238E27FC236}">
              <a16:creationId xmlns:a16="http://schemas.microsoft.com/office/drawing/2014/main" id="{88BDC0EC-C72A-427C-9B72-910132E12188}"/>
            </a:ext>
          </a:extLst>
        </xdr:cNvPr>
        <xdr:cNvSpPr/>
      </xdr:nvSpPr>
      <xdr:spPr>
        <a:xfrm>
          <a:off x="3259931" y="1247775"/>
          <a:ext cx="1833562" cy="8810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4</xdr:col>
      <xdr:colOff>188118</xdr:colOff>
      <xdr:row>5</xdr:row>
      <xdr:rowOff>140494</xdr:rowOff>
    </xdr:from>
    <xdr:to>
      <xdr:col>5</xdr:col>
      <xdr:colOff>702468</xdr:colOff>
      <xdr:row>6</xdr:row>
      <xdr:rowOff>223838</xdr:rowOff>
    </xdr:to>
    <xdr:sp macro="" textlink="">
      <xdr:nvSpPr>
        <xdr:cNvPr id="10" name="TextBox 9">
          <a:extLst>
            <a:ext uri="{FF2B5EF4-FFF2-40B4-BE49-F238E27FC236}">
              <a16:creationId xmlns:a16="http://schemas.microsoft.com/office/drawing/2014/main" id="{E20BD0FB-6C6B-43AD-90A7-1E865D53CD0F}"/>
            </a:ext>
          </a:extLst>
        </xdr:cNvPr>
        <xdr:cNvSpPr txBox="1"/>
      </xdr:nvSpPr>
      <xdr:spPr>
        <a:xfrm>
          <a:off x="3521868" y="1331119"/>
          <a:ext cx="1347788" cy="321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i="0" u="none" strike="noStrike">
              <a:solidFill>
                <a:schemeClr val="bg1"/>
              </a:solidFill>
              <a:effectLst/>
              <a:latin typeface="+mn-lt"/>
              <a:ea typeface="+mn-ea"/>
              <a:cs typeface="+mn-cs"/>
            </a:rPr>
            <a:t> Total Orders</a:t>
          </a:r>
        </a:p>
      </xdr:txBody>
    </xdr:sp>
    <xdr:clientData/>
  </xdr:twoCellAnchor>
  <xdr:twoCellAnchor>
    <xdr:from>
      <xdr:col>4</xdr:col>
      <xdr:colOff>221456</xdr:colOff>
      <xdr:row>6</xdr:row>
      <xdr:rowOff>185737</xdr:rowOff>
    </xdr:from>
    <xdr:to>
      <xdr:col>5</xdr:col>
      <xdr:colOff>607218</xdr:colOff>
      <xdr:row>8</xdr:row>
      <xdr:rowOff>166686</xdr:rowOff>
    </xdr:to>
    <xdr:sp macro="" textlink="'Analysis&amp;KPI'!H16">
      <xdr:nvSpPr>
        <xdr:cNvPr id="11" name="TextBox 10">
          <a:extLst>
            <a:ext uri="{FF2B5EF4-FFF2-40B4-BE49-F238E27FC236}">
              <a16:creationId xmlns:a16="http://schemas.microsoft.com/office/drawing/2014/main" id="{C8F173AB-11DD-462C-87FF-A351736385CD}"/>
            </a:ext>
          </a:extLst>
        </xdr:cNvPr>
        <xdr:cNvSpPr txBox="1"/>
      </xdr:nvSpPr>
      <xdr:spPr>
        <a:xfrm>
          <a:off x="3555206" y="1614487"/>
          <a:ext cx="1219200" cy="457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1951FF8-6806-4A62-A59E-A71BEDB53921}" type="TxLink">
            <a:rPr lang="en-US" sz="2800" b="0" i="0" u="none" strike="noStrike" kern="1200">
              <a:solidFill>
                <a:schemeClr val="bg1"/>
              </a:solidFill>
              <a:latin typeface="Calibri"/>
              <a:ea typeface="+mn-ea"/>
              <a:cs typeface="Calibri"/>
            </a:rPr>
            <a:pPr marL="0" indent="0"/>
            <a:t>$3,497</a:t>
          </a:fld>
          <a:endParaRPr lang="en-US" sz="2800" b="0" i="0" u="none" strike="noStrike" kern="1200">
            <a:solidFill>
              <a:schemeClr val="bg1"/>
            </a:solidFill>
            <a:latin typeface="Calibri"/>
            <a:ea typeface="+mn-ea"/>
            <a:cs typeface="Calibri"/>
          </a:endParaRPr>
        </a:p>
      </xdr:txBody>
    </xdr:sp>
    <xdr:clientData/>
  </xdr:twoCellAnchor>
  <xdr:twoCellAnchor>
    <xdr:from>
      <xdr:col>6</xdr:col>
      <xdr:colOff>185737</xdr:colOff>
      <xdr:row>5</xdr:row>
      <xdr:rowOff>102394</xdr:rowOff>
    </xdr:from>
    <xdr:to>
      <xdr:col>8</xdr:col>
      <xdr:colOff>352424</xdr:colOff>
      <xdr:row>9</xdr:row>
      <xdr:rowOff>30956</xdr:rowOff>
    </xdr:to>
    <xdr:sp macro="" textlink="">
      <xdr:nvSpPr>
        <xdr:cNvPr id="12" name="Rectangle: Rounded Corners 11">
          <a:extLst>
            <a:ext uri="{FF2B5EF4-FFF2-40B4-BE49-F238E27FC236}">
              <a16:creationId xmlns:a16="http://schemas.microsoft.com/office/drawing/2014/main" id="{A1EC313B-9C3A-4B8B-969B-78606B82020D}"/>
            </a:ext>
          </a:extLst>
        </xdr:cNvPr>
        <xdr:cNvSpPr/>
      </xdr:nvSpPr>
      <xdr:spPr>
        <a:xfrm>
          <a:off x="5186362" y="1293019"/>
          <a:ext cx="1833562" cy="8810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6</xdr:col>
      <xdr:colOff>483393</xdr:colOff>
      <xdr:row>5</xdr:row>
      <xdr:rowOff>173832</xdr:rowOff>
    </xdr:from>
    <xdr:to>
      <xdr:col>7</xdr:col>
      <xdr:colOff>809625</xdr:colOff>
      <xdr:row>7</xdr:row>
      <xdr:rowOff>19051</xdr:rowOff>
    </xdr:to>
    <xdr:sp macro="" textlink="">
      <xdr:nvSpPr>
        <xdr:cNvPr id="13" name="TextBox 12">
          <a:extLst>
            <a:ext uri="{FF2B5EF4-FFF2-40B4-BE49-F238E27FC236}">
              <a16:creationId xmlns:a16="http://schemas.microsoft.com/office/drawing/2014/main" id="{98E96389-D501-4637-87C8-E33D4B9ACB40}"/>
            </a:ext>
          </a:extLst>
        </xdr:cNvPr>
        <xdr:cNvSpPr txBox="1"/>
      </xdr:nvSpPr>
      <xdr:spPr>
        <a:xfrm>
          <a:off x="5484018" y="1364457"/>
          <a:ext cx="1159670" cy="321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i="0" u="none" strike="noStrike">
              <a:solidFill>
                <a:schemeClr val="bg1"/>
              </a:solidFill>
              <a:effectLst/>
              <a:latin typeface="+mn-lt"/>
              <a:ea typeface="+mn-ea"/>
              <a:cs typeface="+mn-cs"/>
            </a:rPr>
            <a:t> Total Sales</a:t>
          </a:r>
        </a:p>
      </xdr:txBody>
    </xdr:sp>
    <xdr:clientData/>
  </xdr:twoCellAnchor>
  <xdr:twoCellAnchor>
    <xdr:from>
      <xdr:col>6</xdr:col>
      <xdr:colOff>278606</xdr:colOff>
      <xdr:row>6</xdr:row>
      <xdr:rowOff>183356</xdr:rowOff>
    </xdr:from>
    <xdr:to>
      <xdr:col>8</xdr:col>
      <xdr:colOff>321469</xdr:colOff>
      <xdr:row>8</xdr:row>
      <xdr:rowOff>150019</xdr:rowOff>
    </xdr:to>
    <xdr:sp macro="" textlink="'Analysis&amp;KPI'!H19">
      <xdr:nvSpPr>
        <xdr:cNvPr id="14" name="TextBox 13">
          <a:extLst>
            <a:ext uri="{FF2B5EF4-FFF2-40B4-BE49-F238E27FC236}">
              <a16:creationId xmlns:a16="http://schemas.microsoft.com/office/drawing/2014/main" id="{8AAC9675-DA1F-42D5-AB3D-7447EABCAD36}"/>
            </a:ext>
          </a:extLst>
        </xdr:cNvPr>
        <xdr:cNvSpPr txBox="1"/>
      </xdr:nvSpPr>
      <xdr:spPr>
        <a:xfrm>
          <a:off x="5279231" y="1612106"/>
          <a:ext cx="1709738" cy="442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ECC1FAB-348E-4DD4-9050-C3B163244015}" type="TxLink">
            <a:rPr lang="en-US" sz="2800" b="0" i="0" u="none" strike="noStrike" kern="1200">
              <a:solidFill>
                <a:schemeClr val="bg1"/>
              </a:solidFill>
              <a:latin typeface="Calibri"/>
              <a:ea typeface="+mn-ea"/>
              <a:cs typeface="Calibri"/>
            </a:rPr>
            <a:pPr marL="0" indent="0"/>
            <a:t>$382,966</a:t>
          </a:fld>
          <a:endParaRPr lang="en-US" sz="2800" b="0" i="0" u="none" strike="noStrike" kern="1200">
            <a:solidFill>
              <a:schemeClr val="bg1"/>
            </a:solidFill>
            <a:latin typeface="Calibri"/>
            <a:ea typeface="+mn-ea"/>
            <a:cs typeface="Calibri"/>
          </a:endParaRPr>
        </a:p>
      </xdr:txBody>
    </xdr:sp>
    <xdr:clientData/>
  </xdr:twoCellAnchor>
  <xdr:twoCellAnchor>
    <xdr:from>
      <xdr:col>8</xdr:col>
      <xdr:colOff>469106</xdr:colOff>
      <xdr:row>5</xdr:row>
      <xdr:rowOff>135731</xdr:rowOff>
    </xdr:from>
    <xdr:to>
      <xdr:col>10</xdr:col>
      <xdr:colOff>635793</xdr:colOff>
      <xdr:row>9</xdr:row>
      <xdr:rowOff>64293</xdr:rowOff>
    </xdr:to>
    <xdr:sp macro="" textlink="">
      <xdr:nvSpPr>
        <xdr:cNvPr id="15" name="Rectangle: Rounded Corners 14">
          <a:extLst>
            <a:ext uri="{FF2B5EF4-FFF2-40B4-BE49-F238E27FC236}">
              <a16:creationId xmlns:a16="http://schemas.microsoft.com/office/drawing/2014/main" id="{B5128071-13EE-44BC-BF50-CBE36DCC2100}"/>
            </a:ext>
          </a:extLst>
        </xdr:cNvPr>
        <xdr:cNvSpPr/>
      </xdr:nvSpPr>
      <xdr:spPr>
        <a:xfrm>
          <a:off x="7136606" y="1326356"/>
          <a:ext cx="1833562" cy="8810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8</xdr:col>
      <xdr:colOff>397667</xdr:colOff>
      <xdr:row>5</xdr:row>
      <xdr:rowOff>195262</xdr:rowOff>
    </xdr:from>
    <xdr:to>
      <xdr:col>11</xdr:col>
      <xdr:colOff>71436</xdr:colOff>
      <xdr:row>7</xdr:row>
      <xdr:rowOff>40481</xdr:rowOff>
    </xdr:to>
    <xdr:sp macro="" textlink="">
      <xdr:nvSpPr>
        <xdr:cNvPr id="16" name="TextBox 15">
          <a:extLst>
            <a:ext uri="{FF2B5EF4-FFF2-40B4-BE49-F238E27FC236}">
              <a16:creationId xmlns:a16="http://schemas.microsoft.com/office/drawing/2014/main" id="{751497FA-FA07-4F01-8A83-0FC47F027E19}"/>
            </a:ext>
          </a:extLst>
        </xdr:cNvPr>
        <xdr:cNvSpPr txBox="1"/>
      </xdr:nvSpPr>
      <xdr:spPr>
        <a:xfrm>
          <a:off x="7065167" y="1385887"/>
          <a:ext cx="2174082" cy="321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i="0" u="none" strike="noStrike">
              <a:solidFill>
                <a:schemeClr val="bg1"/>
              </a:solidFill>
              <a:effectLst/>
              <a:latin typeface="+mn-lt"/>
              <a:ea typeface="+mn-ea"/>
              <a:cs typeface="+mn-cs"/>
            </a:rPr>
            <a:t> Total Gross Sales Growth</a:t>
          </a:r>
          <a:endParaRPr lang="en-US" sz="1300" kern="1200">
            <a:solidFill>
              <a:schemeClr val="bg1"/>
            </a:solidFill>
          </a:endParaRPr>
        </a:p>
      </xdr:txBody>
    </xdr:sp>
    <xdr:clientData/>
  </xdr:twoCellAnchor>
  <xdr:twoCellAnchor>
    <xdr:from>
      <xdr:col>9</xdr:col>
      <xdr:colOff>50005</xdr:colOff>
      <xdr:row>6</xdr:row>
      <xdr:rowOff>228600</xdr:rowOff>
    </xdr:from>
    <xdr:to>
      <xdr:col>10</xdr:col>
      <xdr:colOff>369093</xdr:colOff>
      <xdr:row>8</xdr:row>
      <xdr:rowOff>195263</xdr:rowOff>
    </xdr:to>
    <xdr:sp macro="" textlink="'Analysis&amp;KPI'!C2">
      <xdr:nvSpPr>
        <xdr:cNvPr id="17" name="TextBox 16">
          <a:extLst>
            <a:ext uri="{FF2B5EF4-FFF2-40B4-BE49-F238E27FC236}">
              <a16:creationId xmlns:a16="http://schemas.microsoft.com/office/drawing/2014/main" id="{89E1DA82-B968-4E70-938F-C324331BCF13}"/>
            </a:ext>
          </a:extLst>
        </xdr:cNvPr>
        <xdr:cNvSpPr txBox="1"/>
      </xdr:nvSpPr>
      <xdr:spPr>
        <a:xfrm>
          <a:off x="7550943" y="1657350"/>
          <a:ext cx="1152525" cy="442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BA38D95-006C-402E-AFDF-EED5D0993B15}" type="TxLink">
            <a:rPr lang="en-US" sz="2800" b="0" i="0" u="none" strike="noStrike" kern="1200">
              <a:solidFill>
                <a:schemeClr val="bg1"/>
              </a:solidFill>
              <a:latin typeface="Calibri"/>
              <a:ea typeface="+mn-ea"/>
              <a:cs typeface="Calibri"/>
            </a:rPr>
            <a:pPr marL="0" indent="0"/>
            <a:t>431%</a:t>
          </a:fld>
          <a:endParaRPr lang="en-US" sz="2800" b="0" i="0" u="none" strike="noStrike" kern="1200">
            <a:solidFill>
              <a:schemeClr val="bg1"/>
            </a:solidFill>
            <a:latin typeface="Calibri"/>
            <a:ea typeface="+mn-ea"/>
            <a:cs typeface="Calibri"/>
          </a:endParaRPr>
        </a:p>
      </xdr:txBody>
    </xdr:sp>
    <xdr:clientData/>
  </xdr:twoCellAnchor>
  <xdr:twoCellAnchor>
    <xdr:from>
      <xdr:col>1</xdr:col>
      <xdr:colOff>609599</xdr:colOff>
      <xdr:row>9</xdr:row>
      <xdr:rowOff>145256</xdr:rowOff>
    </xdr:from>
    <xdr:to>
      <xdr:col>3</xdr:col>
      <xdr:colOff>776286</xdr:colOff>
      <xdr:row>13</xdr:row>
      <xdr:rowOff>73818</xdr:rowOff>
    </xdr:to>
    <xdr:sp macro="" textlink="">
      <xdr:nvSpPr>
        <xdr:cNvPr id="18" name="Rectangle: Rounded Corners 17">
          <a:extLst>
            <a:ext uri="{FF2B5EF4-FFF2-40B4-BE49-F238E27FC236}">
              <a16:creationId xmlns:a16="http://schemas.microsoft.com/office/drawing/2014/main" id="{0D8FA483-314B-4A00-A80E-CA27126958FE}"/>
            </a:ext>
          </a:extLst>
        </xdr:cNvPr>
        <xdr:cNvSpPr/>
      </xdr:nvSpPr>
      <xdr:spPr>
        <a:xfrm>
          <a:off x="1443037" y="2288381"/>
          <a:ext cx="1833562" cy="8810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xdr:col>
      <xdr:colOff>681036</xdr:colOff>
      <xdr:row>9</xdr:row>
      <xdr:rowOff>216693</xdr:rowOff>
    </xdr:from>
    <xdr:to>
      <xdr:col>3</xdr:col>
      <xdr:colOff>738187</xdr:colOff>
      <xdr:row>11</xdr:row>
      <xdr:rowOff>61912</xdr:rowOff>
    </xdr:to>
    <xdr:sp macro="" textlink="">
      <xdr:nvSpPr>
        <xdr:cNvPr id="19" name="TextBox 18">
          <a:extLst>
            <a:ext uri="{FF2B5EF4-FFF2-40B4-BE49-F238E27FC236}">
              <a16:creationId xmlns:a16="http://schemas.microsoft.com/office/drawing/2014/main" id="{885B76EC-0452-4E88-A20D-B9E848D8CCFD}"/>
            </a:ext>
          </a:extLst>
        </xdr:cNvPr>
        <xdr:cNvSpPr txBox="1"/>
      </xdr:nvSpPr>
      <xdr:spPr>
        <a:xfrm>
          <a:off x="1514474" y="2359818"/>
          <a:ext cx="1724026" cy="321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chemeClr val="bg1"/>
              </a:solidFill>
              <a:effectLst/>
              <a:latin typeface="+mn-lt"/>
              <a:ea typeface="+mn-ea"/>
              <a:cs typeface="+mn-cs"/>
            </a:rPr>
            <a:t>Total Order Growth</a:t>
          </a:r>
          <a:endParaRPr lang="en-US" sz="1400" kern="1200">
            <a:solidFill>
              <a:schemeClr val="bg1"/>
            </a:solidFill>
          </a:endParaRPr>
        </a:p>
      </xdr:txBody>
    </xdr:sp>
    <xdr:clientData/>
  </xdr:twoCellAnchor>
  <xdr:twoCellAnchor>
    <xdr:from>
      <xdr:col>2</xdr:col>
      <xdr:colOff>214312</xdr:colOff>
      <xdr:row>11</xdr:row>
      <xdr:rowOff>95249</xdr:rowOff>
    </xdr:from>
    <xdr:to>
      <xdr:col>3</xdr:col>
      <xdr:colOff>488156</xdr:colOff>
      <xdr:row>13</xdr:row>
      <xdr:rowOff>61912</xdr:rowOff>
    </xdr:to>
    <xdr:sp macro="" textlink="'Analysis&amp;KPI'!E2">
      <xdr:nvSpPr>
        <xdr:cNvPr id="20" name="TextBox 19">
          <a:extLst>
            <a:ext uri="{FF2B5EF4-FFF2-40B4-BE49-F238E27FC236}">
              <a16:creationId xmlns:a16="http://schemas.microsoft.com/office/drawing/2014/main" id="{7C10E0A7-A81A-41F9-8F63-0B9B9A8DF2A8}"/>
            </a:ext>
          </a:extLst>
        </xdr:cNvPr>
        <xdr:cNvSpPr txBox="1"/>
      </xdr:nvSpPr>
      <xdr:spPr>
        <a:xfrm>
          <a:off x="1881187" y="2714624"/>
          <a:ext cx="1107282" cy="442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9CCA46F-2B78-474A-93B3-6B4E5629B979}" type="TxLink">
            <a:rPr lang="en-US" sz="2800" b="0" i="0" u="none" strike="noStrike" kern="1200">
              <a:solidFill>
                <a:schemeClr val="bg1"/>
              </a:solidFill>
              <a:latin typeface="Calibri"/>
              <a:ea typeface="+mn-ea"/>
              <a:cs typeface="Calibri"/>
            </a:rPr>
            <a:pPr marL="0" indent="0"/>
            <a:t>357%</a:t>
          </a:fld>
          <a:endParaRPr lang="en-US" sz="2800" b="0" i="0" u="none" strike="noStrike" kern="1200">
            <a:solidFill>
              <a:schemeClr val="bg1"/>
            </a:solidFill>
            <a:latin typeface="Calibri"/>
            <a:ea typeface="+mn-ea"/>
            <a:cs typeface="Calibri"/>
          </a:endParaRPr>
        </a:p>
      </xdr:txBody>
    </xdr:sp>
    <xdr:clientData/>
  </xdr:twoCellAnchor>
  <xdr:twoCellAnchor>
    <xdr:from>
      <xdr:col>1</xdr:col>
      <xdr:colOff>583405</xdr:colOff>
      <xdr:row>13</xdr:row>
      <xdr:rowOff>202406</xdr:rowOff>
    </xdr:from>
    <xdr:to>
      <xdr:col>3</xdr:col>
      <xdr:colOff>750092</xdr:colOff>
      <xdr:row>17</xdr:row>
      <xdr:rowOff>130968</xdr:rowOff>
    </xdr:to>
    <xdr:sp macro="" textlink="">
      <xdr:nvSpPr>
        <xdr:cNvPr id="21" name="Rectangle: Rounded Corners 20">
          <a:extLst>
            <a:ext uri="{FF2B5EF4-FFF2-40B4-BE49-F238E27FC236}">
              <a16:creationId xmlns:a16="http://schemas.microsoft.com/office/drawing/2014/main" id="{5C607368-2772-4F2D-83E6-1ABFC80E174B}"/>
            </a:ext>
          </a:extLst>
        </xdr:cNvPr>
        <xdr:cNvSpPr/>
      </xdr:nvSpPr>
      <xdr:spPr>
        <a:xfrm>
          <a:off x="1416843" y="3298031"/>
          <a:ext cx="1833562" cy="8810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xdr:col>
      <xdr:colOff>619123</xdr:colOff>
      <xdr:row>14</xdr:row>
      <xdr:rowOff>35718</xdr:rowOff>
    </xdr:from>
    <xdr:to>
      <xdr:col>3</xdr:col>
      <xdr:colOff>714375</xdr:colOff>
      <xdr:row>15</xdr:row>
      <xdr:rowOff>119062</xdr:rowOff>
    </xdr:to>
    <xdr:sp macro="" textlink="">
      <xdr:nvSpPr>
        <xdr:cNvPr id="22" name="TextBox 21">
          <a:extLst>
            <a:ext uri="{FF2B5EF4-FFF2-40B4-BE49-F238E27FC236}">
              <a16:creationId xmlns:a16="http://schemas.microsoft.com/office/drawing/2014/main" id="{E7A668A4-C591-46C3-B882-BBC27FB02200}"/>
            </a:ext>
          </a:extLst>
        </xdr:cNvPr>
        <xdr:cNvSpPr txBox="1"/>
      </xdr:nvSpPr>
      <xdr:spPr>
        <a:xfrm>
          <a:off x="1452561" y="3369468"/>
          <a:ext cx="1762127" cy="321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solidFill>
                <a:schemeClr val="bg1"/>
              </a:solidFill>
            </a:rPr>
            <a:t>Sum of Discount Rate</a:t>
          </a:r>
        </a:p>
      </xdr:txBody>
    </xdr:sp>
    <xdr:clientData/>
  </xdr:twoCellAnchor>
  <xdr:twoCellAnchor>
    <xdr:from>
      <xdr:col>2</xdr:col>
      <xdr:colOff>33337</xdr:colOff>
      <xdr:row>15</xdr:row>
      <xdr:rowOff>80962</xdr:rowOff>
    </xdr:from>
    <xdr:to>
      <xdr:col>3</xdr:col>
      <xdr:colOff>452437</xdr:colOff>
      <xdr:row>17</xdr:row>
      <xdr:rowOff>47625</xdr:rowOff>
    </xdr:to>
    <xdr:sp macro="" textlink="'Analysis&amp;KPI'!G2">
      <xdr:nvSpPr>
        <xdr:cNvPr id="23" name="TextBox 22">
          <a:extLst>
            <a:ext uri="{FF2B5EF4-FFF2-40B4-BE49-F238E27FC236}">
              <a16:creationId xmlns:a16="http://schemas.microsoft.com/office/drawing/2014/main" id="{86FA35DA-D651-4106-BEA6-40048B115D82}"/>
            </a:ext>
          </a:extLst>
        </xdr:cNvPr>
        <xdr:cNvSpPr txBox="1"/>
      </xdr:nvSpPr>
      <xdr:spPr>
        <a:xfrm>
          <a:off x="1700212" y="3652837"/>
          <a:ext cx="1252538" cy="442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3CF16CB-6E62-4074-868B-B7473FED8EA4}" type="TxLink">
            <a:rPr lang="en-US" sz="2800" b="0" i="0" u="none" strike="noStrike" kern="1200">
              <a:solidFill>
                <a:schemeClr val="bg1"/>
              </a:solidFill>
              <a:latin typeface="Calibri"/>
              <a:ea typeface="+mn-ea"/>
              <a:cs typeface="Calibri"/>
            </a:rPr>
            <a:pPr marL="0" indent="0"/>
            <a:t>-$103</a:t>
          </a:fld>
          <a:endParaRPr lang="en-US" sz="2800" b="0" i="0" u="none" strike="noStrike" kern="1200">
            <a:solidFill>
              <a:schemeClr val="bg1"/>
            </a:solidFill>
            <a:latin typeface="Calibri"/>
            <a:ea typeface="+mn-ea"/>
            <a:cs typeface="Calibri"/>
          </a:endParaRPr>
        </a:p>
      </xdr:txBody>
    </xdr:sp>
    <xdr:clientData/>
  </xdr:twoCellAnchor>
  <xdr:twoCellAnchor>
    <xdr:from>
      <xdr:col>1</xdr:col>
      <xdr:colOff>545305</xdr:colOff>
      <xdr:row>18</xdr:row>
      <xdr:rowOff>128587</xdr:rowOff>
    </xdr:from>
    <xdr:to>
      <xdr:col>3</xdr:col>
      <xdr:colOff>711992</xdr:colOff>
      <xdr:row>22</xdr:row>
      <xdr:rowOff>57149</xdr:rowOff>
    </xdr:to>
    <xdr:sp macro="" textlink="">
      <xdr:nvSpPr>
        <xdr:cNvPr id="24" name="Rectangle: Rounded Corners 23">
          <a:extLst>
            <a:ext uri="{FF2B5EF4-FFF2-40B4-BE49-F238E27FC236}">
              <a16:creationId xmlns:a16="http://schemas.microsoft.com/office/drawing/2014/main" id="{D26B321B-3A33-4D53-932F-C16F926906B4}"/>
            </a:ext>
          </a:extLst>
        </xdr:cNvPr>
        <xdr:cNvSpPr/>
      </xdr:nvSpPr>
      <xdr:spPr>
        <a:xfrm>
          <a:off x="1378743" y="4414837"/>
          <a:ext cx="1833562" cy="8810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xdr:col>
      <xdr:colOff>533398</xdr:colOff>
      <xdr:row>18</xdr:row>
      <xdr:rowOff>200025</xdr:rowOff>
    </xdr:from>
    <xdr:to>
      <xdr:col>3</xdr:col>
      <xdr:colOff>750093</xdr:colOff>
      <xdr:row>20</xdr:row>
      <xdr:rowOff>45244</xdr:rowOff>
    </xdr:to>
    <xdr:sp macro="" textlink="">
      <xdr:nvSpPr>
        <xdr:cNvPr id="25" name="TextBox 24">
          <a:extLst>
            <a:ext uri="{FF2B5EF4-FFF2-40B4-BE49-F238E27FC236}">
              <a16:creationId xmlns:a16="http://schemas.microsoft.com/office/drawing/2014/main" id="{A2782083-1770-4463-95D1-DD67DEC32A9A}"/>
            </a:ext>
          </a:extLst>
        </xdr:cNvPr>
        <xdr:cNvSpPr txBox="1"/>
      </xdr:nvSpPr>
      <xdr:spPr>
        <a:xfrm>
          <a:off x="1366836" y="4486275"/>
          <a:ext cx="1883570" cy="321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chemeClr val="bg1"/>
              </a:solidFill>
              <a:effectLst/>
              <a:latin typeface="+mn-lt"/>
              <a:ea typeface="+mn-ea"/>
              <a:cs typeface="+mn-cs"/>
            </a:rPr>
            <a:t>Sum of  Average order value</a:t>
          </a:r>
          <a:endParaRPr lang="en-US" sz="1400" kern="1200">
            <a:solidFill>
              <a:schemeClr val="bg1"/>
            </a:solidFill>
          </a:endParaRPr>
        </a:p>
      </xdr:txBody>
    </xdr:sp>
    <xdr:clientData/>
  </xdr:twoCellAnchor>
  <xdr:twoCellAnchor>
    <xdr:from>
      <xdr:col>1</xdr:col>
      <xdr:colOff>804861</xdr:colOff>
      <xdr:row>20</xdr:row>
      <xdr:rowOff>7143</xdr:rowOff>
    </xdr:from>
    <xdr:to>
      <xdr:col>3</xdr:col>
      <xdr:colOff>369093</xdr:colOff>
      <xdr:row>21</xdr:row>
      <xdr:rowOff>211931</xdr:rowOff>
    </xdr:to>
    <xdr:sp macro="" textlink="'Analysis&amp;KPI'!E9">
      <xdr:nvSpPr>
        <xdr:cNvPr id="26" name="TextBox 25">
          <a:extLst>
            <a:ext uri="{FF2B5EF4-FFF2-40B4-BE49-F238E27FC236}">
              <a16:creationId xmlns:a16="http://schemas.microsoft.com/office/drawing/2014/main" id="{2EE6F1B0-29F4-4B08-B9F7-F07B0E22AE65}"/>
            </a:ext>
          </a:extLst>
        </xdr:cNvPr>
        <xdr:cNvSpPr txBox="1"/>
      </xdr:nvSpPr>
      <xdr:spPr>
        <a:xfrm>
          <a:off x="1638299" y="4769643"/>
          <a:ext cx="1231107" cy="442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1421E38-8FC9-409F-A5F5-1A42B8D8F9D1}" type="TxLink">
            <a:rPr lang="en-US" sz="2800" b="0" i="0" u="none" strike="noStrike" kern="1200">
              <a:solidFill>
                <a:schemeClr val="bg1"/>
              </a:solidFill>
              <a:latin typeface="Calibri"/>
              <a:ea typeface="+mn-ea"/>
              <a:cs typeface="Calibri"/>
            </a:rPr>
            <a:pPr marL="0" indent="0"/>
            <a:t>$4,075</a:t>
          </a:fld>
          <a:endParaRPr lang="en-US" sz="2800" b="0" i="0" u="none" strike="noStrike" kern="1200">
            <a:solidFill>
              <a:schemeClr val="bg1"/>
            </a:solidFill>
            <a:latin typeface="Calibri"/>
            <a:ea typeface="+mn-ea"/>
            <a:cs typeface="Calibri"/>
          </a:endParaRPr>
        </a:p>
      </xdr:txBody>
    </xdr:sp>
    <xdr:clientData/>
  </xdr:twoCellAnchor>
  <xdr:twoCellAnchor>
    <xdr:from>
      <xdr:col>4</xdr:col>
      <xdr:colOff>11906</xdr:colOff>
      <xdr:row>9</xdr:row>
      <xdr:rowOff>130968</xdr:rowOff>
    </xdr:from>
    <xdr:to>
      <xdr:col>6</xdr:col>
      <xdr:colOff>178593</xdr:colOff>
      <xdr:row>13</xdr:row>
      <xdr:rowOff>59530</xdr:rowOff>
    </xdr:to>
    <xdr:sp macro="" textlink="">
      <xdr:nvSpPr>
        <xdr:cNvPr id="27" name="Rectangle: Rounded Corners 26">
          <a:extLst>
            <a:ext uri="{FF2B5EF4-FFF2-40B4-BE49-F238E27FC236}">
              <a16:creationId xmlns:a16="http://schemas.microsoft.com/office/drawing/2014/main" id="{EBF6903C-82B4-4FE3-B233-50525D08F978}"/>
            </a:ext>
          </a:extLst>
        </xdr:cNvPr>
        <xdr:cNvSpPr/>
      </xdr:nvSpPr>
      <xdr:spPr>
        <a:xfrm>
          <a:off x="3345656" y="2274093"/>
          <a:ext cx="1833562" cy="8810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4</xdr:col>
      <xdr:colOff>83343</xdr:colOff>
      <xdr:row>9</xdr:row>
      <xdr:rowOff>202405</xdr:rowOff>
    </xdr:from>
    <xdr:to>
      <xdr:col>6</xdr:col>
      <xdr:colOff>140494</xdr:colOff>
      <xdr:row>11</xdr:row>
      <xdr:rowOff>47624</xdr:rowOff>
    </xdr:to>
    <xdr:sp macro="" textlink="">
      <xdr:nvSpPr>
        <xdr:cNvPr id="28" name="TextBox 27">
          <a:extLst>
            <a:ext uri="{FF2B5EF4-FFF2-40B4-BE49-F238E27FC236}">
              <a16:creationId xmlns:a16="http://schemas.microsoft.com/office/drawing/2014/main" id="{0B5D49ED-070F-4F68-A505-C2C36F6C0C8A}"/>
            </a:ext>
          </a:extLst>
        </xdr:cNvPr>
        <xdr:cNvSpPr txBox="1"/>
      </xdr:nvSpPr>
      <xdr:spPr>
        <a:xfrm>
          <a:off x="3417093" y="2345530"/>
          <a:ext cx="1724026" cy="321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chemeClr val="bg1"/>
              </a:solidFill>
              <a:effectLst/>
              <a:latin typeface="+mn-lt"/>
              <a:ea typeface="+mn-ea"/>
              <a:cs typeface="+mn-cs"/>
            </a:rPr>
            <a:t> Total Sales Growth</a:t>
          </a:r>
          <a:endParaRPr lang="en-US" sz="1400" kern="1200">
            <a:solidFill>
              <a:schemeClr val="bg1"/>
            </a:solidFill>
          </a:endParaRPr>
        </a:p>
      </xdr:txBody>
    </xdr:sp>
    <xdr:clientData/>
  </xdr:twoCellAnchor>
  <xdr:twoCellAnchor>
    <xdr:from>
      <xdr:col>4</xdr:col>
      <xdr:colOff>438150</xdr:colOff>
      <xdr:row>11</xdr:row>
      <xdr:rowOff>45242</xdr:rowOff>
    </xdr:from>
    <xdr:to>
      <xdr:col>5</xdr:col>
      <xdr:colOff>711994</xdr:colOff>
      <xdr:row>13</xdr:row>
      <xdr:rowOff>11905</xdr:rowOff>
    </xdr:to>
    <xdr:sp macro="" textlink="'Analysis&amp;KPI'!C9">
      <xdr:nvSpPr>
        <xdr:cNvPr id="29" name="TextBox 28">
          <a:extLst>
            <a:ext uri="{FF2B5EF4-FFF2-40B4-BE49-F238E27FC236}">
              <a16:creationId xmlns:a16="http://schemas.microsoft.com/office/drawing/2014/main" id="{82AC70D3-4466-462F-B17D-6DCEA9E4483E}"/>
            </a:ext>
          </a:extLst>
        </xdr:cNvPr>
        <xdr:cNvSpPr txBox="1"/>
      </xdr:nvSpPr>
      <xdr:spPr>
        <a:xfrm>
          <a:off x="3771900" y="2664617"/>
          <a:ext cx="1107282" cy="442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A66D987-7D5D-49FD-8A59-98D164CD2FEB}" type="TxLink">
            <a:rPr lang="en-US" sz="2800" b="0" i="0" u="none" strike="noStrike" kern="1200">
              <a:solidFill>
                <a:schemeClr val="bg1"/>
              </a:solidFill>
              <a:latin typeface="Calibri"/>
              <a:ea typeface="+mn-ea"/>
              <a:cs typeface="Calibri"/>
            </a:rPr>
            <a:pPr marL="0" indent="0"/>
            <a:t>486%</a:t>
          </a:fld>
          <a:endParaRPr lang="en-US" sz="2800" b="0" i="0" u="none" strike="noStrike" kern="1200">
            <a:solidFill>
              <a:schemeClr val="bg1"/>
            </a:solidFill>
            <a:latin typeface="Calibri"/>
            <a:ea typeface="+mn-ea"/>
            <a:cs typeface="Calibri"/>
          </a:endParaRPr>
        </a:p>
      </xdr:txBody>
    </xdr:sp>
    <xdr:clientData/>
  </xdr:twoCellAnchor>
  <xdr:twoCellAnchor>
    <xdr:from>
      <xdr:col>3</xdr:col>
      <xdr:colOff>809626</xdr:colOff>
      <xdr:row>14</xdr:row>
      <xdr:rowOff>166688</xdr:rowOff>
    </xdr:from>
    <xdr:to>
      <xdr:col>9</xdr:col>
      <xdr:colOff>47625</xdr:colOff>
      <xdr:row>26</xdr:row>
      <xdr:rowOff>52388</xdr:rowOff>
    </xdr:to>
    <xdr:graphicFrame macro="">
      <xdr:nvGraphicFramePr>
        <xdr:cNvPr id="37" name="Chart 36">
          <a:extLst>
            <a:ext uri="{FF2B5EF4-FFF2-40B4-BE49-F238E27FC236}">
              <a16:creationId xmlns:a16="http://schemas.microsoft.com/office/drawing/2014/main" id="{F34C44D7-80C4-449F-A255-81A7B0108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276223</xdr:colOff>
      <xdr:row>5</xdr:row>
      <xdr:rowOff>169068</xdr:rowOff>
    </xdr:from>
    <xdr:to>
      <xdr:col>13</xdr:col>
      <xdr:colOff>783430</xdr:colOff>
      <xdr:row>7</xdr:row>
      <xdr:rowOff>14287</xdr:rowOff>
    </xdr:to>
    <xdr:sp macro="" textlink="">
      <xdr:nvSpPr>
        <xdr:cNvPr id="38" name="TextBox 37">
          <a:extLst>
            <a:ext uri="{FF2B5EF4-FFF2-40B4-BE49-F238E27FC236}">
              <a16:creationId xmlns:a16="http://schemas.microsoft.com/office/drawing/2014/main" id="{8D734583-E577-4513-BB6B-6C40B6E8BDF1}"/>
            </a:ext>
          </a:extLst>
        </xdr:cNvPr>
        <xdr:cNvSpPr txBox="1"/>
      </xdr:nvSpPr>
      <xdr:spPr>
        <a:xfrm>
          <a:off x="9444036" y="1359693"/>
          <a:ext cx="2174082" cy="321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i="0" u="none" strike="noStrike">
              <a:solidFill>
                <a:schemeClr val="bg1"/>
              </a:solidFill>
              <a:effectLst/>
              <a:latin typeface="+mn-lt"/>
              <a:ea typeface="+mn-ea"/>
              <a:cs typeface="+mn-cs"/>
            </a:rPr>
            <a:t> Seasonal Trends </a:t>
          </a:r>
        </a:p>
      </xdr:txBody>
    </xdr:sp>
    <xdr:clientData/>
  </xdr:twoCellAnchor>
  <xdr:twoCellAnchor>
    <xdr:from>
      <xdr:col>4</xdr:col>
      <xdr:colOff>95248</xdr:colOff>
      <xdr:row>13</xdr:row>
      <xdr:rowOff>142875</xdr:rowOff>
    </xdr:from>
    <xdr:to>
      <xdr:col>7</xdr:col>
      <xdr:colOff>452437</xdr:colOff>
      <xdr:row>15</xdr:row>
      <xdr:rowOff>23812</xdr:rowOff>
    </xdr:to>
    <xdr:sp macro="" textlink="">
      <xdr:nvSpPr>
        <xdr:cNvPr id="39" name="TextBox 38">
          <a:extLst>
            <a:ext uri="{FF2B5EF4-FFF2-40B4-BE49-F238E27FC236}">
              <a16:creationId xmlns:a16="http://schemas.microsoft.com/office/drawing/2014/main" id="{2F762AF1-6E62-457B-A159-5657930289D1}"/>
            </a:ext>
          </a:extLst>
        </xdr:cNvPr>
        <xdr:cNvSpPr txBox="1"/>
      </xdr:nvSpPr>
      <xdr:spPr>
        <a:xfrm>
          <a:off x="3428998" y="3238500"/>
          <a:ext cx="2857502" cy="35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u="none" strike="noStrike">
              <a:solidFill>
                <a:schemeClr val="bg1"/>
              </a:solidFill>
              <a:effectLst/>
              <a:latin typeface="+mn-lt"/>
              <a:ea typeface="+mn-ea"/>
              <a:cs typeface="+mn-cs"/>
            </a:rPr>
            <a:t> Total Orders</a:t>
          </a:r>
          <a:r>
            <a:rPr lang="en-US" sz="1800" b="1" i="0" u="none" strike="noStrike" baseline="0">
              <a:solidFill>
                <a:schemeClr val="bg1"/>
              </a:solidFill>
              <a:effectLst/>
              <a:latin typeface="+mn-lt"/>
              <a:ea typeface="+mn-ea"/>
              <a:cs typeface="+mn-cs"/>
            </a:rPr>
            <a:t> over Time</a:t>
          </a:r>
          <a:endParaRPr lang="en-US" sz="1800" kern="1200">
            <a:solidFill>
              <a:schemeClr val="bg1"/>
            </a:solidFill>
          </a:endParaRPr>
        </a:p>
      </xdr:txBody>
    </xdr:sp>
    <xdr:clientData/>
  </xdr:twoCellAnchor>
  <xdr:twoCellAnchor editAs="oneCell">
    <xdr:from>
      <xdr:col>19</xdr:col>
      <xdr:colOff>166687</xdr:colOff>
      <xdr:row>5</xdr:row>
      <xdr:rowOff>142875</xdr:rowOff>
    </xdr:from>
    <xdr:to>
      <xdr:col>21</xdr:col>
      <xdr:colOff>328612</xdr:colOff>
      <xdr:row>18</xdr:row>
      <xdr:rowOff>142875</xdr:rowOff>
    </xdr:to>
    <mc:AlternateContent xmlns:mc="http://schemas.openxmlformats.org/markup-compatibility/2006">
      <mc:Choice xmlns:a14="http://schemas.microsoft.com/office/drawing/2010/main" Requires="a14">
        <xdr:graphicFrame macro="">
          <xdr:nvGraphicFramePr>
            <xdr:cNvPr id="40" name="Month 1">
              <a:extLst>
                <a:ext uri="{FF2B5EF4-FFF2-40B4-BE49-F238E27FC236}">
                  <a16:creationId xmlns:a16="http://schemas.microsoft.com/office/drawing/2014/main" id="{E7434A55-1A83-46D4-B10C-1855F5CCA0CB}"/>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6002000" y="1333500"/>
              <a:ext cx="1828800" cy="3095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178593</xdr:colOff>
      <xdr:row>19</xdr:row>
      <xdr:rowOff>59531</xdr:rowOff>
    </xdr:from>
    <xdr:to>
      <xdr:col>21</xdr:col>
      <xdr:colOff>340518</xdr:colOff>
      <xdr:row>25</xdr:row>
      <xdr:rowOff>59531</xdr:rowOff>
    </xdr:to>
    <mc:AlternateContent xmlns:mc="http://schemas.openxmlformats.org/markup-compatibility/2006">
      <mc:Choice xmlns:a14="http://schemas.microsoft.com/office/drawing/2010/main" Requires="a14">
        <xdr:graphicFrame macro="">
          <xdr:nvGraphicFramePr>
            <xdr:cNvPr id="41" name="Year 1">
              <a:extLst>
                <a:ext uri="{FF2B5EF4-FFF2-40B4-BE49-F238E27FC236}">
                  <a16:creationId xmlns:a16="http://schemas.microsoft.com/office/drawing/2014/main" id="{3733C7EA-E33E-4276-BFA4-E6FBB830B3D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6013906" y="4583906"/>
              <a:ext cx="182880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197644</xdr:colOff>
      <xdr:row>4</xdr:row>
      <xdr:rowOff>209550</xdr:rowOff>
    </xdr:from>
    <xdr:to>
      <xdr:col>1</xdr:col>
      <xdr:colOff>11906</xdr:colOff>
      <xdr:row>7</xdr:row>
      <xdr:rowOff>142875</xdr:rowOff>
    </xdr:to>
    <xdr:pic>
      <xdr:nvPicPr>
        <xdr:cNvPr id="43" name="Graphic 42" descr="Database with solid fill">
          <a:hlinkClick xmlns:r="http://schemas.openxmlformats.org/officeDocument/2006/relationships" r:id="rId3"/>
          <a:extLst>
            <a:ext uri="{FF2B5EF4-FFF2-40B4-BE49-F238E27FC236}">
              <a16:creationId xmlns:a16="http://schemas.microsoft.com/office/drawing/2014/main" id="{16BEADB2-460C-47B0-988C-3199EC44E4D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97644" y="1162050"/>
          <a:ext cx="647700" cy="647700"/>
        </a:xfrm>
        <a:prstGeom prst="rect">
          <a:avLst/>
        </a:prstGeom>
      </xdr:spPr>
    </xdr:pic>
    <xdr:clientData/>
  </xdr:twoCellAnchor>
  <xdr:twoCellAnchor editAs="oneCell">
    <xdr:from>
      <xdr:col>0</xdr:col>
      <xdr:colOff>216694</xdr:colOff>
      <xdr:row>8</xdr:row>
      <xdr:rowOff>133349</xdr:rowOff>
    </xdr:from>
    <xdr:to>
      <xdr:col>1</xdr:col>
      <xdr:colOff>57131</xdr:colOff>
      <xdr:row>11</xdr:row>
      <xdr:rowOff>92849</xdr:rowOff>
    </xdr:to>
    <xdr:pic>
      <xdr:nvPicPr>
        <xdr:cNvPr id="44" name="Graphic 43" descr="Presentation with pie chart with solid fill">
          <a:hlinkClick xmlns:r="http://schemas.openxmlformats.org/officeDocument/2006/relationships" r:id="rId6"/>
          <a:extLst>
            <a:ext uri="{FF2B5EF4-FFF2-40B4-BE49-F238E27FC236}">
              <a16:creationId xmlns:a16="http://schemas.microsoft.com/office/drawing/2014/main" id="{C5B5DA8A-F305-494B-AC36-7AE329D2A32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16694" y="2038349"/>
          <a:ext cx="673875" cy="673875"/>
        </a:xfrm>
        <a:prstGeom prst="rect">
          <a:avLst/>
        </a:prstGeom>
      </xdr:spPr>
    </xdr:pic>
    <xdr:clientData/>
  </xdr:twoCellAnchor>
  <xdr:twoCellAnchor editAs="oneCell">
    <xdr:from>
      <xdr:col>0</xdr:col>
      <xdr:colOff>235744</xdr:colOff>
      <xdr:row>1</xdr:row>
      <xdr:rowOff>76125</xdr:rowOff>
    </xdr:from>
    <xdr:to>
      <xdr:col>0</xdr:col>
      <xdr:colOff>831094</xdr:colOff>
      <xdr:row>3</xdr:row>
      <xdr:rowOff>195225</xdr:rowOff>
    </xdr:to>
    <xdr:pic>
      <xdr:nvPicPr>
        <xdr:cNvPr id="45" name="Graphic 44" descr="House with solid fill">
          <a:hlinkClick xmlns:r="http://schemas.openxmlformats.org/officeDocument/2006/relationships" r:id="rId9"/>
          <a:extLst>
            <a:ext uri="{FF2B5EF4-FFF2-40B4-BE49-F238E27FC236}">
              <a16:creationId xmlns:a16="http://schemas.microsoft.com/office/drawing/2014/main" id="{017BE257-2804-48B7-BC55-25D78A035662}"/>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35744" y="314250"/>
          <a:ext cx="595350" cy="595350"/>
        </a:xfrm>
        <a:prstGeom prst="rect">
          <a:avLst/>
        </a:prstGeom>
      </xdr:spPr>
    </xdr:pic>
    <xdr:clientData/>
  </xdr:twoCellAnchor>
  <xdr:twoCellAnchor editAs="oneCell">
    <xdr:from>
      <xdr:col>0</xdr:col>
      <xdr:colOff>250031</xdr:colOff>
      <xdr:row>12</xdr:row>
      <xdr:rowOff>33335</xdr:rowOff>
    </xdr:from>
    <xdr:to>
      <xdr:col>0</xdr:col>
      <xdr:colOff>802555</xdr:colOff>
      <xdr:row>14</xdr:row>
      <xdr:rowOff>130746</xdr:rowOff>
    </xdr:to>
    <xdr:pic>
      <xdr:nvPicPr>
        <xdr:cNvPr id="56" name="Graphic 55" descr="Briefcase with solid fill">
          <a:hlinkClick xmlns:r="http://schemas.openxmlformats.org/officeDocument/2006/relationships" r:id="rId12"/>
          <a:extLst>
            <a:ext uri="{FF2B5EF4-FFF2-40B4-BE49-F238E27FC236}">
              <a16:creationId xmlns:a16="http://schemas.microsoft.com/office/drawing/2014/main" id="{45A51818-3478-4EBE-B3C2-15C3EC83B2AF}"/>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50031" y="2890835"/>
          <a:ext cx="552524" cy="57366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679.932026388888" createdVersion="8" refreshedVersion="8" minRefreshableVersion="3" recordCount="36" xr:uid="{CEEB5192-8B5A-4F16-9445-3E6A17427DDD}">
  <cacheSource type="worksheet">
    <worksheetSource ref="B1:S37" sheet="business.retailsales2"/>
  </cacheSource>
  <cacheFields count="18">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17" maxValue="2019" count="3">
        <n v="2017"/>
        <n v="2018"/>
        <n v="2019"/>
      </sharedItems>
    </cacheField>
    <cacheField name="Total Orders" numFmtId="1">
      <sharedItems containsSemiMixedTypes="0" containsString="0" containsNumber="1" containsInteger="1" minValue="54" maxValue="342" count="34">
        <n v="73"/>
        <n v="56"/>
        <n v="60"/>
        <n v="70"/>
        <n v="54"/>
        <n v="68"/>
        <n v="66"/>
        <n v="55"/>
        <n v="59"/>
        <n v="91"/>
        <n v="116"/>
        <n v="83"/>
        <n v="69"/>
        <n v="64"/>
        <n v="81"/>
        <n v="82"/>
        <n v="124"/>
        <n v="102"/>
        <n v="79"/>
        <n v="71"/>
        <n v="140"/>
        <n v="164"/>
        <n v="87"/>
        <n v="63"/>
        <n v="99"/>
        <n v="92"/>
        <n v="96"/>
        <n v="85"/>
        <n v="94"/>
        <n v="105"/>
        <n v="88"/>
        <n v="97"/>
        <n v="272"/>
        <n v="342"/>
      </sharedItems>
    </cacheField>
    <cacheField name="Gross Sales" numFmtId="168">
      <sharedItems containsSemiMixedTypes="0" containsString="0" containsNumber="1" minValue="5720" maxValue="31183.9"/>
    </cacheField>
    <cacheField name="Discounts" numFmtId="168">
      <sharedItems containsSemiMixedTypes="0" containsString="0" containsNumber="1" minValue="-2269.5100000000002" maxValue="-51.5"/>
    </cacheField>
    <cacheField name="Returns" numFmtId="168">
      <sharedItems containsSemiMixedTypes="0" containsString="0" containsNumber="1" minValue="-1572.55" maxValue="0"/>
    </cacheField>
    <cacheField name="Net Sales" numFmtId="168">
      <sharedItems containsSemiMixedTypes="0" containsString="0" containsNumber="1" minValue="4589.1000000000004" maxValue="27603.21"/>
    </cacheField>
    <cacheField name="Shipping" numFmtId="1">
      <sharedItems containsSemiMixedTypes="0" containsString="0" containsNumber="1" minValue="695.42" maxValue="5703.25"/>
    </cacheField>
    <cacheField name="Total Sales" numFmtId="168">
      <sharedItems containsSemiMixedTypes="0" containsString="0" containsNumber="1" minValue="5296.53" maxValue="33306.46"/>
    </cacheField>
    <cacheField name="Gross Sales Growth" numFmtId="0">
      <sharedItems containsString="0" containsBlank="1" containsNumber="1" minValue="-0.46640663836946961" maxValue="1.6278189931287472"/>
    </cacheField>
    <cacheField name="Net Sales Growth" numFmtId="0">
      <sharedItems containsString="0" containsBlank="1" containsNumber="1" minValue="-0.49132304313244157" maxValue="2.1395152384248957"/>
    </cacheField>
    <cacheField name="Total Sales Growth" numFmtId="0">
      <sharedItems containsString="0" containsBlank="1" containsNumber="1" minValue="-0.4901022017052587" maxValue="2.1062342830019083"/>
    </cacheField>
    <cacheField name="Order Growth" numFmtId="0">
      <sharedItems containsString="0" containsBlank="1" containsNumber="1" minValue="-0.46951219512195119" maxValue="1.8041237113402062"/>
    </cacheField>
    <cacheField name=" Average order value" numFmtId="1">
      <sharedItems containsSemiMixedTypes="0" containsString="0" containsNumber="1" minValue="86.092439024390245" maxValue="156.06472727272725"/>
    </cacheField>
    <cacheField name="Discount Rate" numFmtId="9">
      <sharedItems containsSemiMixedTypes="0" containsString="0" containsNumber="1" minValue="-7.2778260576771991" maxValue="-0.79475308641975306"/>
    </cacheField>
    <cacheField name="Return Rate" numFmtId="165">
      <sharedItems containsSemiMixedTypes="0" containsString="0" containsNumber="1" minValue="-0.19322649087924845" maxValue="0"/>
    </cacheField>
    <cacheField name="Shipping Contribution" numFmtId="166">
      <sharedItems containsSemiMixedTypes="0" containsString="0" containsNumber="1" minValue="9.8264589517636045E-2" maxValue="0.18304937535978669"/>
    </cacheField>
    <cacheField name="Net Sales Contribution" numFmtId="165">
      <sharedItems containsSemiMixedTypes="0" containsString="0" containsNumber="1" minValue="0.81695062464021317" maxValue="0.90173541048236405"/>
    </cacheField>
  </cacheFields>
  <extLst>
    <ext xmlns:x14="http://schemas.microsoft.com/office/spreadsheetml/2009/9/main" uri="{725AE2AE-9491-48be-B2B4-4EB974FC3084}">
      <x14:pivotCacheDefinition pivotCacheId="1161659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x v="0"/>
    <n v="8861.5"/>
    <n v="-129.4"/>
    <n v="-448.45"/>
    <n v="8283.65"/>
    <n v="1088.3"/>
    <n v="9371.9500000000007"/>
    <m/>
    <m/>
    <m/>
    <m/>
    <n v="128.38287671232877"/>
    <n v="-1.4602493934435479"/>
    <n v="-5.0606556452067936E-2"/>
    <n v="0.11612311205245439"/>
    <n v="0.88387688794754549"/>
  </r>
  <r>
    <x v="1"/>
    <x v="0"/>
    <x v="1"/>
    <n v="6908.5"/>
    <n v="-104.7"/>
    <n v="-416.2"/>
    <n v="6387.6"/>
    <n v="892.45"/>
    <n v="7280.05"/>
    <n v="-0.22039158156068386"/>
    <n v="-0.22889064603164055"/>
    <n v="-0.22320861720346358"/>
    <n v="-0.23287671232876711"/>
    <n v="130.00089285714287"/>
    <n v="-1.515524354056597"/>
    <n v="-6.0244626185134251E-2"/>
    <n v="0.12258844376068846"/>
    <n v="0.87741155623931155"/>
  </r>
  <r>
    <x v="2"/>
    <x v="0"/>
    <x v="2"/>
    <n v="5778.5"/>
    <n v="-172.2"/>
    <n v="-1017.2"/>
    <n v="4589.1000000000004"/>
    <n v="707.43"/>
    <n v="5296.53"/>
    <n v="-0.16356662082941303"/>
    <n v="-0.28156114972759722"/>
    <n v="-0.2724596671726156"/>
    <n v="7.1428571428571425E-2"/>
    <n v="88.275499999999994"/>
    <n v="-2.9800121138703815"/>
    <n v="-0.17603184217357445"/>
    <n v="0.13356480563689813"/>
    <n v="0.86643519436310201"/>
  </r>
  <r>
    <x v="3"/>
    <x v="0"/>
    <x v="3"/>
    <n v="8814"/>
    <n v="-281.39999999999998"/>
    <n v="0"/>
    <n v="8532.6"/>
    <n v="1068.3"/>
    <n v="9600.9"/>
    <n v="0.5253093363329584"/>
    <n v="0.85931882068379417"/>
    <n v="0.81267735668447083"/>
    <n v="0.16666666666666666"/>
    <n v="137.15571428571428"/>
    <n v="-3.1926480599046965"/>
    <n v="0"/>
    <n v="0.11127081836077868"/>
    <n v="0.88872918163922143"/>
  </r>
  <r>
    <x v="4"/>
    <x v="0"/>
    <x v="4"/>
    <n v="6677"/>
    <n v="-185.75"/>
    <n v="-253.8"/>
    <n v="6237.45"/>
    <n v="866.46"/>
    <n v="7103.91"/>
    <n v="-0.24245518493306104"/>
    <n v="-0.2689860066099431"/>
    <n v="-0.26007874261787955"/>
    <n v="-0.22857142857142856"/>
    <n v="131.55388888888888"/>
    <n v="-2.781937996106036"/>
    <n v="-3.8011082821626484E-2"/>
    <n v="0.12196945062648598"/>
    <n v="0.87803054937351399"/>
  </r>
  <r>
    <x v="5"/>
    <x v="0"/>
    <x v="5"/>
    <n v="9621.5"/>
    <n v="-234.45"/>
    <n v="-17.5"/>
    <n v="9369.5499999999993"/>
    <n v="1204.32"/>
    <n v="10573.87"/>
    <n v="0.4409914632319904"/>
    <n v="0.50214430576597802"/>
    <n v="0.48845776480839437"/>
    <n v="0.25925925925925924"/>
    <n v="155.49808823529412"/>
    <n v="-2.4367302395676349"/>
    <n v="-1.8188432157148053E-3"/>
    <n v="0.11389585837541032"/>
    <n v="0.8861041416245895"/>
  </r>
  <r>
    <x v="6"/>
    <x v="0"/>
    <x v="6"/>
    <n v="6480"/>
    <n v="-51.5"/>
    <n v="-469.2"/>
    <n v="5959.3"/>
    <n v="807.36"/>
    <n v="6766.66"/>
    <n v="-0.32650834069531776"/>
    <n v="-0.36397158881696551"/>
    <n v="-0.36005833247429753"/>
    <n v="-2.9411764705882353E-2"/>
    <n v="102.52515151515151"/>
    <n v="-0.79475308641975306"/>
    <n v="-7.2407407407407406E-2"/>
    <n v="0.11931440326542195"/>
    <n v="0.88068559673457814"/>
  </r>
  <r>
    <x v="7"/>
    <x v="0"/>
    <x v="7"/>
    <n v="8025"/>
    <n v="-258.89999999999998"/>
    <n v="-26"/>
    <n v="7740.1"/>
    <n v="843.46"/>
    <n v="8583.56"/>
    <n v="0.23842592592592593"/>
    <n v="0.2988270434446999"/>
    <n v="0.26850765370212182"/>
    <n v="-0.16666666666666666"/>
    <n v="156.06472727272725"/>
    <n v="-3.226168224299065"/>
    <n v="-3.2398753894080996E-3"/>
    <n v="9.8264589517636045E-2"/>
    <n v="0.90173541048236405"/>
  </r>
  <r>
    <x v="8"/>
    <x v="0"/>
    <x v="5"/>
    <n v="7075"/>
    <n v="-61.7"/>
    <n v="-281"/>
    <n v="6732.3"/>
    <n v="907.32"/>
    <n v="7639.62"/>
    <n v="-0.11838006230529595"/>
    <n v="-0.13020503611064457"/>
    <n v="-0.10997068815270117"/>
    <n v="0.23636363636363636"/>
    <n v="112.34735294117647"/>
    <n v="-0.87208480565371027"/>
    <n v="-3.9717314487632507E-2"/>
    <n v="0.11876506946680594"/>
    <n v="0.88123493053319413"/>
  </r>
  <r>
    <x v="9"/>
    <x v="0"/>
    <x v="8"/>
    <n v="5720"/>
    <n v="-88"/>
    <n v="-305"/>
    <n v="5327"/>
    <n v="695.42"/>
    <n v="6022.42"/>
    <n v="-0.19151943462897528"/>
    <n v="-0.20873995514163066"/>
    <n v="-0.21168592155107188"/>
    <n v="-0.13235294117647059"/>
    <n v="102.07491525423728"/>
    <n v="-1.5384615384615385"/>
    <n v="-5.332167832167832E-2"/>
    <n v="0.11547185350739403"/>
    <n v="0.88452814649260592"/>
  </r>
  <r>
    <x v="10"/>
    <x v="0"/>
    <x v="9"/>
    <n v="13025"/>
    <n v="-131.30000000000001"/>
    <n v="-323.85000000000002"/>
    <n v="12569.85"/>
    <n v="1555.1"/>
    <n v="14124.95"/>
    <n v="1.2770979020979021"/>
    <n v="1.3596489581377886"/>
    <n v="1.3453943763470499"/>
    <n v="0.5423728813559322"/>
    <n v="155.21923076923079"/>
    <n v="-1.0080614203454896"/>
    <n v="-2.4863723608445298E-2"/>
    <n v="0.11009596494146881"/>
    <n v="0.88990403505853111"/>
  </r>
  <r>
    <x v="11"/>
    <x v="0"/>
    <x v="10"/>
    <n v="10356.049999999999"/>
    <n v="-149.85"/>
    <n v="-414.2"/>
    <n v="9792"/>
    <n v="1340.85"/>
    <n v="11132.85"/>
    <n v="-0.20490978886756245"/>
    <n v="-0.22099309060967318"/>
    <n v="-0.21183083833925076"/>
    <n v="0.27472527472527475"/>
    <n v="95.972844827586215"/>
    <n v="-1.4469802675730612"/>
    <n v="-3.999594439965045E-2"/>
    <n v="0.12044085746237485"/>
    <n v="0.87955914253762513"/>
  </r>
  <r>
    <x v="0"/>
    <x v="1"/>
    <x v="11"/>
    <n v="8923"/>
    <n v="-217.1"/>
    <n v="-26.25"/>
    <n v="8679.65"/>
    <n v="1180.18"/>
    <n v="9859.83"/>
    <n v="-0.13837804954591754"/>
    <n v="-0.1135978349673203"/>
    <n v="-0.11434807798542156"/>
    <n v="-0.28448275862068967"/>
    <n v="118.79313253012049"/>
    <n v="-2.4330382158466883"/>
    <n v="-2.9418357054802197E-3"/>
    <n v="0.11969577568781613"/>
    <n v="0.8803042243121838"/>
  </r>
  <r>
    <x v="1"/>
    <x v="1"/>
    <x v="12"/>
    <n v="6529.2"/>
    <n v="-161.35"/>
    <n v="-118.15"/>
    <n v="6249.7"/>
    <n v="908.91"/>
    <n v="7158.61"/>
    <n v="-0.26827300235346857"/>
    <n v="-0.27995944536934092"/>
    <n v="-0.27396212713606627"/>
    <n v="-0.16867469879518071"/>
    <n v="103.74797101449275"/>
    <n v="-2.4712062733566134"/>
    <n v="-1.8095631930404952E-2"/>
    <n v="0.12696738612663633"/>
    <n v="0.87303261387336373"/>
  </r>
  <r>
    <x v="2"/>
    <x v="1"/>
    <x v="13"/>
    <n v="7442.7"/>
    <n v="-226.82"/>
    <n v="-8.8000000000000007"/>
    <n v="7207.08"/>
    <n v="1226.92"/>
    <n v="8434"/>
    <n v="0.1399099430251792"/>
    <n v="0.15318815303134553"/>
    <n v="0.1781616822260188"/>
    <n v="-7.2463768115942032E-2"/>
    <n v="131.78125"/>
    <n v="-3.0475499482714605"/>
    <n v="-1.1823666142663281E-3"/>
    <n v="0.14547308513161017"/>
    <n v="0.85452691486838983"/>
  </r>
  <r>
    <x v="3"/>
    <x v="1"/>
    <x v="14"/>
    <n v="9406.35"/>
    <n v="-232.28"/>
    <n v="-40"/>
    <n v="9134.07"/>
    <n v="1387.56"/>
    <n v="10521.63"/>
    <n v="0.26383570478455409"/>
    <n v="0.2673745816613663"/>
    <n v="0.24752549205596386"/>
    <n v="0.265625"/>
    <n v="129.89666666666665"/>
    <n v="-2.4693956741988123"/>
    <n v="-4.252446485618757E-3"/>
    <n v="0.13187690500426266"/>
    <n v="0.86812309499573737"/>
  </r>
  <r>
    <x v="4"/>
    <x v="1"/>
    <x v="15"/>
    <n v="7493.9"/>
    <n v="-221.25"/>
    <n v="-1448.02"/>
    <n v="5824.63"/>
    <n v="1234.95"/>
    <n v="7059.58"/>
    <n v="-0.2033147820355399"/>
    <n v="-0.36231822177846235"/>
    <n v="-0.32904122270028496"/>
    <n v="1.2345679012345678E-2"/>
    <n v="86.092439024390245"/>
    <n v="-2.952401286379589"/>
    <n v="-0.19322649087924845"/>
    <n v="0.17493250306675467"/>
    <n v="0.82506749693324533"/>
  </r>
  <r>
    <x v="5"/>
    <x v="1"/>
    <x v="16"/>
    <n v="13260.8"/>
    <n v="-335.4"/>
    <n v="-1506.53"/>
    <n v="11418.87"/>
    <n v="2124.4899999999998"/>
    <n v="13543.36"/>
    <n v="0.76954589732982825"/>
    <n v="0.96044555619841954"/>
    <n v="0.91843707416021925"/>
    <n v="0.51219512195121952"/>
    <n v="109.22064516129032"/>
    <n v="-2.52925916988417"/>
    <n v="-0.11360777630308881"/>
    <n v="0.1568657999196654"/>
    <n v="0.84313420008033457"/>
  </r>
  <r>
    <x v="6"/>
    <x v="1"/>
    <x v="17"/>
    <n v="9274.9500000000007"/>
    <n v="-237.87"/>
    <n v="-689.98"/>
    <n v="8347.1"/>
    <n v="1627.03"/>
    <n v="9974.1299999999992"/>
    <n v="-0.30057387186293427"/>
    <n v="-0.26900822936069857"/>
    <n v="-0.26354095290976548"/>
    <n v="-0.17741935483870969"/>
    <n v="97.785588235294114"/>
    <n v="-2.5646499442045507"/>
    <n v="-7.4391775696904028E-2"/>
    <n v="0.1631250043863475"/>
    <n v="0.83687499561365264"/>
  </r>
  <r>
    <x v="7"/>
    <x v="1"/>
    <x v="15"/>
    <n v="7698.7"/>
    <n v="-140.57"/>
    <n v="-197.35"/>
    <n v="7360.78"/>
    <n v="1404.03"/>
    <n v="8764.81"/>
    <n v="-0.16994700780058122"/>
    <n v="-0.11816319440284656"/>
    <n v="-0.12124566252896241"/>
    <n v="-0.19607843137254902"/>
    <n v="106.88792682926828"/>
    <n v="-1.8258926831802771"/>
    <n v="-2.5634197981477393E-2"/>
    <n v="0.16018943936035124"/>
    <n v="0.83981056063964876"/>
  </r>
  <r>
    <x v="8"/>
    <x v="1"/>
    <x v="18"/>
    <n v="10582.85"/>
    <n v="-276.14999999999998"/>
    <n v="0"/>
    <n v="10306.700000000001"/>
    <n v="1634.33"/>
    <n v="11941.03"/>
    <n v="0.37462818397911346"/>
    <n v="0.40021845510937715"/>
    <n v="0.36238321195781786"/>
    <n v="-3.6585365853658534E-2"/>
    <n v="151.15227848101267"/>
    <n v="-2.6094105085114121"/>
    <n v="0"/>
    <n v="0.13686675270056267"/>
    <n v="0.8631332472994373"/>
  </r>
  <r>
    <x v="9"/>
    <x v="1"/>
    <x v="19"/>
    <n v="7014.5"/>
    <n v="-277.95"/>
    <n v="-294.75"/>
    <n v="6441.8"/>
    <n v="1262.45"/>
    <n v="7704.25"/>
    <n v="-0.33718232801183046"/>
    <n v="-0.37498908477010101"/>
    <n v="-0.35480858853884467"/>
    <n v="-0.10126582278481013"/>
    <n v="108.5105633802817"/>
    <n v="-3.9625062370803334"/>
    <n v="-4.2020101218903698E-2"/>
    <n v="0.16386410098322354"/>
    <n v="0.83613589901677643"/>
  </r>
  <r>
    <x v="10"/>
    <x v="1"/>
    <x v="20"/>
    <n v="12002.7"/>
    <n v="-414.45"/>
    <n v="-154.4"/>
    <n v="11433.85"/>
    <n v="2237.0500000000002"/>
    <n v="13670.9"/>
    <n v="0.71112695131513304"/>
    <n v="0.77494644354062525"/>
    <n v="0.77446214751598141"/>
    <n v="0.971830985915493"/>
    <n v="97.64928571428571"/>
    <n v="-3.4529730810567623"/>
    <n v="-1.286377231789514E-2"/>
    <n v="0.16363589814862228"/>
    <n v="0.83636410185137777"/>
  </r>
  <r>
    <x v="11"/>
    <x v="1"/>
    <x v="21"/>
    <n v="13683.5"/>
    <n v="-371.2"/>
    <n v="-928.35"/>
    <n v="12383.95"/>
    <n v="2552.1999999999998"/>
    <n v="14936.15"/>
    <n v="0.14003515875594652"/>
    <n v="8.3095370325830781E-2"/>
    <n v="9.2550600179944265E-2"/>
    <n v="0.17142857142857143"/>
    <n v="91.074085365853662"/>
    <n v="-2.7127562392662696"/>
    <n v="-6.7844484232835164E-2"/>
    <n v="0.17087402041356037"/>
    <n v="0.82912597958643963"/>
  </r>
  <r>
    <x v="0"/>
    <x v="2"/>
    <x v="22"/>
    <n v="7811.75"/>
    <n v="-261.97000000000003"/>
    <n v="-1250.3499999999999"/>
    <n v="6299.43"/>
    <n v="1313.78"/>
    <n v="7615.91"/>
    <n v="-0.42911170387693209"/>
    <n v="-0.49132304313244157"/>
    <n v="-0.4901022017052587"/>
    <n v="-0.46951219512195119"/>
    <n v="87.539195402298844"/>
    <n v="-3.353537939642206"/>
    <n v="-0.16006016577591448"/>
    <n v="0.17250466457718119"/>
    <n v="0.82714081442664111"/>
  </r>
  <r>
    <x v="1"/>
    <x v="2"/>
    <x v="23"/>
    <n v="6523.7"/>
    <n v="-288.7"/>
    <n v="-38.700000000000003"/>
    <n v="6196.3"/>
    <n v="1121.8499999999999"/>
    <n v="7318.15"/>
    <n v="-0.1648862290779915"/>
    <n v="-1.6371322484732762E-2"/>
    <n v="-3.9097100674771658E-2"/>
    <n v="-0.27586206896551724"/>
    <n v="116.16111111111111"/>
    <n v="-4.4254027622361543"/>
    <n v="-5.9322163802749978E-3"/>
    <n v="0.15329693980035938"/>
    <n v="0.8467030601996407"/>
  </r>
  <r>
    <x v="2"/>
    <x v="2"/>
    <x v="24"/>
    <n v="13075.5"/>
    <n v="-439.85"/>
    <n v="-981"/>
    <n v="11654.65"/>
    <n v="2115.1"/>
    <n v="13769.75"/>
    <n v="1.0043073715836106"/>
    <n v="0.88090473346997389"/>
    <n v="0.88158892616303308"/>
    <n v="0.5714285714285714"/>
    <n v="139.08838383838383"/>
    <n v="-3.3639248977094569"/>
    <n v="-7.502581163244236E-2"/>
    <n v="0.15360482216452731"/>
    <n v="0.84639517783547269"/>
  </r>
  <r>
    <x v="3"/>
    <x v="2"/>
    <x v="25"/>
    <n v="6977"/>
    <n v="-285.39999999999998"/>
    <n v="-10"/>
    <n v="6681.6"/>
    <n v="1342.45"/>
    <n v="8024.05"/>
    <n v="-0.46640663836946961"/>
    <n v="-0.42670093052987429"/>
    <n v="-0.41726973982824667"/>
    <n v="-7.0707070707070704E-2"/>
    <n v="87.217934782608694"/>
    <n v="-4.0905833452773397"/>
    <n v="-1.4332807797047442E-3"/>
    <n v="0.16730329447099657"/>
    <n v="0.83269670552900343"/>
  </r>
  <r>
    <x v="4"/>
    <x v="2"/>
    <x v="26"/>
    <n v="10082.25"/>
    <n v="-460.9"/>
    <n v="-173.35"/>
    <n v="9448"/>
    <n v="1768.2"/>
    <n v="11216.2"/>
    <n v="0.4450695141178157"/>
    <n v="0.41403256704980834"/>
    <n v="0.39782279522186431"/>
    <n v="4.3478260869565216E-2"/>
    <n v="116.83541666666667"/>
    <n v="-4.5714002330828931"/>
    <n v="-1.7193582781621166E-2"/>
    <n v="0.15764697491128901"/>
    <n v="0.8423530250887109"/>
  </r>
  <r>
    <x v="5"/>
    <x v="2"/>
    <x v="27"/>
    <n v="7321.75"/>
    <n v="-186.02"/>
    <n v="-165.4"/>
    <n v="6970.33"/>
    <n v="1356.8"/>
    <n v="8327.1299999999992"/>
    <n v="-0.27379801135659204"/>
    <n v="-0.26224280270956818"/>
    <n v="-0.25758010734473363"/>
    <n v="-0.11458333333333333"/>
    <n v="97.966235294117638"/>
    <n v="-2.5406494349028583"/>
    <n v="-2.2590227746098951E-2"/>
    <n v="0.16293729051906239"/>
    <n v="0.83706270948093764"/>
  </r>
  <r>
    <x v="6"/>
    <x v="2"/>
    <x v="28"/>
    <n v="9739.2000000000007"/>
    <n v="-447.07"/>
    <n v="-908.75"/>
    <n v="8383.3799999999992"/>
    <n v="1631.4"/>
    <n v="10014.780000000001"/>
    <n v="0.33017379724792578"/>
    <n v="0.2027235439355094"/>
    <n v="0.20266886670437492"/>
    <n v="0.10588235294117647"/>
    <n v="106.54021276595745"/>
    <n v="-4.5904181041563987"/>
    <n v="-9.3308485296533586E-2"/>
    <n v="0.16289923493077232"/>
    <n v="0.83710076506922759"/>
  </r>
  <r>
    <x v="7"/>
    <x v="2"/>
    <x v="29"/>
    <n v="8839.5"/>
    <n v="-201.67"/>
    <n v="-84.37"/>
    <n v="8553.4599999999991"/>
    <n v="1724.75"/>
    <n v="10278.209999999999"/>
    <n v="-9.2379250862493906E-2"/>
    <n v="2.0287759829567542E-2"/>
    <n v="2.6304122506934598E-2"/>
    <n v="0.11702127659574468"/>
    <n v="97.887714285714281"/>
    <n v="-2.2814638837038292"/>
    <n v="-9.5446575032524465E-3"/>
    <n v="0.16780645657171825"/>
    <n v="0.83219354342828178"/>
  </r>
  <r>
    <x v="8"/>
    <x v="2"/>
    <x v="30"/>
    <n v="9077.4500000000007"/>
    <n v="-354.89"/>
    <n v="-853.35"/>
    <n v="7869.21"/>
    <n v="1567.65"/>
    <n v="9436.86"/>
    <n v="2.6918943379150486E-2"/>
    <n v="-7.9996866765028318E-2"/>
    <n v="-8.1857638635521035E-2"/>
    <n v="-0.16190476190476191"/>
    <n v="107.23704545454547"/>
    <n v="-3.9095781304220893"/>
    <n v="-9.4007678367823561E-2"/>
    <n v="0.16611987461931194"/>
    <n v="0.83388012538068801"/>
  </r>
  <r>
    <x v="9"/>
    <x v="2"/>
    <x v="31"/>
    <n v="9132.25"/>
    <n v="-279.42"/>
    <n v="-1572.55"/>
    <n v="7280.28"/>
    <n v="1631.25"/>
    <n v="8911.5300000000007"/>
    <n v="6.0369376862444042E-3"/>
    <n v="-7.4839786967179717E-2"/>
    <n v="-5.5667881053655548E-2"/>
    <n v="0.10227272727272728"/>
    <n v="91.871443298969083"/>
    <n v="-3.0597059870240084"/>
    <n v="-0.17219743217717429"/>
    <n v="0.18304937535978669"/>
    <n v="0.81695062464021317"/>
  </r>
  <r>
    <x v="10"/>
    <x v="2"/>
    <x v="32"/>
    <n v="23997.9"/>
    <n v="-776.84"/>
    <n v="-364.51"/>
    <n v="22856.55"/>
    <n v="4824.75"/>
    <n v="27681.3"/>
    <n v="1.6278189931287472"/>
    <n v="2.1395152384248957"/>
    <n v="2.1062342830019083"/>
    <n v="1.8041237113402062"/>
    <n v="101.76948529411764"/>
    <n v="-3.237116581034174"/>
    <n v="-1.5189245725667662E-2"/>
    <n v="0.17429636613887353"/>
    <n v="0.82570363386112644"/>
  </r>
  <r>
    <x v="11"/>
    <x v="2"/>
    <x v="33"/>
    <n v="31183.9"/>
    <n v="-2269.5100000000002"/>
    <n v="-1311.18"/>
    <n v="27603.21"/>
    <n v="5703.25"/>
    <n v="33306.46"/>
    <n v="0.29944286791760943"/>
    <n v="0.20767176148631356"/>
    <n v="0.20321155437064012"/>
    <n v="0.25735294117647056"/>
    <n v="97.387309941520471"/>
    <n v="-7.2778260576771991"/>
    <n v="-4.2046697173862155E-2"/>
    <n v="0.17123555010049102"/>
    <n v="0.828764449899508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EA583A-E2EE-4280-9214-8D45A3558FAE}" name="PivotTable2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5:J9" firstHeaderRow="1" firstDataRow="1" firstDataCol="1"/>
  <pivotFields count="18">
    <pivotField showAll="0">
      <items count="13">
        <item x="0"/>
        <item x="1"/>
        <item x="2"/>
        <item x="3"/>
        <item x="4"/>
        <item x="5"/>
        <item x="6"/>
        <item x="7"/>
        <item x="8"/>
        <item x="9"/>
        <item x="10"/>
        <item x="11"/>
        <item t="default"/>
      </items>
    </pivotField>
    <pivotField axis="axisRow" showAll="0">
      <items count="4">
        <item x="0"/>
        <item x="1"/>
        <item x="2"/>
        <item t="default"/>
      </items>
    </pivotField>
    <pivotField dataField="1" numFmtId="1" showAll="0"/>
    <pivotField numFmtId="168" showAll="0"/>
    <pivotField numFmtId="168" showAll="0"/>
    <pivotField numFmtId="168" showAll="0"/>
    <pivotField numFmtId="168" showAll="0"/>
    <pivotField numFmtId="1" showAll="0"/>
    <pivotField numFmtId="168" showAll="0"/>
    <pivotField showAll="0"/>
    <pivotField showAll="0"/>
    <pivotField showAll="0"/>
    <pivotField showAll="0"/>
    <pivotField numFmtId="1" showAll="0"/>
    <pivotField numFmtId="9" showAll="0"/>
    <pivotField numFmtId="165" showAll="0"/>
    <pivotField numFmtId="166" showAll="0"/>
    <pivotField numFmtId="165" showAll="0"/>
  </pivotFields>
  <rowFields count="1">
    <field x="1"/>
  </rowFields>
  <rowItems count="4">
    <i>
      <x/>
    </i>
    <i>
      <x v="1"/>
    </i>
    <i>
      <x v="2"/>
    </i>
    <i t="grand">
      <x/>
    </i>
  </rowItems>
  <colItems count="1">
    <i/>
  </colItems>
  <dataFields count="1">
    <dataField name="Sum of Total Orders" fld="2" baseField="1" baseItem="0" numFmtId="1"/>
  </dataFields>
  <formats count="6">
    <format dxfId="382">
      <pivotArea type="all" dataOnly="0" outline="0" fieldPosition="0"/>
    </format>
    <format dxfId="383">
      <pivotArea dataOnly="0" labelOnly="1" outline="0" axis="axisValues" fieldPosition="0"/>
    </format>
    <format dxfId="384">
      <pivotArea outline="0" collapsedLevelsAreSubtotals="1" fieldPosition="0"/>
    </format>
    <format dxfId="381">
      <pivotArea dataOnly="0" labelOnly="1" fieldPosition="0">
        <references count="1">
          <reference field="1" count="0"/>
        </references>
      </pivotArea>
    </format>
    <format dxfId="380">
      <pivotArea collapsedLevelsAreSubtotals="1" fieldPosition="0">
        <references count="1">
          <reference field="1" count="0"/>
        </references>
      </pivotArea>
    </format>
    <format dxfId="379">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D6F4725-7074-402D-A96C-849933A59305}"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B9" firstHeaderRow="1" firstDataRow="1" firstDataCol="0"/>
  <pivotFields count="18">
    <pivotField showAll="0">
      <items count="13">
        <item x="0"/>
        <item x="1"/>
        <item x="2"/>
        <item x="3"/>
        <item x="4"/>
        <item x="5"/>
        <item x="6"/>
        <item x="7"/>
        <item x="8"/>
        <item x="9"/>
        <item x="10"/>
        <item x="11"/>
        <item t="default"/>
      </items>
    </pivotField>
    <pivotField showAll="0">
      <items count="4">
        <item x="0"/>
        <item x="1"/>
        <item x="2"/>
        <item t="default"/>
      </items>
    </pivotField>
    <pivotField numFmtId="1" showAll="0"/>
    <pivotField numFmtId="168" showAll="0"/>
    <pivotField numFmtId="168" showAll="0"/>
    <pivotField numFmtId="168" showAll="0"/>
    <pivotField numFmtId="168" showAll="0"/>
    <pivotField numFmtId="1" showAll="0"/>
    <pivotField numFmtId="168" showAll="0"/>
    <pivotField showAll="0"/>
    <pivotField showAll="0"/>
    <pivotField dataField="1" showAll="0"/>
    <pivotField showAll="0"/>
    <pivotField numFmtId="1" showAll="0"/>
    <pivotField numFmtId="9" showAll="0"/>
    <pivotField numFmtId="165" showAll="0"/>
    <pivotField numFmtId="166" showAll="0"/>
    <pivotField numFmtId="165" showAll="0"/>
  </pivotFields>
  <rowItems count="1">
    <i/>
  </rowItems>
  <colItems count="1">
    <i/>
  </colItems>
  <dataFields count="1">
    <dataField name="Sum of Total Sales Growth" fld="11" baseField="0" baseItem="0"/>
  </dataFields>
  <formats count="1">
    <format dxfId="38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19B5CDF-996E-4C66-9A19-83738795EF2A}" name="Gross Sales Growth"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B2" firstHeaderRow="1" firstDataRow="1" firstDataCol="0"/>
  <pivotFields count="18">
    <pivotField showAll="0">
      <items count="13">
        <item x="0"/>
        <item x="1"/>
        <item x="2"/>
        <item x="3"/>
        <item x="4"/>
        <item x="5"/>
        <item x="6"/>
        <item x="7"/>
        <item x="8"/>
        <item x="9"/>
        <item x="10"/>
        <item x="11"/>
        <item t="default"/>
      </items>
    </pivotField>
    <pivotField showAll="0">
      <items count="4">
        <item x="0"/>
        <item x="1"/>
        <item x="2"/>
        <item t="default"/>
      </items>
    </pivotField>
    <pivotField numFmtId="1" showAll="0"/>
    <pivotField numFmtId="168" showAll="0"/>
    <pivotField numFmtId="168" showAll="0"/>
    <pivotField numFmtId="168" showAll="0"/>
    <pivotField numFmtId="168" showAll="0"/>
    <pivotField numFmtId="1" showAll="0"/>
    <pivotField numFmtId="168" showAll="0"/>
    <pivotField dataField="1" showAll="0"/>
    <pivotField showAll="0"/>
    <pivotField showAll="0"/>
    <pivotField showAll="0"/>
    <pivotField numFmtId="1" showAll="0"/>
    <pivotField numFmtId="9" showAll="0"/>
    <pivotField numFmtId="165" showAll="0"/>
    <pivotField numFmtId="166" showAll="0"/>
    <pivotField numFmtId="165" showAll="0"/>
  </pivotFields>
  <rowItems count="1">
    <i/>
  </rowItems>
  <colItems count="1">
    <i/>
  </colItems>
  <dataFields count="1">
    <dataField name="Sum of Gross Sales Growth" fld="9" baseField="0" baseItem="0" numFmtId="9"/>
  </dataFields>
  <formats count="1">
    <format dxfId="38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626E11-7E1A-4A7D-B225-B79DAB53B87B}" name="PivotTable20"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8:G19" firstHeaderRow="1" firstDataRow="1" firstDataCol="0"/>
  <pivotFields count="18">
    <pivotField showAll="0">
      <items count="13">
        <item x="0"/>
        <item x="1"/>
        <item x="2"/>
        <item x="3"/>
        <item x="4"/>
        <item x="5"/>
        <item x="6"/>
        <item x="7"/>
        <item x="8"/>
        <item x="9"/>
        <item x="10"/>
        <item x="11"/>
        <item t="default"/>
      </items>
    </pivotField>
    <pivotField showAll="0">
      <items count="4">
        <item x="0"/>
        <item x="1"/>
        <item x="2"/>
        <item t="default"/>
      </items>
    </pivotField>
    <pivotField numFmtId="1" showAll="0"/>
    <pivotField numFmtId="168" showAll="0"/>
    <pivotField numFmtId="168" showAll="0"/>
    <pivotField numFmtId="168" showAll="0"/>
    <pivotField numFmtId="168" showAll="0"/>
    <pivotField numFmtId="1" showAll="0"/>
    <pivotField dataField="1" numFmtId="168" showAll="0"/>
    <pivotField showAll="0"/>
    <pivotField showAll="0"/>
    <pivotField showAll="0"/>
    <pivotField showAll="0"/>
    <pivotField numFmtId="1" showAll="0"/>
    <pivotField numFmtId="9" showAll="0"/>
    <pivotField numFmtId="165" showAll="0"/>
    <pivotField numFmtId="166" showAll="0"/>
    <pivotField numFmtId="165" showAll="0"/>
  </pivotFields>
  <rowItems count="1">
    <i/>
  </rowItems>
  <colItems count="1">
    <i/>
  </colItems>
  <dataFields count="1">
    <dataField name="Sum of Total Sales" fld="8" baseField="0" baseItem="0" numFmtId="168"/>
  </dataFields>
  <formats count="3">
    <format dxfId="388">
      <pivotArea type="all" dataOnly="0" outline="0" fieldPosition="0"/>
    </format>
    <format dxfId="389">
      <pivotArea dataOnly="0" labelOnly="1" outline="0" axis="axisValues" fieldPosition="0"/>
    </format>
    <format dxfId="38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893F6C-615C-423F-A4CA-3E60A6E91ACB}" name="PivotTable1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5:G16" firstHeaderRow="1" firstDataRow="1" firstDataCol="0"/>
  <pivotFields count="18">
    <pivotField showAll="0">
      <items count="13">
        <item x="0"/>
        <item x="1"/>
        <item x="2"/>
        <item x="3"/>
        <item x="4"/>
        <item x="5"/>
        <item x="6"/>
        <item x="7"/>
        <item x="8"/>
        <item x="9"/>
        <item x="10"/>
        <item x="11"/>
        <item t="default"/>
      </items>
    </pivotField>
    <pivotField showAll="0">
      <items count="4">
        <item x="0"/>
        <item x="1"/>
        <item x="2"/>
        <item t="default"/>
      </items>
    </pivotField>
    <pivotField dataField="1" numFmtId="1" showAll="0"/>
    <pivotField numFmtId="168" showAll="0"/>
    <pivotField numFmtId="168" showAll="0"/>
    <pivotField numFmtId="168" showAll="0"/>
    <pivotField numFmtId="168" showAll="0"/>
    <pivotField numFmtId="1" showAll="0"/>
    <pivotField numFmtId="168" showAll="0"/>
    <pivotField showAll="0"/>
    <pivotField showAll="0"/>
    <pivotField showAll="0"/>
    <pivotField showAll="0"/>
    <pivotField numFmtId="1" showAll="0"/>
    <pivotField numFmtId="9" showAll="0"/>
    <pivotField numFmtId="165" showAll="0"/>
    <pivotField numFmtId="166" showAll="0"/>
    <pivotField numFmtId="165" showAll="0"/>
  </pivotFields>
  <rowItems count="1">
    <i/>
  </rowItems>
  <colItems count="1">
    <i/>
  </colItems>
  <dataFields count="1">
    <dataField name="Sum of Total Orders" fld="2" baseField="0" baseItem="0" numFmtId="185"/>
  </dataFields>
  <formats count="3">
    <format dxfId="392">
      <pivotArea type="all" dataOnly="0" outline="0" fieldPosition="0"/>
    </format>
    <format dxfId="391">
      <pivotArea outline="0" collapsedLevelsAreSubtotals="1" fieldPosition="0"/>
    </format>
    <format dxfId="39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C54FD6-C8BE-4DB0-A6F8-BAD0FAA5FC49}" name="PivotTable1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2:G13" firstHeaderRow="1" firstDataRow="1" firstDataCol="0"/>
  <pivotFields count="18">
    <pivotField showAll="0">
      <items count="13">
        <item x="0"/>
        <item x="1"/>
        <item x="2"/>
        <item x="3"/>
        <item x="4"/>
        <item x="5"/>
        <item x="6"/>
        <item x="7"/>
        <item x="8"/>
        <item x="9"/>
        <item x="10"/>
        <item x="11"/>
        <item t="default"/>
      </items>
    </pivotField>
    <pivotField showAll="0">
      <items count="4">
        <item x="0"/>
        <item x="1"/>
        <item x="2"/>
        <item t="default"/>
      </items>
    </pivotField>
    <pivotField numFmtId="1" showAll="0"/>
    <pivotField dataField="1" numFmtId="168" showAll="0"/>
    <pivotField numFmtId="168" showAll="0"/>
    <pivotField numFmtId="168" showAll="0"/>
    <pivotField numFmtId="168" showAll="0"/>
    <pivotField numFmtId="1" showAll="0"/>
    <pivotField numFmtId="168" showAll="0"/>
    <pivotField showAll="0"/>
    <pivotField showAll="0"/>
    <pivotField showAll="0"/>
    <pivotField showAll="0"/>
    <pivotField numFmtId="1" showAll="0"/>
    <pivotField numFmtId="9" showAll="0"/>
    <pivotField numFmtId="165" showAll="0"/>
    <pivotField numFmtId="166" showAll="0"/>
    <pivotField numFmtId="165" showAll="0"/>
  </pivotFields>
  <rowItems count="1">
    <i/>
  </rowItems>
  <colItems count="1">
    <i/>
  </colItems>
  <dataFields count="1">
    <dataField name="Sum of Gross Sales" fld="3" baseField="0" baseItem="0" numFmtId="168"/>
  </dataFields>
  <formats count="3">
    <format dxfId="394">
      <pivotArea type="all" dataOnly="0" outline="0" fieldPosition="0"/>
    </format>
    <format dxfId="395">
      <pivotArea dataOnly="0" labelOnly="1" outline="0" axis="axisValues" fieldPosition="0"/>
    </format>
    <format dxfId="39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B79E76-C22B-4354-ADA9-C1D4F36C689A}" name="PivotTable1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2:E25" firstHeaderRow="0" firstDataRow="1" firstDataCol="1"/>
  <pivotFields count="18">
    <pivotField axis="axisRow" showAll="0">
      <items count="13">
        <item x="0"/>
        <item x="1"/>
        <item x="2"/>
        <item x="3"/>
        <item x="4"/>
        <item x="5"/>
        <item x="6"/>
        <item x="7"/>
        <item x="8"/>
        <item x="9"/>
        <item x="10"/>
        <item x="11"/>
        <item t="default"/>
      </items>
    </pivotField>
    <pivotField showAll="0">
      <items count="4">
        <item x="0"/>
        <item x="1"/>
        <item x="2"/>
        <item t="default"/>
      </items>
    </pivotField>
    <pivotField numFmtId="1" showAll="0"/>
    <pivotField dataField="1" numFmtId="168" showAll="0"/>
    <pivotField numFmtId="168" showAll="0"/>
    <pivotField numFmtId="168" showAll="0"/>
    <pivotField dataField="1" numFmtId="168" showAll="0"/>
    <pivotField numFmtId="1" showAll="0"/>
    <pivotField dataField="1" numFmtId="168" showAll="0"/>
    <pivotField showAll="0"/>
    <pivotField showAll="0"/>
    <pivotField showAll="0"/>
    <pivotField showAll="0"/>
    <pivotField numFmtId="1" showAll="0"/>
    <pivotField numFmtId="9" showAll="0"/>
    <pivotField numFmtId="165" showAll="0"/>
    <pivotField numFmtId="166" showAll="0"/>
    <pivotField numFmtId="165"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Gross Sales" fld="3" baseField="0" baseItem="0" numFmtId="168"/>
    <dataField name="Sum of Net Sales" fld="6" baseField="0" baseItem="0" numFmtId="168"/>
    <dataField name="Sum of Total Sales" fld="8" baseField="0" baseItem="0" numFmtId="168"/>
  </dataFields>
  <formats count="2">
    <format dxfId="397">
      <pivotArea field="0" type="button" dataOnly="0" labelOnly="1" outline="0" axis="axisRow" fieldPosition="0"/>
    </format>
    <format dxfId="396">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A448C4-54DD-4F47-ACBE-46CD5CE851D8}" name="PivotTable1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H2" firstHeaderRow="1" firstDataRow="1" firstDataCol="0"/>
  <pivotFields count="18">
    <pivotField showAll="0">
      <items count="13">
        <item x="0"/>
        <item x="1"/>
        <item x="2"/>
        <item x="3"/>
        <item x="4"/>
        <item x="5"/>
        <item x="6"/>
        <item x="7"/>
        <item x="8"/>
        <item x="9"/>
        <item x="10"/>
        <item x="11"/>
        <item t="default"/>
      </items>
    </pivotField>
    <pivotField showAll="0">
      <items count="4">
        <item x="0"/>
        <item x="1"/>
        <item x="2"/>
        <item t="default"/>
      </items>
    </pivotField>
    <pivotField numFmtId="1" showAll="0"/>
    <pivotField numFmtId="168" showAll="0"/>
    <pivotField numFmtId="168" showAll="0"/>
    <pivotField numFmtId="168" showAll="0"/>
    <pivotField numFmtId="168" showAll="0"/>
    <pivotField numFmtId="1" showAll="0"/>
    <pivotField numFmtId="168" showAll="0"/>
    <pivotField showAll="0"/>
    <pivotField showAll="0"/>
    <pivotField showAll="0"/>
    <pivotField showAll="0"/>
    <pivotField numFmtId="1" showAll="0"/>
    <pivotField numFmtId="9" showAll="0"/>
    <pivotField numFmtId="165" showAll="0"/>
    <pivotField numFmtId="166" showAll="0"/>
    <pivotField dataField="1" numFmtId="165" showAll="0"/>
  </pivotFields>
  <rowItems count="1">
    <i/>
  </rowItems>
  <colItems count="1">
    <i/>
  </colItems>
  <dataFields count="1">
    <dataField name="Sum of Net Sales Contribution" fld="17" baseField="0" baseItem="0" numFmtId="168"/>
  </dataFields>
  <formats count="3">
    <format dxfId="399">
      <pivotArea type="all" dataOnly="0" outline="0" fieldPosition="0"/>
    </format>
    <format dxfId="400">
      <pivotArea dataOnly="0" labelOnly="1" outline="0" axis="axisValues" fieldPosition="0"/>
    </format>
    <format dxfId="39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2EFE4E-CC4B-46D1-98F2-FF40340E183B}" name="PivotTable1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F2" firstHeaderRow="1" firstDataRow="1" firstDataCol="0"/>
  <pivotFields count="18">
    <pivotField showAll="0">
      <items count="13">
        <item x="0"/>
        <item x="1"/>
        <item x="2"/>
        <item x="3"/>
        <item x="4"/>
        <item x="5"/>
        <item x="6"/>
        <item x="7"/>
        <item x="8"/>
        <item x="9"/>
        <item x="10"/>
        <item x="11"/>
        <item t="default"/>
      </items>
    </pivotField>
    <pivotField showAll="0">
      <items count="4">
        <item x="0"/>
        <item x="1"/>
        <item x="2"/>
        <item t="default"/>
      </items>
    </pivotField>
    <pivotField numFmtId="1" showAll="0"/>
    <pivotField numFmtId="168" showAll="0"/>
    <pivotField numFmtId="168" showAll="0"/>
    <pivotField numFmtId="168" showAll="0"/>
    <pivotField numFmtId="168" showAll="0"/>
    <pivotField numFmtId="1" showAll="0"/>
    <pivotField numFmtId="168" showAll="0"/>
    <pivotField showAll="0"/>
    <pivotField showAll="0"/>
    <pivotField showAll="0"/>
    <pivotField showAll="0"/>
    <pivotField numFmtId="1" showAll="0"/>
    <pivotField dataField="1" numFmtId="9" showAll="0"/>
    <pivotField numFmtId="165" showAll="0"/>
    <pivotField numFmtId="166" showAll="0"/>
    <pivotField numFmtId="165" showAll="0"/>
  </pivotFields>
  <rowItems count="1">
    <i/>
  </rowItems>
  <colItems count="1">
    <i/>
  </colItems>
  <dataFields count="1">
    <dataField name="Sum of Discount Rate" fld="14" baseField="0" baseItem="0" numFmtId="9"/>
  </dataFields>
  <formats count="3">
    <format dxfId="401">
      <pivotArea type="all" dataOnly="0" outline="0" fieldPosition="0"/>
    </format>
    <format dxfId="402">
      <pivotArea dataOnly="0" labelOnly="1" outline="0" axis="axisValues" fieldPosition="0"/>
    </format>
    <format dxfId="40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7076DE-3527-42D6-9B53-5AD35886698E}" name="PivotTable1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8:D9" firstHeaderRow="1" firstDataRow="1" firstDataCol="0"/>
  <pivotFields count="18">
    <pivotField showAll="0">
      <items count="13">
        <item x="0"/>
        <item x="1"/>
        <item x="2"/>
        <item x="3"/>
        <item x="4"/>
        <item x="5"/>
        <item x="6"/>
        <item x="7"/>
        <item x="8"/>
        <item x="9"/>
        <item x="10"/>
        <item x="11"/>
        <item t="default"/>
      </items>
    </pivotField>
    <pivotField showAll="0">
      <items count="4">
        <item x="0"/>
        <item x="1"/>
        <item x="2"/>
        <item t="default"/>
      </items>
    </pivotField>
    <pivotField numFmtId="1" showAll="0"/>
    <pivotField numFmtId="168" showAll="0"/>
    <pivotField numFmtId="168" showAll="0"/>
    <pivotField numFmtId="168" showAll="0"/>
    <pivotField numFmtId="168" showAll="0"/>
    <pivotField numFmtId="1" showAll="0"/>
    <pivotField numFmtId="168" showAll="0"/>
    <pivotField showAll="0"/>
    <pivotField showAll="0"/>
    <pivotField showAll="0"/>
    <pivotField showAll="0"/>
    <pivotField dataField="1" numFmtId="1" showAll="0"/>
    <pivotField numFmtId="9" showAll="0"/>
    <pivotField numFmtId="165" showAll="0"/>
    <pivotField numFmtId="166" showAll="0"/>
    <pivotField numFmtId="165" showAll="0"/>
  </pivotFields>
  <rowItems count="1">
    <i/>
  </rowItems>
  <colItems count="1">
    <i/>
  </colItems>
  <dataFields count="1">
    <dataField name="Sum of  Average order value" fld="13" baseField="0" baseItem="0" numFmtId="168"/>
  </dataFields>
  <formats count="3">
    <format dxfId="406">
      <pivotArea type="all" dataOnly="0" outline="0" fieldPosition="0"/>
    </format>
    <format dxfId="405">
      <pivotArea dataOnly="0" labelOnly="1" outline="0" axis="axisValues" fieldPosition="0"/>
    </format>
    <format dxfId="40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E339B37-25D8-46AB-97C0-33C81E6C3037}" name="PivotTable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D2" firstHeaderRow="1" firstDataRow="1" firstDataCol="0"/>
  <pivotFields count="18">
    <pivotField showAll="0">
      <items count="13">
        <item x="0"/>
        <item x="1"/>
        <item x="2"/>
        <item x="3"/>
        <item x="4"/>
        <item x="5"/>
        <item x="6"/>
        <item x="7"/>
        <item x="8"/>
        <item x="9"/>
        <item x="10"/>
        <item x="11"/>
        <item t="default"/>
      </items>
    </pivotField>
    <pivotField showAll="0">
      <items count="4">
        <item x="0"/>
        <item x="1"/>
        <item x="2"/>
        <item t="default"/>
      </items>
    </pivotField>
    <pivotField numFmtId="1" showAll="0"/>
    <pivotField numFmtId="168" showAll="0"/>
    <pivotField numFmtId="168" showAll="0"/>
    <pivotField numFmtId="168" showAll="0"/>
    <pivotField numFmtId="168" showAll="0"/>
    <pivotField numFmtId="1" showAll="0"/>
    <pivotField numFmtId="168" showAll="0"/>
    <pivotField showAll="0"/>
    <pivotField showAll="0"/>
    <pivotField showAll="0"/>
    <pivotField dataField="1" showAll="0"/>
    <pivotField numFmtId="1" showAll="0"/>
    <pivotField numFmtId="9" showAll="0"/>
    <pivotField numFmtId="165" showAll="0"/>
    <pivotField numFmtId="166" showAll="0"/>
    <pivotField numFmtId="165" showAll="0"/>
  </pivotFields>
  <rowItems count="1">
    <i/>
  </rowItems>
  <colItems count="1">
    <i/>
  </colItems>
  <dataFields count="1">
    <dataField name="Sum of Order Growth" fld="12" baseField="0" baseItem="0"/>
  </dataFields>
  <formats count="1">
    <format dxfId="40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CF6451F-AC77-45E9-9E9D-894D2151FB6D}" sourceName="Month">
  <pivotTables>
    <pivotTable tabId="2" name="PivotTable8"/>
    <pivotTable tabId="2" name="Gross Sales Growth"/>
    <pivotTable tabId="2" name="PivotTable11"/>
    <pivotTable tabId="2" name="PivotTable12"/>
    <pivotTable tabId="2" name="PivotTable15"/>
    <pivotTable tabId="2" name="PivotTable16"/>
    <pivotTable tabId="2" name="PivotTable17"/>
    <pivotTable tabId="2" name="PivotTable18"/>
    <pivotTable tabId="2" name="PivotTable20"/>
    <pivotTable tabId="2" name="PivotTable23"/>
    <pivotTable tabId="2" name="PivotTable9"/>
  </pivotTables>
  <data>
    <tabular pivotCacheId="1161659369">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A653160-820E-4F39-AC91-3013D94B1210}" sourceName="Year">
  <pivotTables>
    <pivotTable tabId="2" name="PivotTable8"/>
    <pivotTable tabId="2" name="Gross Sales Growth"/>
    <pivotTable tabId="2" name="PivotTable11"/>
    <pivotTable tabId="2" name="PivotTable12"/>
    <pivotTable tabId="2" name="PivotTable15"/>
    <pivotTable tabId="2" name="PivotTable16"/>
    <pivotTable tabId="2" name="PivotTable17"/>
    <pivotTable tabId="2" name="PivotTable18"/>
    <pivotTable tabId="2" name="PivotTable20"/>
    <pivotTable tabId="2" name="PivotTable23"/>
    <pivotTable tabId="2" name="PivotTable9"/>
  </pivotTables>
  <data>
    <tabular pivotCacheId="116165936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4B130B3-817F-4FE9-B18C-2991ED0E2735}" cache="Slicer_Month" caption="Month" rowHeight="304800"/>
  <slicer name="Year" xr10:uid="{75265852-57C0-4818-A344-FDA7F689919A}" cache="Slicer_Year" caption="Year"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F5A18ED0-E623-4573-A01C-017A5FD23E98}" cache="Slicer_Month" caption="Month" rowHeight="304800"/>
  <slicer name="Year 1" xr10:uid="{6DBFF1E1-E774-4B83-8F15-2FD5A9F0D5E9}" cache="Slicer_Year" caption="Year"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EE5DD-D3CF-4513-9BCD-CA8D2857ADB8}">
  <dimension ref="B1:S37"/>
  <sheetViews>
    <sheetView tabSelected="1" workbookViewId="0">
      <selection activeCell="D2" sqref="D2"/>
    </sheetView>
  </sheetViews>
  <sheetFormatPr defaultRowHeight="18.75" x14ac:dyDescent="0.3"/>
  <cols>
    <col min="2" max="2" width="9.296875" style="3" bestFit="1" customWidth="1"/>
    <col min="3" max="3" width="5.8984375" bestFit="1" customWidth="1"/>
    <col min="4" max="4" width="12.09765625" style="5" bestFit="1" customWidth="1"/>
    <col min="5" max="5" width="11.296875" style="9" bestFit="1" customWidth="1"/>
    <col min="6" max="6" width="10.09765625" style="9" bestFit="1" customWidth="1"/>
    <col min="7" max="7" width="9.5" style="9" bestFit="1" customWidth="1"/>
    <col min="8" max="8" width="9.8984375" style="9" bestFit="1" customWidth="1"/>
    <col min="9" max="9" width="9.09765625" style="5" bestFit="1" customWidth="1"/>
    <col min="10" max="10" width="11.796875" style="9" customWidth="1"/>
    <col min="11" max="11" width="16.3984375" style="9" bestFit="1" customWidth="1"/>
    <col min="12" max="12" width="16.3984375" style="9" customWidth="1"/>
    <col min="13" max="14" width="16.3984375" style="13" customWidth="1"/>
    <col min="15" max="15" width="17.59765625" style="9" customWidth="1"/>
    <col min="16" max="16" width="11.59765625" customWidth="1"/>
    <col min="17" max="17" width="11.19921875" style="10" customWidth="1"/>
    <col min="18" max="18" width="17.19921875" style="7" customWidth="1"/>
    <col min="19" max="19" width="18.19921875" style="7" bestFit="1" customWidth="1"/>
  </cols>
  <sheetData>
    <row r="1" spans="2:19" s="1" customFormat="1" x14ac:dyDescent="0.3">
      <c r="B1" s="2" t="s">
        <v>0</v>
      </c>
      <c r="C1" s="1" t="s">
        <v>1</v>
      </c>
      <c r="D1" s="4" t="s">
        <v>2</v>
      </c>
      <c r="E1" s="8" t="s">
        <v>3</v>
      </c>
      <c r="F1" s="8" t="s">
        <v>4</v>
      </c>
      <c r="G1" s="8" t="s">
        <v>5</v>
      </c>
      <c r="H1" s="8" t="s">
        <v>6</v>
      </c>
      <c r="I1" s="4" t="s">
        <v>7</v>
      </c>
      <c r="J1" s="8" t="s">
        <v>8</v>
      </c>
      <c r="K1" s="1" t="s">
        <v>21</v>
      </c>
      <c r="L1" s="1" t="s">
        <v>28</v>
      </c>
      <c r="M1" s="12" t="s">
        <v>22</v>
      </c>
      <c r="N1" s="1" t="s">
        <v>29</v>
      </c>
      <c r="O1" s="8" t="s">
        <v>23</v>
      </c>
      <c r="P1" s="1" t="s">
        <v>24</v>
      </c>
      <c r="Q1" s="11" t="s">
        <v>25</v>
      </c>
      <c r="R1" s="6" t="s">
        <v>26</v>
      </c>
      <c r="S1" s="6" t="s">
        <v>27</v>
      </c>
    </row>
    <row r="2" spans="2:19" x14ac:dyDescent="0.3">
      <c r="B2" s="3" t="s">
        <v>9</v>
      </c>
      <c r="C2">
        <v>2017</v>
      </c>
      <c r="D2" s="5">
        <v>73</v>
      </c>
      <c r="E2" s="9">
        <v>8861.5</v>
      </c>
      <c r="F2" s="9">
        <v>-129.4</v>
      </c>
      <c r="G2" s="9">
        <v>-448.45</v>
      </c>
      <c r="H2" s="9">
        <v>8283.65</v>
      </c>
      <c r="I2" s="5">
        <v>1088.3</v>
      </c>
      <c r="J2" s="9">
        <v>9371.9500000000007</v>
      </c>
      <c r="O2" s="9">
        <f>J2/D2</f>
        <v>128.38287671232877</v>
      </c>
      <c r="P2" s="10">
        <f>(F2/E2)*100</f>
        <v>-1.4602493934435479</v>
      </c>
      <c r="Q2" s="10">
        <f>G2/E2</f>
        <v>-5.0606556452067936E-2</v>
      </c>
      <c r="R2" s="7">
        <f>I2/J2</f>
        <v>0.11612311205245439</v>
      </c>
      <c r="S2" s="7">
        <f>H2/J2</f>
        <v>0.88387688794754549</v>
      </c>
    </row>
    <row r="3" spans="2:19" x14ac:dyDescent="0.3">
      <c r="B3" s="3" t="s">
        <v>10</v>
      </c>
      <c r="C3">
        <v>2017</v>
      </c>
      <c r="D3" s="5">
        <v>56</v>
      </c>
      <c r="E3" s="9">
        <v>6908.5</v>
      </c>
      <c r="F3" s="9">
        <v>-104.7</v>
      </c>
      <c r="G3" s="9">
        <v>-416.2</v>
      </c>
      <c r="H3" s="9">
        <v>6387.6</v>
      </c>
      <c r="I3" s="5">
        <v>892.45</v>
      </c>
      <c r="J3" s="9">
        <v>7280.05</v>
      </c>
      <c r="K3" s="10">
        <f>(E3-E2)/E2</f>
        <v>-0.22039158156068386</v>
      </c>
      <c r="L3" s="10">
        <f>(H3-H2)/H2</f>
        <v>-0.22889064603164055</v>
      </c>
      <c r="M3" s="10">
        <f>(J3-J2)/J2</f>
        <v>-0.22320861720346358</v>
      </c>
      <c r="N3" s="10">
        <f>(D3-D2)/D2</f>
        <v>-0.23287671232876711</v>
      </c>
      <c r="O3" s="9">
        <f t="shared" ref="O3:O37" si="0">J3/D3</f>
        <v>130.00089285714287</v>
      </c>
      <c r="P3" s="10">
        <f t="shared" ref="P3:P37" si="1">(F3/E3)*100</f>
        <v>-1.515524354056597</v>
      </c>
      <c r="Q3" s="10">
        <f t="shared" ref="Q3:Q37" si="2">G3/E3</f>
        <v>-6.0244626185134251E-2</v>
      </c>
      <c r="R3" s="7">
        <f t="shared" ref="R3:R37" si="3">I3/J3</f>
        <v>0.12258844376068846</v>
      </c>
      <c r="S3" s="7">
        <f t="shared" ref="S3:S37" si="4">H3/J3</f>
        <v>0.87741155623931155</v>
      </c>
    </row>
    <row r="4" spans="2:19" x14ac:dyDescent="0.3">
      <c r="B4" s="3" t="s">
        <v>11</v>
      </c>
      <c r="C4">
        <v>2017</v>
      </c>
      <c r="D4" s="5">
        <v>60</v>
      </c>
      <c r="E4" s="9">
        <v>5778.5</v>
      </c>
      <c r="F4" s="9">
        <v>-172.2</v>
      </c>
      <c r="G4" s="9">
        <v>-1017.2</v>
      </c>
      <c r="H4" s="9">
        <v>4589.1000000000004</v>
      </c>
      <c r="I4" s="5">
        <v>707.43</v>
      </c>
      <c r="J4" s="9">
        <v>5296.53</v>
      </c>
      <c r="K4" s="10">
        <f t="shared" ref="K4:K37" si="5">(E4-E3)/E3</f>
        <v>-0.16356662082941303</v>
      </c>
      <c r="L4" s="10">
        <f t="shared" ref="L4:L37" si="6">(H4-H3)/H3</f>
        <v>-0.28156114972759722</v>
      </c>
      <c r="M4" s="10">
        <f t="shared" ref="M4:M37" si="7">(J4-J3)/J3</f>
        <v>-0.2724596671726156</v>
      </c>
      <c r="N4" s="10">
        <f t="shared" ref="N4:N37" si="8">(D4-D3)/D3</f>
        <v>7.1428571428571425E-2</v>
      </c>
      <c r="O4" s="9">
        <f t="shared" si="0"/>
        <v>88.275499999999994</v>
      </c>
      <c r="P4" s="10">
        <f t="shared" si="1"/>
        <v>-2.9800121138703815</v>
      </c>
      <c r="Q4" s="10">
        <f t="shared" si="2"/>
        <v>-0.17603184217357445</v>
      </c>
      <c r="R4" s="7">
        <f t="shared" si="3"/>
        <v>0.13356480563689813</v>
      </c>
      <c r="S4" s="7">
        <f t="shared" si="4"/>
        <v>0.86643519436310201</v>
      </c>
    </row>
    <row r="5" spans="2:19" x14ac:dyDescent="0.3">
      <c r="B5" s="3" t="s">
        <v>12</v>
      </c>
      <c r="C5">
        <v>2017</v>
      </c>
      <c r="D5" s="5">
        <v>70</v>
      </c>
      <c r="E5" s="9">
        <v>8814</v>
      </c>
      <c r="F5" s="9">
        <v>-281.39999999999998</v>
      </c>
      <c r="G5" s="9">
        <v>0</v>
      </c>
      <c r="H5" s="9">
        <v>8532.6</v>
      </c>
      <c r="I5" s="5">
        <v>1068.3</v>
      </c>
      <c r="J5" s="9">
        <v>9600.9</v>
      </c>
      <c r="K5" s="10">
        <f t="shared" si="5"/>
        <v>0.5253093363329584</v>
      </c>
      <c r="L5" s="10">
        <f t="shared" si="6"/>
        <v>0.85931882068379417</v>
      </c>
      <c r="M5" s="10">
        <f t="shared" si="7"/>
        <v>0.81267735668447083</v>
      </c>
      <c r="N5" s="10">
        <f t="shared" si="8"/>
        <v>0.16666666666666666</v>
      </c>
      <c r="O5" s="9">
        <f t="shared" si="0"/>
        <v>137.15571428571428</v>
      </c>
      <c r="P5" s="10">
        <f t="shared" si="1"/>
        <v>-3.1926480599046965</v>
      </c>
      <c r="Q5" s="10">
        <f t="shared" si="2"/>
        <v>0</v>
      </c>
      <c r="R5" s="7">
        <f t="shared" si="3"/>
        <v>0.11127081836077868</v>
      </c>
      <c r="S5" s="7">
        <f t="shared" si="4"/>
        <v>0.88872918163922143</v>
      </c>
    </row>
    <row r="6" spans="2:19" x14ac:dyDescent="0.3">
      <c r="B6" s="3" t="s">
        <v>13</v>
      </c>
      <c r="C6">
        <v>2017</v>
      </c>
      <c r="D6" s="5">
        <v>54</v>
      </c>
      <c r="E6" s="9">
        <v>6677</v>
      </c>
      <c r="F6" s="9">
        <v>-185.75</v>
      </c>
      <c r="G6" s="9">
        <v>-253.8</v>
      </c>
      <c r="H6" s="9">
        <v>6237.45</v>
      </c>
      <c r="I6" s="5">
        <v>866.46</v>
      </c>
      <c r="J6" s="9">
        <v>7103.91</v>
      </c>
      <c r="K6" s="10">
        <f t="shared" si="5"/>
        <v>-0.24245518493306104</v>
      </c>
      <c r="L6" s="10">
        <f t="shared" si="6"/>
        <v>-0.2689860066099431</v>
      </c>
      <c r="M6" s="10">
        <f t="shared" si="7"/>
        <v>-0.26007874261787955</v>
      </c>
      <c r="N6" s="10">
        <f t="shared" si="8"/>
        <v>-0.22857142857142856</v>
      </c>
      <c r="O6" s="9">
        <f t="shared" si="0"/>
        <v>131.55388888888888</v>
      </c>
      <c r="P6" s="10">
        <f t="shared" si="1"/>
        <v>-2.781937996106036</v>
      </c>
      <c r="Q6" s="10">
        <f t="shared" si="2"/>
        <v>-3.8011082821626484E-2</v>
      </c>
      <c r="R6" s="7">
        <f t="shared" si="3"/>
        <v>0.12196945062648598</v>
      </c>
      <c r="S6" s="7">
        <f t="shared" si="4"/>
        <v>0.87803054937351399</v>
      </c>
    </row>
    <row r="7" spans="2:19" x14ac:dyDescent="0.3">
      <c r="B7" s="3" t="s">
        <v>14</v>
      </c>
      <c r="C7">
        <v>2017</v>
      </c>
      <c r="D7" s="5">
        <v>68</v>
      </c>
      <c r="E7" s="9">
        <v>9621.5</v>
      </c>
      <c r="F7" s="9">
        <v>-234.45</v>
      </c>
      <c r="G7" s="9">
        <v>-17.5</v>
      </c>
      <c r="H7" s="9">
        <v>9369.5499999999993</v>
      </c>
      <c r="I7" s="5">
        <v>1204.32</v>
      </c>
      <c r="J7" s="9">
        <v>10573.87</v>
      </c>
      <c r="K7" s="10">
        <f t="shared" si="5"/>
        <v>0.4409914632319904</v>
      </c>
      <c r="L7" s="10">
        <f t="shared" si="6"/>
        <v>0.50214430576597802</v>
      </c>
      <c r="M7" s="10">
        <f t="shared" si="7"/>
        <v>0.48845776480839437</v>
      </c>
      <c r="N7" s="10">
        <f t="shared" si="8"/>
        <v>0.25925925925925924</v>
      </c>
      <c r="O7" s="9">
        <f t="shared" si="0"/>
        <v>155.49808823529412</v>
      </c>
      <c r="P7" s="10">
        <f t="shared" si="1"/>
        <v>-2.4367302395676349</v>
      </c>
      <c r="Q7" s="10">
        <f t="shared" si="2"/>
        <v>-1.8188432157148053E-3</v>
      </c>
      <c r="R7" s="7">
        <f t="shared" si="3"/>
        <v>0.11389585837541032</v>
      </c>
      <c r="S7" s="7">
        <f t="shared" si="4"/>
        <v>0.8861041416245895</v>
      </c>
    </row>
    <row r="8" spans="2:19" x14ac:dyDescent="0.3">
      <c r="B8" s="3" t="s">
        <v>15</v>
      </c>
      <c r="C8">
        <v>2017</v>
      </c>
      <c r="D8" s="5">
        <v>66</v>
      </c>
      <c r="E8" s="9">
        <v>6480</v>
      </c>
      <c r="F8" s="9">
        <v>-51.5</v>
      </c>
      <c r="G8" s="9">
        <v>-469.2</v>
      </c>
      <c r="H8" s="9">
        <v>5959.3</v>
      </c>
      <c r="I8" s="5">
        <v>807.36</v>
      </c>
      <c r="J8" s="9">
        <v>6766.66</v>
      </c>
      <c r="K8" s="10">
        <f t="shared" si="5"/>
        <v>-0.32650834069531776</v>
      </c>
      <c r="L8" s="10">
        <f t="shared" si="6"/>
        <v>-0.36397158881696551</v>
      </c>
      <c r="M8" s="10">
        <f t="shared" si="7"/>
        <v>-0.36005833247429753</v>
      </c>
      <c r="N8" s="10">
        <f t="shared" si="8"/>
        <v>-2.9411764705882353E-2</v>
      </c>
      <c r="O8" s="9">
        <f t="shared" si="0"/>
        <v>102.52515151515151</v>
      </c>
      <c r="P8" s="10">
        <f t="shared" si="1"/>
        <v>-0.79475308641975306</v>
      </c>
      <c r="Q8" s="10">
        <f t="shared" si="2"/>
        <v>-7.2407407407407406E-2</v>
      </c>
      <c r="R8" s="7">
        <f t="shared" si="3"/>
        <v>0.11931440326542195</v>
      </c>
      <c r="S8" s="7">
        <f t="shared" si="4"/>
        <v>0.88068559673457814</v>
      </c>
    </row>
    <row r="9" spans="2:19" x14ac:dyDescent="0.3">
      <c r="B9" s="3" t="s">
        <v>16</v>
      </c>
      <c r="C9">
        <v>2017</v>
      </c>
      <c r="D9" s="5">
        <v>55</v>
      </c>
      <c r="E9" s="9">
        <v>8025</v>
      </c>
      <c r="F9" s="9">
        <v>-258.89999999999998</v>
      </c>
      <c r="G9" s="9">
        <v>-26</v>
      </c>
      <c r="H9" s="9">
        <v>7740.1</v>
      </c>
      <c r="I9" s="5">
        <v>843.46</v>
      </c>
      <c r="J9" s="9">
        <v>8583.56</v>
      </c>
      <c r="K9" s="10">
        <f t="shared" si="5"/>
        <v>0.23842592592592593</v>
      </c>
      <c r="L9" s="10">
        <f t="shared" si="6"/>
        <v>0.2988270434446999</v>
      </c>
      <c r="M9" s="10">
        <f t="shared" si="7"/>
        <v>0.26850765370212182</v>
      </c>
      <c r="N9" s="10">
        <f t="shared" si="8"/>
        <v>-0.16666666666666666</v>
      </c>
      <c r="O9" s="9">
        <f t="shared" si="0"/>
        <v>156.06472727272725</v>
      </c>
      <c r="P9" s="10">
        <f t="shared" si="1"/>
        <v>-3.226168224299065</v>
      </c>
      <c r="Q9" s="10">
        <f t="shared" si="2"/>
        <v>-3.2398753894080996E-3</v>
      </c>
      <c r="R9" s="7">
        <f t="shared" si="3"/>
        <v>9.8264589517636045E-2</v>
      </c>
      <c r="S9" s="7">
        <f t="shared" si="4"/>
        <v>0.90173541048236405</v>
      </c>
    </row>
    <row r="10" spans="2:19" x14ac:dyDescent="0.3">
      <c r="B10" s="3" t="s">
        <v>17</v>
      </c>
      <c r="C10">
        <v>2017</v>
      </c>
      <c r="D10" s="5">
        <v>68</v>
      </c>
      <c r="E10" s="9">
        <v>7075</v>
      </c>
      <c r="F10" s="9">
        <v>-61.7</v>
      </c>
      <c r="G10" s="9">
        <v>-281</v>
      </c>
      <c r="H10" s="9">
        <v>6732.3</v>
      </c>
      <c r="I10" s="5">
        <v>907.32</v>
      </c>
      <c r="J10" s="9">
        <v>7639.62</v>
      </c>
      <c r="K10" s="10">
        <f t="shared" si="5"/>
        <v>-0.11838006230529595</v>
      </c>
      <c r="L10" s="10">
        <f t="shared" si="6"/>
        <v>-0.13020503611064457</v>
      </c>
      <c r="M10" s="10">
        <f t="shared" si="7"/>
        <v>-0.10997068815270117</v>
      </c>
      <c r="N10" s="10">
        <f t="shared" si="8"/>
        <v>0.23636363636363636</v>
      </c>
      <c r="O10" s="9">
        <f t="shared" si="0"/>
        <v>112.34735294117647</v>
      </c>
      <c r="P10" s="10">
        <f t="shared" si="1"/>
        <v>-0.87208480565371027</v>
      </c>
      <c r="Q10" s="10">
        <f t="shared" si="2"/>
        <v>-3.9717314487632507E-2</v>
      </c>
      <c r="R10" s="7">
        <f t="shared" si="3"/>
        <v>0.11876506946680594</v>
      </c>
      <c r="S10" s="7">
        <f t="shared" si="4"/>
        <v>0.88123493053319413</v>
      </c>
    </row>
    <row r="11" spans="2:19" x14ac:dyDescent="0.3">
      <c r="B11" s="3" t="s">
        <v>18</v>
      </c>
      <c r="C11">
        <v>2017</v>
      </c>
      <c r="D11" s="5">
        <v>59</v>
      </c>
      <c r="E11" s="9">
        <v>5720</v>
      </c>
      <c r="F11" s="9">
        <v>-88</v>
      </c>
      <c r="G11" s="9">
        <v>-305</v>
      </c>
      <c r="H11" s="9">
        <v>5327</v>
      </c>
      <c r="I11" s="5">
        <v>695.42</v>
      </c>
      <c r="J11" s="9">
        <v>6022.42</v>
      </c>
      <c r="K11" s="10">
        <f t="shared" si="5"/>
        <v>-0.19151943462897528</v>
      </c>
      <c r="L11" s="10">
        <f t="shared" si="6"/>
        <v>-0.20873995514163066</v>
      </c>
      <c r="M11" s="10">
        <f t="shared" si="7"/>
        <v>-0.21168592155107188</v>
      </c>
      <c r="N11" s="10">
        <f t="shared" si="8"/>
        <v>-0.13235294117647059</v>
      </c>
      <c r="O11" s="9">
        <f t="shared" si="0"/>
        <v>102.07491525423728</v>
      </c>
      <c r="P11" s="10">
        <f t="shared" si="1"/>
        <v>-1.5384615384615385</v>
      </c>
      <c r="Q11" s="10">
        <f t="shared" si="2"/>
        <v>-5.332167832167832E-2</v>
      </c>
      <c r="R11" s="7">
        <f t="shared" si="3"/>
        <v>0.11547185350739403</v>
      </c>
      <c r="S11" s="7">
        <f t="shared" si="4"/>
        <v>0.88452814649260592</v>
      </c>
    </row>
    <row r="12" spans="2:19" x14ac:dyDescent="0.3">
      <c r="B12" s="3" t="s">
        <v>19</v>
      </c>
      <c r="C12">
        <v>2017</v>
      </c>
      <c r="D12" s="5">
        <v>91</v>
      </c>
      <c r="E12" s="9">
        <v>13025</v>
      </c>
      <c r="F12" s="9">
        <v>-131.30000000000001</v>
      </c>
      <c r="G12" s="9">
        <v>-323.85000000000002</v>
      </c>
      <c r="H12" s="9">
        <v>12569.85</v>
      </c>
      <c r="I12" s="5">
        <v>1555.1</v>
      </c>
      <c r="J12" s="9">
        <v>14124.95</v>
      </c>
      <c r="K12" s="10">
        <f t="shared" si="5"/>
        <v>1.2770979020979021</v>
      </c>
      <c r="L12" s="10">
        <f t="shared" si="6"/>
        <v>1.3596489581377886</v>
      </c>
      <c r="M12" s="10">
        <f t="shared" si="7"/>
        <v>1.3453943763470499</v>
      </c>
      <c r="N12" s="10">
        <f t="shared" si="8"/>
        <v>0.5423728813559322</v>
      </c>
      <c r="O12" s="9">
        <f t="shared" si="0"/>
        <v>155.21923076923079</v>
      </c>
      <c r="P12" s="10">
        <f t="shared" si="1"/>
        <v>-1.0080614203454896</v>
      </c>
      <c r="Q12" s="10">
        <f t="shared" si="2"/>
        <v>-2.4863723608445298E-2</v>
      </c>
      <c r="R12" s="7">
        <f t="shared" si="3"/>
        <v>0.11009596494146881</v>
      </c>
      <c r="S12" s="7">
        <f t="shared" si="4"/>
        <v>0.88990403505853111</v>
      </c>
    </row>
    <row r="13" spans="2:19" x14ac:dyDescent="0.3">
      <c r="B13" s="3" t="s">
        <v>20</v>
      </c>
      <c r="C13">
        <v>2017</v>
      </c>
      <c r="D13" s="5">
        <v>116</v>
      </c>
      <c r="E13" s="9">
        <v>10356.049999999999</v>
      </c>
      <c r="F13" s="9">
        <v>-149.85</v>
      </c>
      <c r="G13" s="9">
        <v>-414.2</v>
      </c>
      <c r="H13" s="9">
        <v>9792</v>
      </c>
      <c r="I13" s="5">
        <v>1340.85</v>
      </c>
      <c r="J13" s="9">
        <v>11132.85</v>
      </c>
      <c r="K13" s="10">
        <f t="shared" si="5"/>
        <v>-0.20490978886756245</v>
      </c>
      <c r="L13" s="10">
        <f t="shared" si="6"/>
        <v>-0.22099309060967318</v>
      </c>
      <c r="M13" s="10">
        <f t="shared" si="7"/>
        <v>-0.21183083833925076</v>
      </c>
      <c r="N13" s="10">
        <f t="shared" si="8"/>
        <v>0.27472527472527475</v>
      </c>
      <c r="O13" s="9">
        <f t="shared" si="0"/>
        <v>95.972844827586215</v>
      </c>
      <c r="P13" s="10">
        <f t="shared" si="1"/>
        <v>-1.4469802675730612</v>
      </c>
      <c r="Q13" s="10">
        <f t="shared" si="2"/>
        <v>-3.999594439965045E-2</v>
      </c>
      <c r="R13" s="7">
        <f t="shared" si="3"/>
        <v>0.12044085746237485</v>
      </c>
      <c r="S13" s="7">
        <f t="shared" si="4"/>
        <v>0.87955914253762513</v>
      </c>
    </row>
    <row r="14" spans="2:19" x14ac:dyDescent="0.3">
      <c r="B14" s="3" t="s">
        <v>9</v>
      </c>
      <c r="C14">
        <v>2018</v>
      </c>
      <c r="D14" s="5">
        <v>83</v>
      </c>
      <c r="E14" s="9">
        <v>8923</v>
      </c>
      <c r="F14" s="9">
        <v>-217.1</v>
      </c>
      <c r="G14" s="9">
        <v>-26.25</v>
      </c>
      <c r="H14" s="9">
        <v>8679.65</v>
      </c>
      <c r="I14" s="5">
        <v>1180.18</v>
      </c>
      <c r="J14" s="9">
        <v>9859.83</v>
      </c>
      <c r="K14" s="10">
        <f t="shared" si="5"/>
        <v>-0.13837804954591754</v>
      </c>
      <c r="L14" s="10">
        <f t="shared" si="6"/>
        <v>-0.1135978349673203</v>
      </c>
      <c r="M14" s="10">
        <f t="shared" si="7"/>
        <v>-0.11434807798542156</v>
      </c>
      <c r="N14" s="10">
        <f t="shared" si="8"/>
        <v>-0.28448275862068967</v>
      </c>
      <c r="O14" s="9">
        <f t="shared" si="0"/>
        <v>118.79313253012049</v>
      </c>
      <c r="P14" s="10">
        <f t="shared" si="1"/>
        <v>-2.4330382158466883</v>
      </c>
      <c r="Q14" s="10">
        <f t="shared" si="2"/>
        <v>-2.9418357054802197E-3</v>
      </c>
      <c r="R14" s="7">
        <f t="shared" si="3"/>
        <v>0.11969577568781613</v>
      </c>
      <c r="S14" s="7">
        <f t="shared" si="4"/>
        <v>0.8803042243121838</v>
      </c>
    </row>
    <row r="15" spans="2:19" x14ac:dyDescent="0.3">
      <c r="B15" s="3" t="s">
        <v>10</v>
      </c>
      <c r="C15">
        <v>2018</v>
      </c>
      <c r="D15" s="5">
        <v>69</v>
      </c>
      <c r="E15" s="9">
        <v>6529.2</v>
      </c>
      <c r="F15" s="9">
        <v>-161.35</v>
      </c>
      <c r="G15" s="9">
        <v>-118.15</v>
      </c>
      <c r="H15" s="9">
        <v>6249.7</v>
      </c>
      <c r="I15" s="5">
        <v>908.91</v>
      </c>
      <c r="J15" s="9">
        <v>7158.61</v>
      </c>
      <c r="K15" s="10">
        <f t="shared" si="5"/>
        <v>-0.26827300235346857</v>
      </c>
      <c r="L15" s="10">
        <f t="shared" si="6"/>
        <v>-0.27995944536934092</v>
      </c>
      <c r="M15" s="10">
        <f t="shared" si="7"/>
        <v>-0.27396212713606627</v>
      </c>
      <c r="N15" s="10">
        <f t="shared" si="8"/>
        <v>-0.16867469879518071</v>
      </c>
      <c r="O15" s="9">
        <f t="shared" si="0"/>
        <v>103.74797101449275</v>
      </c>
      <c r="P15" s="10">
        <f t="shared" si="1"/>
        <v>-2.4712062733566134</v>
      </c>
      <c r="Q15" s="10">
        <f t="shared" si="2"/>
        <v>-1.8095631930404952E-2</v>
      </c>
      <c r="R15" s="7">
        <f t="shared" si="3"/>
        <v>0.12696738612663633</v>
      </c>
      <c r="S15" s="7">
        <f t="shared" si="4"/>
        <v>0.87303261387336373</v>
      </c>
    </row>
    <row r="16" spans="2:19" x14ac:dyDescent="0.3">
      <c r="B16" s="3" t="s">
        <v>11</v>
      </c>
      <c r="C16">
        <v>2018</v>
      </c>
      <c r="D16" s="5">
        <v>64</v>
      </c>
      <c r="E16" s="9">
        <v>7442.7</v>
      </c>
      <c r="F16" s="9">
        <v>-226.82</v>
      </c>
      <c r="G16" s="9">
        <v>-8.8000000000000007</v>
      </c>
      <c r="H16" s="9">
        <v>7207.08</v>
      </c>
      <c r="I16" s="5">
        <v>1226.92</v>
      </c>
      <c r="J16" s="9">
        <v>8434</v>
      </c>
      <c r="K16" s="10">
        <f t="shared" si="5"/>
        <v>0.1399099430251792</v>
      </c>
      <c r="L16" s="10">
        <f t="shared" si="6"/>
        <v>0.15318815303134553</v>
      </c>
      <c r="M16" s="10">
        <f t="shared" si="7"/>
        <v>0.1781616822260188</v>
      </c>
      <c r="N16" s="10">
        <f t="shared" si="8"/>
        <v>-7.2463768115942032E-2</v>
      </c>
      <c r="O16" s="9">
        <f t="shared" si="0"/>
        <v>131.78125</v>
      </c>
      <c r="P16" s="10">
        <f t="shared" si="1"/>
        <v>-3.0475499482714605</v>
      </c>
      <c r="Q16" s="10">
        <f t="shared" si="2"/>
        <v>-1.1823666142663281E-3</v>
      </c>
      <c r="R16" s="7">
        <f t="shared" si="3"/>
        <v>0.14547308513161017</v>
      </c>
      <c r="S16" s="7">
        <f t="shared" si="4"/>
        <v>0.85452691486838983</v>
      </c>
    </row>
    <row r="17" spans="2:19" x14ac:dyDescent="0.3">
      <c r="B17" s="3" t="s">
        <v>12</v>
      </c>
      <c r="C17">
        <v>2018</v>
      </c>
      <c r="D17" s="5">
        <v>81</v>
      </c>
      <c r="E17" s="9">
        <v>9406.35</v>
      </c>
      <c r="F17" s="9">
        <v>-232.28</v>
      </c>
      <c r="G17" s="9">
        <v>-40</v>
      </c>
      <c r="H17" s="9">
        <v>9134.07</v>
      </c>
      <c r="I17" s="5">
        <v>1387.56</v>
      </c>
      <c r="J17" s="9">
        <v>10521.63</v>
      </c>
      <c r="K17" s="10">
        <f t="shared" si="5"/>
        <v>0.26383570478455409</v>
      </c>
      <c r="L17" s="10">
        <f t="shared" si="6"/>
        <v>0.2673745816613663</v>
      </c>
      <c r="M17" s="10">
        <f t="shared" si="7"/>
        <v>0.24752549205596386</v>
      </c>
      <c r="N17" s="10">
        <f t="shared" si="8"/>
        <v>0.265625</v>
      </c>
      <c r="O17" s="9">
        <f t="shared" si="0"/>
        <v>129.89666666666665</v>
      </c>
      <c r="P17" s="10">
        <f t="shared" si="1"/>
        <v>-2.4693956741988123</v>
      </c>
      <c r="Q17" s="10">
        <f t="shared" si="2"/>
        <v>-4.252446485618757E-3</v>
      </c>
      <c r="R17" s="7">
        <f t="shared" si="3"/>
        <v>0.13187690500426266</v>
      </c>
      <c r="S17" s="7">
        <f t="shared" si="4"/>
        <v>0.86812309499573737</v>
      </c>
    </row>
    <row r="18" spans="2:19" x14ac:dyDescent="0.3">
      <c r="B18" s="3" t="s">
        <v>13</v>
      </c>
      <c r="C18">
        <v>2018</v>
      </c>
      <c r="D18" s="5">
        <v>82</v>
      </c>
      <c r="E18" s="9">
        <v>7493.9</v>
      </c>
      <c r="F18" s="9">
        <v>-221.25</v>
      </c>
      <c r="G18" s="9">
        <v>-1448.02</v>
      </c>
      <c r="H18" s="9">
        <v>5824.63</v>
      </c>
      <c r="I18" s="5">
        <v>1234.95</v>
      </c>
      <c r="J18" s="9">
        <v>7059.58</v>
      </c>
      <c r="K18" s="10">
        <f t="shared" si="5"/>
        <v>-0.2033147820355399</v>
      </c>
      <c r="L18" s="10">
        <f t="shared" si="6"/>
        <v>-0.36231822177846235</v>
      </c>
      <c r="M18" s="10">
        <f t="shared" si="7"/>
        <v>-0.32904122270028496</v>
      </c>
      <c r="N18" s="10">
        <f t="shared" si="8"/>
        <v>1.2345679012345678E-2</v>
      </c>
      <c r="O18" s="9">
        <f t="shared" si="0"/>
        <v>86.092439024390245</v>
      </c>
      <c r="P18" s="10">
        <f t="shared" si="1"/>
        <v>-2.952401286379589</v>
      </c>
      <c r="Q18" s="10">
        <f t="shared" si="2"/>
        <v>-0.19322649087924845</v>
      </c>
      <c r="R18" s="7">
        <f t="shared" si="3"/>
        <v>0.17493250306675467</v>
      </c>
      <c r="S18" s="7">
        <f t="shared" si="4"/>
        <v>0.82506749693324533</v>
      </c>
    </row>
    <row r="19" spans="2:19" x14ac:dyDescent="0.3">
      <c r="B19" s="3" t="s">
        <v>14</v>
      </c>
      <c r="C19">
        <v>2018</v>
      </c>
      <c r="D19" s="5">
        <v>124</v>
      </c>
      <c r="E19" s="9">
        <v>13260.8</v>
      </c>
      <c r="F19" s="9">
        <v>-335.4</v>
      </c>
      <c r="G19" s="9">
        <v>-1506.53</v>
      </c>
      <c r="H19" s="9">
        <v>11418.87</v>
      </c>
      <c r="I19" s="5">
        <v>2124.4899999999998</v>
      </c>
      <c r="J19" s="9">
        <v>13543.36</v>
      </c>
      <c r="K19" s="10">
        <f t="shared" si="5"/>
        <v>0.76954589732982825</v>
      </c>
      <c r="L19" s="10">
        <f t="shared" si="6"/>
        <v>0.96044555619841954</v>
      </c>
      <c r="M19" s="10">
        <f t="shared" si="7"/>
        <v>0.91843707416021925</v>
      </c>
      <c r="N19" s="10">
        <f t="shared" si="8"/>
        <v>0.51219512195121952</v>
      </c>
      <c r="O19" s="9">
        <f t="shared" si="0"/>
        <v>109.22064516129032</v>
      </c>
      <c r="P19" s="10">
        <f t="shared" si="1"/>
        <v>-2.52925916988417</v>
      </c>
      <c r="Q19" s="10">
        <f t="shared" si="2"/>
        <v>-0.11360777630308881</v>
      </c>
      <c r="R19" s="7">
        <f t="shared" si="3"/>
        <v>0.1568657999196654</v>
      </c>
      <c r="S19" s="7">
        <f t="shared" si="4"/>
        <v>0.84313420008033457</v>
      </c>
    </row>
    <row r="20" spans="2:19" x14ac:dyDescent="0.3">
      <c r="B20" s="3" t="s">
        <v>15</v>
      </c>
      <c r="C20">
        <v>2018</v>
      </c>
      <c r="D20" s="5">
        <v>102</v>
      </c>
      <c r="E20" s="9">
        <v>9274.9500000000007</v>
      </c>
      <c r="F20" s="9">
        <v>-237.87</v>
      </c>
      <c r="G20" s="9">
        <v>-689.98</v>
      </c>
      <c r="H20" s="9">
        <v>8347.1</v>
      </c>
      <c r="I20" s="5">
        <v>1627.03</v>
      </c>
      <c r="J20" s="9">
        <v>9974.1299999999992</v>
      </c>
      <c r="K20" s="10">
        <f t="shared" si="5"/>
        <v>-0.30057387186293427</v>
      </c>
      <c r="L20" s="10">
        <f t="shared" si="6"/>
        <v>-0.26900822936069857</v>
      </c>
      <c r="M20" s="10">
        <f t="shared" si="7"/>
        <v>-0.26354095290976548</v>
      </c>
      <c r="N20" s="10">
        <f t="shared" si="8"/>
        <v>-0.17741935483870969</v>
      </c>
      <c r="O20" s="9">
        <f t="shared" si="0"/>
        <v>97.785588235294114</v>
      </c>
      <c r="P20" s="10">
        <f t="shared" si="1"/>
        <v>-2.5646499442045507</v>
      </c>
      <c r="Q20" s="10">
        <f t="shared" si="2"/>
        <v>-7.4391775696904028E-2</v>
      </c>
      <c r="R20" s="7">
        <f t="shared" si="3"/>
        <v>0.1631250043863475</v>
      </c>
      <c r="S20" s="7">
        <f t="shared" si="4"/>
        <v>0.83687499561365264</v>
      </c>
    </row>
    <row r="21" spans="2:19" x14ac:dyDescent="0.3">
      <c r="B21" s="3" t="s">
        <v>16</v>
      </c>
      <c r="C21">
        <v>2018</v>
      </c>
      <c r="D21" s="5">
        <v>82</v>
      </c>
      <c r="E21" s="9">
        <v>7698.7</v>
      </c>
      <c r="F21" s="9">
        <v>-140.57</v>
      </c>
      <c r="G21" s="9">
        <v>-197.35</v>
      </c>
      <c r="H21" s="9">
        <v>7360.78</v>
      </c>
      <c r="I21" s="5">
        <v>1404.03</v>
      </c>
      <c r="J21" s="9">
        <v>8764.81</v>
      </c>
      <c r="K21" s="10">
        <f t="shared" si="5"/>
        <v>-0.16994700780058122</v>
      </c>
      <c r="L21" s="10">
        <f t="shared" si="6"/>
        <v>-0.11816319440284656</v>
      </c>
      <c r="M21" s="10">
        <f t="shared" si="7"/>
        <v>-0.12124566252896241</v>
      </c>
      <c r="N21" s="10">
        <f t="shared" si="8"/>
        <v>-0.19607843137254902</v>
      </c>
      <c r="O21" s="9">
        <f t="shared" si="0"/>
        <v>106.88792682926828</v>
      </c>
      <c r="P21" s="10">
        <f t="shared" si="1"/>
        <v>-1.8258926831802771</v>
      </c>
      <c r="Q21" s="10">
        <f t="shared" si="2"/>
        <v>-2.5634197981477393E-2</v>
      </c>
      <c r="R21" s="7">
        <f t="shared" si="3"/>
        <v>0.16018943936035124</v>
      </c>
      <c r="S21" s="7">
        <f t="shared" si="4"/>
        <v>0.83981056063964876</v>
      </c>
    </row>
    <row r="22" spans="2:19" x14ac:dyDescent="0.3">
      <c r="B22" s="3" t="s">
        <v>17</v>
      </c>
      <c r="C22">
        <v>2018</v>
      </c>
      <c r="D22" s="5">
        <v>79</v>
      </c>
      <c r="E22" s="9">
        <v>10582.85</v>
      </c>
      <c r="F22" s="9">
        <v>-276.14999999999998</v>
      </c>
      <c r="G22" s="9">
        <v>0</v>
      </c>
      <c r="H22" s="9">
        <v>10306.700000000001</v>
      </c>
      <c r="I22" s="5">
        <v>1634.33</v>
      </c>
      <c r="J22" s="9">
        <v>11941.03</v>
      </c>
      <c r="K22" s="10">
        <f t="shared" si="5"/>
        <v>0.37462818397911346</v>
      </c>
      <c r="L22" s="10">
        <f t="shared" si="6"/>
        <v>0.40021845510937715</v>
      </c>
      <c r="M22" s="10">
        <f t="shared" si="7"/>
        <v>0.36238321195781786</v>
      </c>
      <c r="N22" s="10">
        <f t="shared" si="8"/>
        <v>-3.6585365853658534E-2</v>
      </c>
      <c r="O22" s="9">
        <f t="shared" si="0"/>
        <v>151.15227848101267</v>
      </c>
      <c r="P22" s="10">
        <f t="shared" si="1"/>
        <v>-2.6094105085114121</v>
      </c>
      <c r="Q22" s="10">
        <f t="shared" si="2"/>
        <v>0</v>
      </c>
      <c r="R22" s="7">
        <f t="shared" si="3"/>
        <v>0.13686675270056267</v>
      </c>
      <c r="S22" s="7">
        <f t="shared" si="4"/>
        <v>0.8631332472994373</v>
      </c>
    </row>
    <row r="23" spans="2:19" x14ac:dyDescent="0.3">
      <c r="B23" s="3" t="s">
        <v>18</v>
      </c>
      <c r="C23">
        <v>2018</v>
      </c>
      <c r="D23" s="5">
        <v>71</v>
      </c>
      <c r="E23" s="9">
        <v>7014.5</v>
      </c>
      <c r="F23" s="9">
        <v>-277.95</v>
      </c>
      <c r="G23" s="9">
        <v>-294.75</v>
      </c>
      <c r="H23" s="9">
        <v>6441.8</v>
      </c>
      <c r="I23" s="5">
        <v>1262.45</v>
      </c>
      <c r="J23" s="9">
        <v>7704.25</v>
      </c>
      <c r="K23" s="10">
        <f t="shared" si="5"/>
        <v>-0.33718232801183046</v>
      </c>
      <c r="L23" s="10">
        <f t="shared" si="6"/>
        <v>-0.37498908477010101</v>
      </c>
      <c r="M23" s="10">
        <f t="shared" si="7"/>
        <v>-0.35480858853884467</v>
      </c>
      <c r="N23" s="10">
        <f t="shared" si="8"/>
        <v>-0.10126582278481013</v>
      </c>
      <c r="O23" s="9">
        <f t="shared" si="0"/>
        <v>108.5105633802817</v>
      </c>
      <c r="P23" s="10">
        <f t="shared" si="1"/>
        <v>-3.9625062370803334</v>
      </c>
      <c r="Q23" s="10">
        <f t="shared" si="2"/>
        <v>-4.2020101218903698E-2</v>
      </c>
      <c r="R23" s="7">
        <f t="shared" si="3"/>
        <v>0.16386410098322354</v>
      </c>
      <c r="S23" s="7">
        <f t="shared" si="4"/>
        <v>0.83613589901677643</v>
      </c>
    </row>
    <row r="24" spans="2:19" x14ac:dyDescent="0.3">
      <c r="B24" s="3" t="s">
        <v>19</v>
      </c>
      <c r="C24">
        <v>2018</v>
      </c>
      <c r="D24" s="5">
        <v>140</v>
      </c>
      <c r="E24" s="9">
        <v>12002.7</v>
      </c>
      <c r="F24" s="9">
        <v>-414.45</v>
      </c>
      <c r="G24" s="9">
        <v>-154.4</v>
      </c>
      <c r="H24" s="9">
        <v>11433.85</v>
      </c>
      <c r="I24" s="5">
        <v>2237.0500000000002</v>
      </c>
      <c r="J24" s="9">
        <v>13670.9</v>
      </c>
      <c r="K24" s="10">
        <f t="shared" si="5"/>
        <v>0.71112695131513304</v>
      </c>
      <c r="L24" s="10">
        <f t="shared" si="6"/>
        <v>0.77494644354062525</v>
      </c>
      <c r="M24" s="10">
        <f t="shared" si="7"/>
        <v>0.77446214751598141</v>
      </c>
      <c r="N24" s="10">
        <f t="shared" si="8"/>
        <v>0.971830985915493</v>
      </c>
      <c r="O24" s="9">
        <f t="shared" si="0"/>
        <v>97.64928571428571</v>
      </c>
      <c r="P24" s="10">
        <f t="shared" si="1"/>
        <v>-3.4529730810567623</v>
      </c>
      <c r="Q24" s="10">
        <f t="shared" si="2"/>
        <v>-1.286377231789514E-2</v>
      </c>
      <c r="R24" s="7">
        <f t="shared" si="3"/>
        <v>0.16363589814862228</v>
      </c>
      <c r="S24" s="7">
        <f t="shared" si="4"/>
        <v>0.83636410185137777</v>
      </c>
    </row>
    <row r="25" spans="2:19" x14ac:dyDescent="0.3">
      <c r="B25" s="3" t="s">
        <v>20</v>
      </c>
      <c r="C25">
        <v>2018</v>
      </c>
      <c r="D25" s="5">
        <v>164</v>
      </c>
      <c r="E25" s="9">
        <v>13683.5</v>
      </c>
      <c r="F25" s="9">
        <v>-371.2</v>
      </c>
      <c r="G25" s="9">
        <v>-928.35</v>
      </c>
      <c r="H25" s="9">
        <v>12383.95</v>
      </c>
      <c r="I25" s="5">
        <v>2552.1999999999998</v>
      </c>
      <c r="J25" s="9">
        <v>14936.15</v>
      </c>
      <c r="K25" s="10">
        <f t="shared" si="5"/>
        <v>0.14003515875594652</v>
      </c>
      <c r="L25" s="10">
        <f t="shared" si="6"/>
        <v>8.3095370325830781E-2</v>
      </c>
      <c r="M25" s="10">
        <f t="shared" si="7"/>
        <v>9.2550600179944265E-2</v>
      </c>
      <c r="N25" s="10">
        <f t="shared" si="8"/>
        <v>0.17142857142857143</v>
      </c>
      <c r="O25" s="9">
        <f t="shared" si="0"/>
        <v>91.074085365853662</v>
      </c>
      <c r="P25" s="10">
        <f t="shared" si="1"/>
        <v>-2.7127562392662696</v>
      </c>
      <c r="Q25" s="10">
        <f t="shared" si="2"/>
        <v>-6.7844484232835164E-2</v>
      </c>
      <c r="R25" s="7">
        <f t="shared" si="3"/>
        <v>0.17087402041356037</v>
      </c>
      <c r="S25" s="7">
        <f t="shared" si="4"/>
        <v>0.82912597958643963</v>
      </c>
    </row>
    <row r="26" spans="2:19" x14ac:dyDescent="0.3">
      <c r="B26" s="3" t="s">
        <v>9</v>
      </c>
      <c r="C26">
        <v>2019</v>
      </c>
      <c r="D26" s="5">
        <v>87</v>
      </c>
      <c r="E26" s="9">
        <v>7811.75</v>
      </c>
      <c r="F26" s="9">
        <v>-261.97000000000003</v>
      </c>
      <c r="G26" s="9">
        <v>-1250.3499999999999</v>
      </c>
      <c r="H26" s="9">
        <v>6299.43</v>
      </c>
      <c r="I26" s="5">
        <v>1313.78</v>
      </c>
      <c r="J26" s="9">
        <v>7615.91</v>
      </c>
      <c r="K26" s="10">
        <f t="shared" si="5"/>
        <v>-0.42911170387693209</v>
      </c>
      <c r="L26" s="10">
        <f t="shared" si="6"/>
        <v>-0.49132304313244157</v>
      </c>
      <c r="M26" s="10">
        <f t="shared" si="7"/>
        <v>-0.4901022017052587</v>
      </c>
      <c r="N26" s="10">
        <f t="shared" si="8"/>
        <v>-0.46951219512195119</v>
      </c>
      <c r="O26" s="9">
        <f t="shared" si="0"/>
        <v>87.539195402298844</v>
      </c>
      <c r="P26" s="10">
        <f t="shared" si="1"/>
        <v>-3.353537939642206</v>
      </c>
      <c r="Q26" s="10">
        <f t="shared" si="2"/>
        <v>-0.16006016577591448</v>
      </c>
      <c r="R26" s="7">
        <f t="shared" si="3"/>
        <v>0.17250466457718119</v>
      </c>
      <c r="S26" s="7">
        <f t="shared" si="4"/>
        <v>0.82714081442664111</v>
      </c>
    </row>
    <row r="27" spans="2:19" x14ac:dyDescent="0.3">
      <c r="B27" s="3" t="s">
        <v>10</v>
      </c>
      <c r="C27">
        <v>2019</v>
      </c>
      <c r="D27" s="5">
        <v>63</v>
      </c>
      <c r="E27" s="9">
        <v>6523.7</v>
      </c>
      <c r="F27" s="9">
        <v>-288.7</v>
      </c>
      <c r="G27" s="9">
        <v>-38.700000000000003</v>
      </c>
      <c r="H27" s="9">
        <v>6196.3</v>
      </c>
      <c r="I27" s="5">
        <v>1121.8499999999999</v>
      </c>
      <c r="J27" s="9">
        <v>7318.15</v>
      </c>
      <c r="K27" s="10">
        <f t="shared" si="5"/>
        <v>-0.1648862290779915</v>
      </c>
      <c r="L27" s="10">
        <f t="shared" si="6"/>
        <v>-1.6371322484732762E-2</v>
      </c>
      <c r="M27" s="10">
        <f t="shared" si="7"/>
        <v>-3.9097100674771658E-2</v>
      </c>
      <c r="N27" s="10">
        <f t="shared" si="8"/>
        <v>-0.27586206896551724</v>
      </c>
      <c r="O27" s="9">
        <f t="shared" si="0"/>
        <v>116.16111111111111</v>
      </c>
      <c r="P27" s="10">
        <f t="shared" si="1"/>
        <v>-4.4254027622361543</v>
      </c>
      <c r="Q27" s="10">
        <f t="shared" si="2"/>
        <v>-5.9322163802749978E-3</v>
      </c>
      <c r="R27" s="7">
        <f t="shared" si="3"/>
        <v>0.15329693980035938</v>
      </c>
      <c r="S27" s="7">
        <f t="shared" si="4"/>
        <v>0.8467030601996407</v>
      </c>
    </row>
    <row r="28" spans="2:19" x14ac:dyDescent="0.3">
      <c r="B28" s="3" t="s">
        <v>11</v>
      </c>
      <c r="C28">
        <v>2019</v>
      </c>
      <c r="D28" s="5">
        <v>99</v>
      </c>
      <c r="E28" s="9">
        <v>13075.5</v>
      </c>
      <c r="F28" s="9">
        <v>-439.85</v>
      </c>
      <c r="G28" s="9">
        <v>-981</v>
      </c>
      <c r="H28" s="9">
        <v>11654.65</v>
      </c>
      <c r="I28" s="5">
        <v>2115.1</v>
      </c>
      <c r="J28" s="9">
        <v>13769.75</v>
      </c>
      <c r="K28" s="10">
        <f t="shared" si="5"/>
        <v>1.0043073715836106</v>
      </c>
      <c r="L28" s="10">
        <f t="shared" si="6"/>
        <v>0.88090473346997389</v>
      </c>
      <c r="M28" s="10">
        <f t="shared" si="7"/>
        <v>0.88158892616303308</v>
      </c>
      <c r="N28" s="10">
        <f t="shared" si="8"/>
        <v>0.5714285714285714</v>
      </c>
      <c r="O28" s="9">
        <f t="shared" si="0"/>
        <v>139.08838383838383</v>
      </c>
      <c r="P28" s="10">
        <f t="shared" si="1"/>
        <v>-3.3639248977094569</v>
      </c>
      <c r="Q28" s="10">
        <f t="shared" si="2"/>
        <v>-7.502581163244236E-2</v>
      </c>
      <c r="R28" s="7">
        <f t="shared" si="3"/>
        <v>0.15360482216452731</v>
      </c>
      <c r="S28" s="7">
        <f t="shared" si="4"/>
        <v>0.84639517783547269</v>
      </c>
    </row>
    <row r="29" spans="2:19" x14ac:dyDescent="0.3">
      <c r="B29" s="3" t="s">
        <v>12</v>
      </c>
      <c r="C29">
        <v>2019</v>
      </c>
      <c r="D29" s="5">
        <v>92</v>
      </c>
      <c r="E29" s="9">
        <v>6977</v>
      </c>
      <c r="F29" s="9">
        <v>-285.39999999999998</v>
      </c>
      <c r="G29" s="9">
        <v>-10</v>
      </c>
      <c r="H29" s="9">
        <v>6681.6</v>
      </c>
      <c r="I29" s="5">
        <v>1342.45</v>
      </c>
      <c r="J29" s="9">
        <v>8024.05</v>
      </c>
      <c r="K29" s="10">
        <f t="shared" si="5"/>
        <v>-0.46640663836946961</v>
      </c>
      <c r="L29" s="10">
        <f t="shared" si="6"/>
        <v>-0.42670093052987429</v>
      </c>
      <c r="M29" s="10">
        <f t="shared" si="7"/>
        <v>-0.41726973982824667</v>
      </c>
      <c r="N29" s="10">
        <f t="shared" si="8"/>
        <v>-7.0707070707070704E-2</v>
      </c>
      <c r="O29" s="9">
        <f t="shared" si="0"/>
        <v>87.217934782608694</v>
      </c>
      <c r="P29" s="10">
        <f t="shared" si="1"/>
        <v>-4.0905833452773397</v>
      </c>
      <c r="Q29" s="10">
        <f t="shared" si="2"/>
        <v>-1.4332807797047442E-3</v>
      </c>
      <c r="R29" s="7">
        <f t="shared" si="3"/>
        <v>0.16730329447099657</v>
      </c>
      <c r="S29" s="7">
        <f t="shared" si="4"/>
        <v>0.83269670552900343</v>
      </c>
    </row>
    <row r="30" spans="2:19" x14ac:dyDescent="0.3">
      <c r="B30" s="3" t="s">
        <v>13</v>
      </c>
      <c r="C30">
        <v>2019</v>
      </c>
      <c r="D30" s="5">
        <v>96</v>
      </c>
      <c r="E30" s="9">
        <v>10082.25</v>
      </c>
      <c r="F30" s="9">
        <v>-460.9</v>
      </c>
      <c r="G30" s="9">
        <v>-173.35</v>
      </c>
      <c r="H30" s="9">
        <v>9448</v>
      </c>
      <c r="I30" s="5">
        <v>1768.2</v>
      </c>
      <c r="J30" s="9">
        <v>11216.2</v>
      </c>
      <c r="K30" s="10">
        <f t="shared" si="5"/>
        <v>0.4450695141178157</v>
      </c>
      <c r="L30" s="10">
        <f t="shared" si="6"/>
        <v>0.41403256704980834</v>
      </c>
      <c r="M30" s="10">
        <f t="shared" si="7"/>
        <v>0.39782279522186431</v>
      </c>
      <c r="N30" s="10">
        <f t="shared" si="8"/>
        <v>4.3478260869565216E-2</v>
      </c>
      <c r="O30" s="9">
        <f t="shared" si="0"/>
        <v>116.83541666666667</v>
      </c>
      <c r="P30" s="10">
        <f t="shared" si="1"/>
        <v>-4.5714002330828931</v>
      </c>
      <c r="Q30" s="10">
        <f t="shared" si="2"/>
        <v>-1.7193582781621166E-2</v>
      </c>
      <c r="R30" s="7">
        <f t="shared" si="3"/>
        <v>0.15764697491128901</v>
      </c>
      <c r="S30" s="7">
        <f t="shared" si="4"/>
        <v>0.8423530250887109</v>
      </c>
    </row>
    <row r="31" spans="2:19" x14ac:dyDescent="0.3">
      <c r="B31" s="3" t="s">
        <v>14</v>
      </c>
      <c r="C31">
        <v>2019</v>
      </c>
      <c r="D31" s="5">
        <v>85</v>
      </c>
      <c r="E31" s="9">
        <v>7321.75</v>
      </c>
      <c r="F31" s="9">
        <v>-186.02</v>
      </c>
      <c r="G31" s="9">
        <v>-165.4</v>
      </c>
      <c r="H31" s="9">
        <v>6970.33</v>
      </c>
      <c r="I31" s="5">
        <v>1356.8</v>
      </c>
      <c r="J31" s="9">
        <v>8327.1299999999992</v>
      </c>
      <c r="K31" s="10">
        <f t="shared" si="5"/>
        <v>-0.27379801135659204</v>
      </c>
      <c r="L31" s="10">
        <f t="shared" si="6"/>
        <v>-0.26224280270956818</v>
      </c>
      <c r="M31" s="10">
        <f t="shared" si="7"/>
        <v>-0.25758010734473363</v>
      </c>
      <c r="N31" s="10">
        <f t="shared" si="8"/>
        <v>-0.11458333333333333</v>
      </c>
      <c r="O31" s="9">
        <f t="shared" si="0"/>
        <v>97.966235294117638</v>
      </c>
      <c r="P31" s="10">
        <f t="shared" si="1"/>
        <v>-2.5406494349028583</v>
      </c>
      <c r="Q31" s="10">
        <f t="shared" si="2"/>
        <v>-2.2590227746098951E-2</v>
      </c>
      <c r="R31" s="7">
        <f t="shared" si="3"/>
        <v>0.16293729051906239</v>
      </c>
      <c r="S31" s="7">
        <f t="shared" si="4"/>
        <v>0.83706270948093764</v>
      </c>
    </row>
    <row r="32" spans="2:19" x14ac:dyDescent="0.3">
      <c r="B32" s="3" t="s">
        <v>15</v>
      </c>
      <c r="C32">
        <v>2019</v>
      </c>
      <c r="D32" s="5">
        <v>94</v>
      </c>
      <c r="E32" s="9">
        <v>9739.2000000000007</v>
      </c>
      <c r="F32" s="9">
        <v>-447.07</v>
      </c>
      <c r="G32" s="9">
        <v>-908.75</v>
      </c>
      <c r="H32" s="9">
        <v>8383.3799999999992</v>
      </c>
      <c r="I32" s="5">
        <v>1631.4</v>
      </c>
      <c r="J32" s="9">
        <v>10014.780000000001</v>
      </c>
      <c r="K32" s="10">
        <f t="shared" si="5"/>
        <v>0.33017379724792578</v>
      </c>
      <c r="L32" s="10">
        <f t="shared" si="6"/>
        <v>0.2027235439355094</v>
      </c>
      <c r="M32" s="10">
        <f t="shared" si="7"/>
        <v>0.20266886670437492</v>
      </c>
      <c r="N32" s="10">
        <f t="shared" si="8"/>
        <v>0.10588235294117647</v>
      </c>
      <c r="O32" s="9">
        <f t="shared" si="0"/>
        <v>106.54021276595745</v>
      </c>
      <c r="P32" s="10">
        <f t="shared" si="1"/>
        <v>-4.5904181041563987</v>
      </c>
      <c r="Q32" s="10">
        <f t="shared" si="2"/>
        <v>-9.3308485296533586E-2</v>
      </c>
      <c r="R32" s="7">
        <f t="shared" si="3"/>
        <v>0.16289923493077232</v>
      </c>
      <c r="S32" s="7">
        <f t="shared" si="4"/>
        <v>0.83710076506922759</v>
      </c>
    </row>
    <row r="33" spans="2:19" x14ac:dyDescent="0.3">
      <c r="B33" s="3" t="s">
        <v>16</v>
      </c>
      <c r="C33">
        <v>2019</v>
      </c>
      <c r="D33" s="5">
        <v>105</v>
      </c>
      <c r="E33" s="9">
        <v>8839.5</v>
      </c>
      <c r="F33" s="9">
        <v>-201.67</v>
      </c>
      <c r="G33" s="9">
        <v>-84.37</v>
      </c>
      <c r="H33" s="9">
        <v>8553.4599999999991</v>
      </c>
      <c r="I33" s="5">
        <v>1724.75</v>
      </c>
      <c r="J33" s="9">
        <v>10278.209999999999</v>
      </c>
      <c r="K33" s="10">
        <f t="shared" si="5"/>
        <v>-9.2379250862493906E-2</v>
      </c>
      <c r="L33" s="10">
        <f t="shared" si="6"/>
        <v>2.0287759829567542E-2</v>
      </c>
      <c r="M33" s="10">
        <f t="shared" si="7"/>
        <v>2.6304122506934598E-2</v>
      </c>
      <c r="N33" s="10">
        <f t="shared" si="8"/>
        <v>0.11702127659574468</v>
      </c>
      <c r="O33" s="9">
        <f t="shared" si="0"/>
        <v>97.887714285714281</v>
      </c>
      <c r="P33" s="10">
        <f t="shared" si="1"/>
        <v>-2.2814638837038292</v>
      </c>
      <c r="Q33" s="10">
        <f t="shared" si="2"/>
        <v>-9.5446575032524465E-3</v>
      </c>
      <c r="R33" s="7">
        <f t="shared" si="3"/>
        <v>0.16780645657171825</v>
      </c>
      <c r="S33" s="7">
        <f t="shared" si="4"/>
        <v>0.83219354342828178</v>
      </c>
    </row>
    <row r="34" spans="2:19" x14ac:dyDescent="0.3">
      <c r="B34" s="3" t="s">
        <v>17</v>
      </c>
      <c r="C34">
        <v>2019</v>
      </c>
      <c r="D34" s="5">
        <v>88</v>
      </c>
      <c r="E34" s="9">
        <v>9077.4500000000007</v>
      </c>
      <c r="F34" s="9">
        <v>-354.89</v>
      </c>
      <c r="G34" s="9">
        <v>-853.35</v>
      </c>
      <c r="H34" s="9">
        <v>7869.21</v>
      </c>
      <c r="I34" s="5">
        <v>1567.65</v>
      </c>
      <c r="J34" s="9">
        <v>9436.86</v>
      </c>
      <c r="K34" s="10">
        <f t="shared" si="5"/>
        <v>2.6918943379150486E-2</v>
      </c>
      <c r="L34" s="10">
        <f t="shared" si="6"/>
        <v>-7.9996866765028318E-2</v>
      </c>
      <c r="M34" s="10">
        <f t="shared" si="7"/>
        <v>-8.1857638635521035E-2</v>
      </c>
      <c r="N34" s="10">
        <f t="shared" si="8"/>
        <v>-0.16190476190476191</v>
      </c>
      <c r="O34" s="9">
        <f t="shared" si="0"/>
        <v>107.23704545454547</v>
      </c>
      <c r="P34" s="10">
        <f t="shared" si="1"/>
        <v>-3.9095781304220893</v>
      </c>
      <c r="Q34" s="10">
        <f t="shared" si="2"/>
        <v>-9.4007678367823561E-2</v>
      </c>
      <c r="R34" s="7">
        <f t="shared" si="3"/>
        <v>0.16611987461931194</v>
      </c>
      <c r="S34" s="7">
        <f t="shared" si="4"/>
        <v>0.83388012538068801</v>
      </c>
    </row>
    <row r="35" spans="2:19" x14ac:dyDescent="0.3">
      <c r="B35" s="3" t="s">
        <v>18</v>
      </c>
      <c r="C35">
        <v>2019</v>
      </c>
      <c r="D35" s="5">
        <v>97</v>
      </c>
      <c r="E35" s="9">
        <v>9132.25</v>
      </c>
      <c r="F35" s="9">
        <v>-279.42</v>
      </c>
      <c r="G35" s="9">
        <v>-1572.55</v>
      </c>
      <c r="H35" s="9">
        <v>7280.28</v>
      </c>
      <c r="I35" s="5">
        <v>1631.25</v>
      </c>
      <c r="J35" s="9">
        <v>8911.5300000000007</v>
      </c>
      <c r="K35" s="10">
        <f t="shared" si="5"/>
        <v>6.0369376862444042E-3</v>
      </c>
      <c r="L35" s="10">
        <f t="shared" si="6"/>
        <v>-7.4839786967179717E-2</v>
      </c>
      <c r="M35" s="10">
        <f t="shared" si="7"/>
        <v>-5.5667881053655548E-2</v>
      </c>
      <c r="N35" s="10">
        <f t="shared" si="8"/>
        <v>0.10227272727272728</v>
      </c>
      <c r="O35" s="9">
        <f t="shared" si="0"/>
        <v>91.871443298969083</v>
      </c>
      <c r="P35" s="10">
        <f t="shared" si="1"/>
        <v>-3.0597059870240084</v>
      </c>
      <c r="Q35" s="10">
        <f t="shared" si="2"/>
        <v>-0.17219743217717429</v>
      </c>
      <c r="R35" s="7">
        <f t="shared" si="3"/>
        <v>0.18304937535978669</v>
      </c>
      <c r="S35" s="7">
        <f t="shared" si="4"/>
        <v>0.81695062464021317</v>
      </c>
    </row>
    <row r="36" spans="2:19" x14ac:dyDescent="0.3">
      <c r="B36" s="3" t="s">
        <v>19</v>
      </c>
      <c r="C36">
        <v>2019</v>
      </c>
      <c r="D36" s="5">
        <v>272</v>
      </c>
      <c r="E36" s="9">
        <v>23997.9</v>
      </c>
      <c r="F36" s="9">
        <v>-776.84</v>
      </c>
      <c r="G36" s="9">
        <v>-364.51</v>
      </c>
      <c r="H36" s="9">
        <v>22856.55</v>
      </c>
      <c r="I36" s="5">
        <v>4824.75</v>
      </c>
      <c r="J36" s="9">
        <v>27681.3</v>
      </c>
      <c r="K36" s="10">
        <f t="shared" si="5"/>
        <v>1.6278189931287472</v>
      </c>
      <c r="L36" s="10">
        <f t="shared" si="6"/>
        <v>2.1395152384248957</v>
      </c>
      <c r="M36" s="10">
        <f t="shared" si="7"/>
        <v>2.1062342830019083</v>
      </c>
      <c r="N36" s="10">
        <f t="shared" si="8"/>
        <v>1.8041237113402062</v>
      </c>
      <c r="O36" s="9">
        <f t="shared" si="0"/>
        <v>101.76948529411764</v>
      </c>
      <c r="P36" s="10">
        <f t="shared" si="1"/>
        <v>-3.237116581034174</v>
      </c>
      <c r="Q36" s="10">
        <f t="shared" si="2"/>
        <v>-1.5189245725667662E-2</v>
      </c>
      <c r="R36" s="7">
        <f t="shared" si="3"/>
        <v>0.17429636613887353</v>
      </c>
      <c r="S36" s="7">
        <f t="shared" si="4"/>
        <v>0.82570363386112644</v>
      </c>
    </row>
    <row r="37" spans="2:19" x14ac:dyDescent="0.3">
      <c r="B37" s="3" t="s">
        <v>20</v>
      </c>
      <c r="C37">
        <v>2019</v>
      </c>
      <c r="D37" s="5">
        <v>342</v>
      </c>
      <c r="E37" s="9">
        <v>31183.9</v>
      </c>
      <c r="F37" s="9">
        <v>-2269.5100000000002</v>
      </c>
      <c r="G37" s="9">
        <v>-1311.18</v>
      </c>
      <c r="H37" s="9">
        <v>27603.21</v>
      </c>
      <c r="I37" s="5">
        <v>5703.25</v>
      </c>
      <c r="J37" s="9">
        <v>33306.46</v>
      </c>
      <c r="K37" s="10">
        <f t="shared" si="5"/>
        <v>0.29944286791760943</v>
      </c>
      <c r="L37" s="10">
        <f t="shared" si="6"/>
        <v>0.20767176148631356</v>
      </c>
      <c r="M37" s="10">
        <f t="shared" si="7"/>
        <v>0.20321155437064012</v>
      </c>
      <c r="N37" s="10">
        <f t="shared" si="8"/>
        <v>0.25735294117647056</v>
      </c>
      <c r="O37" s="9">
        <f t="shared" si="0"/>
        <v>97.387309941520471</v>
      </c>
      <c r="P37" s="10">
        <f t="shared" si="1"/>
        <v>-7.2778260576771991</v>
      </c>
      <c r="Q37" s="10">
        <f t="shared" si="2"/>
        <v>-4.2046697173862155E-2</v>
      </c>
      <c r="R37" s="7">
        <f t="shared" si="3"/>
        <v>0.17123555010049102</v>
      </c>
      <c r="S37" s="7">
        <f t="shared" si="4"/>
        <v>0.82876444989950893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84A1E-525D-4E93-A0E7-0D4143398A64}">
  <dimension ref="B1:J25"/>
  <sheetViews>
    <sheetView workbookViewId="0"/>
  </sheetViews>
  <sheetFormatPr defaultRowHeight="18.75" x14ac:dyDescent="0.3"/>
  <cols>
    <col min="2" max="2" width="11.3984375" bestFit="1" customWidth="1"/>
    <col min="3" max="3" width="15.796875" bestFit="1" customWidth="1"/>
    <col min="4" max="4" width="18" bestFit="1" customWidth="1"/>
    <col min="5" max="5" width="15.296875" bestFit="1" customWidth="1"/>
    <col min="6" max="6" width="19.19921875" bestFit="1" customWidth="1"/>
    <col min="7" max="7" width="16.5" bestFit="1" customWidth="1"/>
    <col min="8" max="8" width="25" bestFit="1" customWidth="1"/>
    <col min="9" max="9" width="11.3984375" bestFit="1" customWidth="1"/>
    <col min="10" max="10" width="16.69921875" bestFit="1" customWidth="1"/>
    <col min="11" max="11" width="10.09765625" bestFit="1" customWidth="1"/>
  </cols>
  <sheetData>
    <row r="1" spans="2:10" x14ac:dyDescent="0.3">
      <c r="B1" t="s">
        <v>30</v>
      </c>
      <c r="D1" t="s">
        <v>32</v>
      </c>
      <c r="F1" s="15" t="s">
        <v>34</v>
      </c>
      <c r="H1" s="14" t="s">
        <v>35</v>
      </c>
    </row>
    <row r="2" spans="2:10" x14ac:dyDescent="0.3">
      <c r="B2" s="14">
        <v>4.3086930028655752</v>
      </c>
      <c r="C2" s="10">
        <f>GETPIVOTDATA("Gross Sales Growth",$B$1)</f>
        <v>4.3086930028655752</v>
      </c>
      <c r="D2" s="14">
        <v>3.566382345868043</v>
      </c>
      <c r="E2" s="10">
        <f>GETPIVOTDATA("Order Growth",$D$1)</f>
        <v>3.566382345868043</v>
      </c>
      <c r="F2" s="9">
        <v>-102.98625811780707</v>
      </c>
      <c r="G2" s="9">
        <f>GETPIVOTDATA("Discount Rate",$F$1)</f>
        <v>-102.98625811780707</v>
      </c>
      <c r="H2" s="9">
        <v>30.790812736936225</v>
      </c>
      <c r="I2" s="9">
        <f>GETPIVOTDATA("Net Sales Contribution",$H$1)</f>
        <v>30.790812736936225</v>
      </c>
    </row>
    <row r="3" spans="2:10" x14ac:dyDescent="0.3">
      <c r="C3" s="10"/>
    </row>
    <row r="5" spans="2:10" x14ac:dyDescent="0.3">
      <c r="I5" s="16" t="s">
        <v>36</v>
      </c>
      <c r="J5" s="14" t="s">
        <v>42</v>
      </c>
    </row>
    <row r="6" spans="2:10" x14ac:dyDescent="0.3">
      <c r="I6" s="20">
        <v>2017</v>
      </c>
      <c r="J6" s="3">
        <v>836</v>
      </c>
    </row>
    <row r="7" spans="2:10" x14ac:dyDescent="0.3">
      <c r="I7" s="20">
        <v>2018</v>
      </c>
      <c r="J7" s="3">
        <v>1141</v>
      </c>
    </row>
    <row r="8" spans="2:10" x14ac:dyDescent="0.3">
      <c r="B8" t="s">
        <v>31</v>
      </c>
      <c r="D8" s="15" t="s">
        <v>33</v>
      </c>
      <c r="I8" s="20">
        <v>2019</v>
      </c>
      <c r="J8" s="3">
        <v>1520</v>
      </c>
    </row>
    <row r="9" spans="2:10" x14ac:dyDescent="0.3">
      <c r="B9" s="14">
        <v>4.8585737990539259</v>
      </c>
      <c r="C9" s="10">
        <f>GETPIVOTDATA("Total Sales Growth",$B$8)</f>
        <v>4.8585737990539259</v>
      </c>
      <c r="D9" s="9">
        <v>4075.1645040984454</v>
      </c>
      <c r="E9" s="9">
        <f>GETPIVOTDATA(" Average order value",$D$8)</f>
        <v>4075.1645040984454</v>
      </c>
      <c r="I9" s="19" t="s">
        <v>37</v>
      </c>
      <c r="J9" s="21">
        <v>3497</v>
      </c>
    </row>
    <row r="10" spans="2:10" x14ac:dyDescent="0.3">
      <c r="E10" s="7"/>
    </row>
    <row r="11" spans="2:10" x14ac:dyDescent="0.3">
      <c r="B11" s="1" t="s">
        <v>41</v>
      </c>
    </row>
    <row r="12" spans="2:10" x14ac:dyDescent="0.3">
      <c r="B12" s="18" t="s">
        <v>36</v>
      </c>
      <c r="C12" t="s">
        <v>38</v>
      </c>
      <c r="D12" t="s">
        <v>39</v>
      </c>
      <c r="E12" t="s">
        <v>40</v>
      </c>
      <c r="G12" s="14" t="s">
        <v>38</v>
      </c>
    </row>
    <row r="13" spans="2:10" x14ac:dyDescent="0.3">
      <c r="B13" s="17" t="s">
        <v>9</v>
      </c>
      <c r="C13" s="7">
        <v>25596.25</v>
      </c>
      <c r="D13" s="7">
        <v>23262.73</v>
      </c>
      <c r="E13" s="7">
        <v>26847.69</v>
      </c>
      <c r="G13" s="9">
        <v>354417.35000000009</v>
      </c>
      <c r="H13" s="9">
        <f>GETPIVOTDATA("Gross Sales",$G$12)</f>
        <v>354417.35000000009</v>
      </c>
    </row>
    <row r="14" spans="2:10" x14ac:dyDescent="0.3">
      <c r="B14" s="17" t="s">
        <v>10</v>
      </c>
      <c r="C14" s="7">
        <v>19961.400000000001</v>
      </c>
      <c r="D14" s="7">
        <v>18833.599999999999</v>
      </c>
      <c r="E14" s="7">
        <v>21756.809999999998</v>
      </c>
    </row>
    <row r="15" spans="2:10" x14ac:dyDescent="0.3">
      <c r="B15" s="17" t="s">
        <v>11</v>
      </c>
      <c r="C15" s="7">
        <v>26296.7</v>
      </c>
      <c r="D15" s="7">
        <v>23450.83</v>
      </c>
      <c r="E15" s="7">
        <v>27500.28</v>
      </c>
      <c r="G15" s="21" t="s">
        <v>42</v>
      </c>
    </row>
    <row r="16" spans="2:10" x14ac:dyDescent="0.3">
      <c r="B16" s="17" t="s">
        <v>12</v>
      </c>
      <c r="C16" s="7">
        <v>25197.35</v>
      </c>
      <c r="D16" s="7">
        <v>24348.269999999997</v>
      </c>
      <c r="E16" s="7">
        <v>28146.579999999998</v>
      </c>
      <c r="G16" s="21">
        <v>3497</v>
      </c>
      <c r="H16" s="9">
        <f>GETPIVOTDATA("Total Orders",$G$15)</f>
        <v>3497</v>
      </c>
    </row>
    <row r="17" spans="2:8" x14ac:dyDescent="0.3">
      <c r="B17" s="17" t="s">
        <v>13</v>
      </c>
      <c r="C17" s="7">
        <v>24253.15</v>
      </c>
      <c r="D17" s="7">
        <v>21510.080000000002</v>
      </c>
      <c r="E17" s="7">
        <v>25379.690000000002</v>
      </c>
    </row>
    <row r="18" spans="2:8" x14ac:dyDescent="0.3">
      <c r="B18" s="17" t="s">
        <v>14</v>
      </c>
      <c r="C18" s="7">
        <v>30204.05</v>
      </c>
      <c r="D18" s="7">
        <v>27758.75</v>
      </c>
      <c r="E18" s="7">
        <v>32444.36</v>
      </c>
      <c r="G18" s="21" t="s">
        <v>40</v>
      </c>
    </row>
    <row r="19" spans="2:8" x14ac:dyDescent="0.3">
      <c r="B19" s="17" t="s">
        <v>15</v>
      </c>
      <c r="C19" s="7">
        <v>25494.15</v>
      </c>
      <c r="D19" s="7">
        <v>22689.78</v>
      </c>
      <c r="E19" s="7">
        <v>26755.57</v>
      </c>
      <c r="G19" s="9">
        <v>382965.88000000006</v>
      </c>
      <c r="H19" s="9">
        <f>GETPIVOTDATA("Total Sales",$G$18)</f>
        <v>382965.88000000006</v>
      </c>
    </row>
    <row r="20" spans="2:8" x14ac:dyDescent="0.3">
      <c r="B20" s="17" t="s">
        <v>16</v>
      </c>
      <c r="C20" s="7">
        <v>24563.200000000001</v>
      </c>
      <c r="D20" s="7">
        <v>23654.34</v>
      </c>
      <c r="E20" s="7">
        <v>27626.579999999998</v>
      </c>
    </row>
    <row r="21" spans="2:8" x14ac:dyDescent="0.3">
      <c r="B21" s="17" t="s">
        <v>17</v>
      </c>
      <c r="C21" s="7">
        <v>26735.3</v>
      </c>
      <c r="D21" s="7">
        <v>24908.21</v>
      </c>
      <c r="E21" s="7">
        <v>29017.510000000002</v>
      </c>
    </row>
    <row r="22" spans="2:8" x14ac:dyDescent="0.3">
      <c r="B22" s="17" t="s">
        <v>18</v>
      </c>
      <c r="C22" s="7">
        <v>21866.75</v>
      </c>
      <c r="D22" s="7">
        <v>19049.079999999998</v>
      </c>
      <c r="E22" s="7">
        <v>22638.2</v>
      </c>
    </row>
    <row r="23" spans="2:8" x14ac:dyDescent="0.3">
      <c r="B23" s="17" t="s">
        <v>19</v>
      </c>
      <c r="C23" s="7">
        <v>49025.600000000006</v>
      </c>
      <c r="D23" s="7">
        <v>46860.25</v>
      </c>
      <c r="E23" s="7">
        <v>55477.149999999994</v>
      </c>
    </row>
    <row r="24" spans="2:8" x14ac:dyDescent="0.3">
      <c r="B24" s="17" t="s">
        <v>20</v>
      </c>
      <c r="C24" s="7">
        <v>55223.45</v>
      </c>
      <c r="D24" s="7">
        <v>49779.16</v>
      </c>
      <c r="E24" s="7">
        <v>59375.46</v>
      </c>
    </row>
    <row r="25" spans="2:8" x14ac:dyDescent="0.3">
      <c r="B25" s="17" t="s">
        <v>37</v>
      </c>
      <c r="C25" s="7">
        <v>354417.35000000003</v>
      </c>
      <c r="D25" s="7">
        <v>326105.07999999996</v>
      </c>
      <c r="E25" s="7">
        <v>382965.88000000006</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6FD51-3046-41DE-93A0-849250629E61}">
  <dimension ref="A1"/>
  <sheetViews>
    <sheetView showGridLines="0" zoomScale="80" zoomScaleNormal="80" workbookViewId="0"/>
  </sheetViews>
  <sheetFormatPr defaultRowHeight="18.75" x14ac:dyDescent="0.3"/>
  <cols>
    <col min="1" max="16384" width="8.796875" style="2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business.retailsales2</vt:lpstr>
      <vt:lpstr>Analysis&amp;KPI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Gabriel Makinde</cp:lastModifiedBy>
  <dcterms:created xsi:type="dcterms:W3CDTF">2025-01-22T09:41:23Z</dcterms:created>
  <dcterms:modified xsi:type="dcterms:W3CDTF">2025-01-22T23:44:25Z</dcterms:modified>
</cp:coreProperties>
</file>