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metheus\Documents\DUOC\DUOC-2024\2024-2\CAPSTONE\P-EVA-FASE3\FASE3\"/>
    </mc:Choice>
  </mc:AlternateContent>
  <xr:revisionPtr revIDLastSave="0" documentId="13_ncr:1_{62681D18-EF8A-469C-AB14-4F84DB3DEA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K19" i="1" s="1"/>
  <c r="H19" i="1"/>
  <c r="I19" i="1" s="1"/>
  <c r="G19" i="1"/>
  <c r="E19" i="1"/>
  <c r="J18" i="1"/>
  <c r="K18" i="1" s="1"/>
  <c r="H18" i="1"/>
  <c r="I18" i="1" s="1"/>
  <c r="G18" i="1"/>
  <c r="E18" i="1"/>
  <c r="J17" i="1"/>
  <c r="K17" i="1" s="1"/>
  <c r="I17" i="1"/>
  <c r="G17" i="1"/>
  <c r="E17" i="1"/>
  <c r="J16" i="1"/>
  <c r="K16" i="1" s="1"/>
  <c r="I16" i="1"/>
  <c r="G16" i="1"/>
  <c r="E16" i="1"/>
  <c r="J15" i="1"/>
  <c r="K15" i="1" s="1"/>
  <c r="I15" i="1"/>
  <c r="G15" i="1"/>
  <c r="E15" i="1"/>
  <c r="K14" i="1"/>
  <c r="J14" i="1"/>
  <c r="H14" i="1"/>
  <c r="I14" i="1" s="1"/>
  <c r="G14" i="1"/>
  <c r="E14" i="1"/>
  <c r="J13" i="1"/>
  <c r="K13" i="1" s="1"/>
  <c r="I13" i="1"/>
  <c r="H13" i="1"/>
  <c r="G13" i="1"/>
  <c r="E13" i="1"/>
  <c r="J32" i="1"/>
  <c r="K32" i="1" s="1"/>
  <c r="I32" i="1"/>
  <c r="H32" i="1"/>
  <c r="G32" i="1"/>
  <c r="E32" i="1"/>
  <c r="K31" i="1"/>
  <c r="J31" i="1"/>
  <c r="I31" i="1"/>
  <c r="H31" i="1"/>
  <c r="G31" i="1"/>
  <c r="E31" i="1"/>
  <c r="K30" i="1"/>
  <c r="J30" i="1"/>
  <c r="I30" i="1"/>
  <c r="G30" i="1"/>
  <c r="E30" i="1"/>
  <c r="J29" i="1"/>
  <c r="K29" i="1" s="1"/>
  <c r="I29" i="1"/>
  <c r="G29" i="1"/>
  <c r="E29" i="1"/>
  <c r="K28" i="1"/>
  <c r="J28" i="1"/>
  <c r="I28" i="1"/>
  <c r="G28" i="1"/>
  <c r="E28" i="1"/>
  <c r="J27" i="1"/>
  <c r="K27" i="1" s="1"/>
  <c r="I27" i="1"/>
  <c r="H27" i="1"/>
  <c r="G27" i="1"/>
  <c r="E27" i="1"/>
  <c r="K26" i="1"/>
  <c r="J26" i="1"/>
  <c r="I26" i="1"/>
  <c r="H26" i="1"/>
  <c r="G26" i="1"/>
  <c r="E26" i="1"/>
  <c r="B37" i="1"/>
  <c r="B24" i="1"/>
  <c r="J45" i="1"/>
  <c r="K45" i="1" s="1"/>
  <c r="H45" i="1"/>
  <c r="I45" i="1" s="1"/>
  <c r="G45" i="1"/>
  <c r="E45" i="1"/>
  <c r="J44" i="1"/>
  <c r="K44" i="1" s="1"/>
  <c r="H44" i="1"/>
  <c r="I44" i="1" s="1"/>
  <c r="G44" i="1"/>
  <c r="E44" i="1"/>
  <c r="J43" i="1"/>
  <c r="K43" i="1" s="1"/>
  <c r="I43" i="1"/>
  <c r="G43" i="1"/>
  <c r="E43" i="1"/>
  <c r="J42" i="1"/>
  <c r="K42" i="1" s="1"/>
  <c r="I42" i="1"/>
  <c r="G42" i="1"/>
  <c r="E42" i="1"/>
  <c r="J41" i="1"/>
  <c r="K41" i="1" s="1"/>
  <c r="I41" i="1"/>
  <c r="G41" i="1"/>
  <c r="E41" i="1"/>
  <c r="K40" i="1"/>
  <c r="J40" i="1"/>
  <c r="H40" i="1"/>
  <c r="I40" i="1" s="1"/>
  <c r="G40" i="1"/>
  <c r="E40" i="1"/>
  <c r="J39" i="1"/>
  <c r="K39" i="1" s="1"/>
  <c r="I39" i="1"/>
  <c r="H39" i="1"/>
  <c r="G39" i="1"/>
  <c r="E39" i="1"/>
  <c r="B11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G46" i="1" l="1"/>
  <c r="E33" i="1"/>
  <c r="G33" i="1"/>
  <c r="K46" i="1"/>
  <c r="I46" i="1"/>
  <c r="E46" i="1"/>
  <c r="I33" i="1"/>
  <c r="K33" i="1"/>
  <c r="C33" i="1" l="1"/>
  <c r="C34" i="1" s="1"/>
  <c r="C5" i="1" s="1"/>
  <c r="C46" i="1"/>
  <c r="C47" i="1" s="1"/>
  <c r="C6" i="1" s="1"/>
  <c r="B14" i="1" l="1"/>
  <c r="B15" i="1"/>
  <c r="B16" i="1"/>
  <c r="B17" i="1"/>
  <c r="B18" i="1"/>
  <c r="B19" i="1"/>
  <c r="E20" i="1" l="1"/>
  <c r="G20" i="1"/>
  <c r="I20" i="1"/>
  <c r="K20" i="1" l="1"/>
  <c r="C20" i="1" s="1"/>
  <c r="C21" i="1" s="1"/>
  <c r="C4" i="1" s="1"/>
</calcChain>
</file>

<file path=xl/sharedStrings.xml><?xml version="1.0" encoding="utf-8"?>
<sst xmlns="http://schemas.openxmlformats.org/spreadsheetml/2006/main" count="136" uniqueCount="65">
  <si>
    <t>INTEGRANTES</t>
  </si>
  <si>
    <t>Nota docente asignatura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</si>
  <si>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</si>
  <si>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</si>
  <si>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</si>
  <si>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</si>
  <si>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</si>
  <si>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</si>
  <si>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</si>
  <si>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</si>
  <si>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</si>
  <si>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</si>
  <si>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</si>
  <si>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</si>
  <si>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</si>
  <si>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</si>
  <si>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</si>
  <si>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</si>
  <si>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</si>
  <si>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</si>
  <si>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</si>
  <si>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</si>
  <si>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</si>
  <si>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</si>
  <si>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</si>
  <si>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</si>
  <si>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</si>
  <si>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</si>
  <si>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</si>
  <si>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</si>
  <si>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</si>
  <si>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</si>
  <si>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</si>
  <si>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</si>
  <si>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</si>
  <si>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</si>
  <si>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</si>
  <si>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</si>
  <si>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</si>
  <si>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</si>
  <si>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</si>
  <si>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</si>
  <si>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</si>
  <si>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</si>
  <si>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</si>
  <si>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</si>
  <si>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</si>
  <si>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</si>
  <si>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</si>
  <si>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</si>
  <si>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</si>
  <si>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</si>
  <si>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</si>
  <si>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</si>
  <si>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</si>
  <si>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</si>
  <si>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</si>
  <si>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</si>
  <si>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x</t>
  </si>
  <si>
    <t>NOMBRE DOCENTE</t>
  </si>
  <si>
    <t>Entrada pertinente del contexto de proyecto. Aportar testimoniod de su necesidad
Solución definida ok- Mejorar despiegue de notas y gráficas con datos destacados según el foco del tema. Cifras de este tipo demanda. Cuantas escuelas o instructores existen investigar.
Canvas- Explicación clara y dominio del caso de negocio. El título objetivos generales- le falta la ese. Agregar vista administrador y reportes útiles para el instructor. Aportar más lenguaje técnico en la descripción o explicación de objetivos o elementos de contenido. Meter las actividades semanales en una tabla. Está buena la idea. Modelo por capas poner QR que lleve a todo el set de diagramas. Buen roadmap- explicación débil debe destar los flujos por semanas señalando el avance progresivo que fue resolviendo. QR herramientas de implementación como evidencias.Front.end - Vista entrenador- Dar una vista web más completa no sólo el calendario de citas sino que un menú de opciones que le de la posibilidad de acceder a otras dimensiones de contenidos. Publicar noticias. datos, tutorias, otros.Mejorar los contrastes de la vista de opciones de menú. Colores muy brillantes o fuertes. Bajar a colores mas suaves o apastelados ya que difiere de las otras vista que son más suaves visualmente. Sigue manteniéndose es avista con un set de opciones de menú superior poco visibles.</t>
  </si>
  <si>
    <t>G4</t>
  </si>
  <si>
    <t xml:space="preserve">	CORBALAN GALINDO ANTONIA BELEN</t>
  </si>
  <si>
    <t>MARTINEZ SANCHEZ FELIPE JACOB</t>
  </si>
  <si>
    <t>VELASQUEZ BECERRA JUAN 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</si>
</sst>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9"/>
      <color rgb="FF000000"/>
      <name val="Calibri"/>
      <family val="2"/>
    </font>
    <font>
      <sz val="8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0" xfId="0" applyFont="1"/>
    <xf numFmtId="164" fontId="0" fillId="7" borderId="26" xfId="0" applyNumberForma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0" fillId="2" borderId="28" xfId="0" applyNumberFormat="1" applyFill="1" applyBorder="1" applyAlignment="1">
      <alignment horizontal="center"/>
    </xf>
    <xf numFmtId="164" fontId="0" fillId="2" borderId="29" xfId="0" applyNumberFormat="1" applyFill="1" applyBorder="1" applyAlignment="1">
      <alignment horizontal="center"/>
    </xf>
    <xf numFmtId="0" fontId="17" fillId="0" borderId="0" xfId="0" applyFont="1"/>
    <xf numFmtId="0" fontId="13" fillId="0" borderId="0" xfId="0" applyFont="1" applyAlignment="1">
      <alignment horizontal="left"/>
    </xf>
    <xf numFmtId="0" fontId="16" fillId="0" borderId="30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7" xfId="0" applyFont="1" applyBorder="1"/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8"/>
  <sheetViews>
    <sheetView tabSelected="1" zoomScale="90" zoomScaleNormal="90" workbookViewId="0">
      <selection activeCell="B26" sqref="B26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B2" s="37" t="s">
        <v>61</v>
      </c>
      <c r="C2" s="28"/>
      <c r="D2" s="30"/>
      <c r="E2" s="31"/>
    </row>
    <row r="3" spans="1:11" ht="30" x14ac:dyDescent="0.25">
      <c r="B3" s="2" t="s">
        <v>0</v>
      </c>
      <c r="C3" s="29" t="s">
        <v>1</v>
      </c>
      <c r="D3" s="32"/>
      <c r="E3" s="33"/>
    </row>
    <row r="4" spans="1:11" x14ac:dyDescent="0.25">
      <c r="A4" s="3">
        <v>1</v>
      </c>
      <c r="B4" s="44" t="s">
        <v>62</v>
      </c>
      <c r="C4" s="42">
        <f>C21</f>
        <v>6.4</v>
      </c>
      <c r="D4" s="35"/>
      <c r="E4" s="34"/>
    </row>
    <row r="5" spans="1:11" x14ac:dyDescent="0.25">
      <c r="A5" s="3">
        <v>2</v>
      </c>
      <c r="B5" s="44" t="s">
        <v>63</v>
      </c>
      <c r="C5" s="42">
        <f>C34</f>
        <v>6.4</v>
      </c>
      <c r="D5" s="35"/>
      <c r="E5" s="34"/>
    </row>
    <row r="6" spans="1:11" x14ac:dyDescent="0.25">
      <c r="A6" s="3">
        <v>3</v>
      </c>
      <c r="B6" s="45" t="s">
        <v>64</v>
      </c>
      <c r="C6" s="43">
        <f>C47</f>
        <v>6.4</v>
      </c>
      <c r="D6" s="38"/>
      <c r="E6" s="39"/>
    </row>
    <row r="7" spans="1:11" ht="15" customHeight="1" x14ac:dyDescent="0.25">
      <c r="B7" s="46" t="s">
        <v>60</v>
      </c>
      <c r="C7" s="47"/>
      <c r="D7" s="47"/>
      <c r="E7" s="47"/>
      <c r="F7" s="47"/>
      <c r="G7" s="47"/>
      <c r="H7" s="47"/>
      <c r="I7" s="47"/>
      <c r="J7" s="47"/>
      <c r="K7" s="47"/>
    </row>
    <row r="8" spans="1:11" ht="15" customHeight="1" x14ac:dyDescent="0.25">
      <c r="B8" s="47"/>
      <c r="C8" s="47"/>
      <c r="D8" s="47"/>
      <c r="E8" s="47"/>
      <c r="F8" s="47"/>
      <c r="G8" s="47"/>
      <c r="H8" s="47"/>
      <c r="I8" s="47"/>
      <c r="J8" s="47"/>
      <c r="K8" s="47"/>
    </row>
    <row r="9" spans="1:11" ht="15" customHeight="1" x14ac:dyDescent="0.25">
      <c r="B9" s="47"/>
      <c r="C9" s="47"/>
      <c r="D9" s="47"/>
      <c r="E9" s="47"/>
      <c r="F9" s="47"/>
      <c r="G9" s="47"/>
      <c r="H9" s="47"/>
      <c r="I9" s="47"/>
      <c r="J9" s="47"/>
      <c r="K9" s="47"/>
    </row>
    <row r="10" spans="1:11" ht="45" customHeight="1" x14ac:dyDescent="0.25">
      <c r="B10" s="47"/>
      <c r="C10" s="47"/>
      <c r="D10" s="47"/>
      <c r="E10" s="47"/>
      <c r="F10" s="47"/>
      <c r="G10" s="47"/>
      <c r="H10" s="47"/>
      <c r="I10" s="47"/>
      <c r="J10" s="47"/>
      <c r="K10" s="47"/>
    </row>
    <row r="11" spans="1:11" ht="18.75" outlineLevel="1" x14ac:dyDescent="0.25">
      <c r="A11" s="52" t="s">
        <v>2</v>
      </c>
      <c r="B11" s="40" t="str">
        <f>B4</f>
        <v xml:space="preserve">	CORBALAN GALINDO ANTONIA BELEN</v>
      </c>
      <c r="C11" s="57" t="s">
        <v>3</v>
      </c>
      <c r="D11" s="58" t="s">
        <v>4</v>
      </c>
      <c r="E11" s="59"/>
      <c r="F11" s="59"/>
      <c r="G11" s="59"/>
      <c r="H11" s="59"/>
      <c r="I11" s="59"/>
      <c r="J11" s="59"/>
      <c r="K11" s="60"/>
    </row>
    <row r="12" spans="1:11" outlineLevel="1" x14ac:dyDescent="0.25">
      <c r="A12" s="53"/>
      <c r="B12" s="15" t="s">
        <v>5</v>
      </c>
      <c r="C12" s="55"/>
      <c r="D12" s="48" t="s">
        <v>6</v>
      </c>
      <c r="E12" s="50"/>
      <c r="F12" s="48" t="s">
        <v>7</v>
      </c>
      <c r="G12" s="50"/>
      <c r="H12" s="51" t="s">
        <v>8</v>
      </c>
      <c r="I12" s="50"/>
      <c r="J12" s="48" t="s">
        <v>9</v>
      </c>
      <c r="K12" s="50"/>
    </row>
    <row r="13" spans="1:11" ht="24" outlineLevel="1" x14ac:dyDescent="0.25">
      <c r="A13" s="54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6</v>
      </c>
      <c r="D13" s="41" t="s">
        <v>58</v>
      </c>
      <c r="E13" s="12">
        <f>IF(D13="X",100*0.15,"")</f>
        <v>15</v>
      </c>
      <c r="F13" s="41"/>
      <c r="G13" s="12" t="str">
        <f>IF(F13="X",60*0.15,"")</f>
        <v/>
      </c>
      <c r="H13" s="12" t="str">
        <f t="shared" ref="H13:H14" si="0">IF($C13=ML,"X","")</f>
        <v/>
      </c>
      <c r="I13" s="12" t="str">
        <f>IF(H13="X",30*0.15,"")</f>
        <v/>
      </c>
      <c r="J13" s="12" t="str">
        <f t="shared" ref="J13:J17" si="1">IF($C13=NL,"X","")</f>
        <v/>
      </c>
      <c r="K13" s="12" t="str">
        <f t="shared" ref="K13:K19" si="2">IF($J13="X",0,"")</f>
        <v/>
      </c>
    </row>
    <row r="14" spans="1:11" ht="26.45" customHeight="1" outlineLevel="1" x14ac:dyDescent="0.25">
      <c r="A14" s="54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6</v>
      </c>
      <c r="D14" s="12" t="s">
        <v>58</v>
      </c>
      <c r="E14" s="12">
        <f>IF(D14="X",100*0.25,"")</f>
        <v>25</v>
      </c>
      <c r="F14" s="41"/>
      <c r="G14" s="12" t="str">
        <f>IF(F14="X",60*0.25,"")</f>
        <v/>
      </c>
      <c r="H14" s="12" t="str">
        <f t="shared" si="0"/>
        <v/>
      </c>
      <c r="I14" s="12" t="str">
        <f>IF(H14="X",30*0.25,"")</f>
        <v/>
      </c>
      <c r="J14" s="12" t="str">
        <f t="shared" si="1"/>
        <v/>
      </c>
      <c r="K14" s="12" t="str">
        <f t="shared" si="2"/>
        <v/>
      </c>
    </row>
    <row r="15" spans="1:11" ht="24" outlineLevel="1" x14ac:dyDescent="0.25">
      <c r="A15" s="54"/>
      <c r="B15" s="18" t="str">
        <f>RUBRICA!A6</f>
        <v>3. Responde las preguntas realizadas por la comisión, cumpliendo con los estándares de calidad de la disciplina.</v>
      </c>
      <c r="C15" s="16" t="s">
        <v>6</v>
      </c>
      <c r="D15" s="12"/>
      <c r="E15" s="12" t="str">
        <f>IF(D15="X",100*0.2,"")</f>
        <v/>
      </c>
      <c r="F15" s="41" t="s">
        <v>58</v>
      </c>
      <c r="G15" s="12">
        <f>IF(F15="X",60*0.2,"")</f>
        <v>12</v>
      </c>
      <c r="H15" s="12"/>
      <c r="I15" s="12" t="str">
        <f>IF(H15="X",30*0.2,"")</f>
        <v/>
      </c>
      <c r="J15" s="12" t="str">
        <f t="shared" si="1"/>
        <v/>
      </c>
      <c r="K15" s="12" t="str">
        <f t="shared" si="2"/>
        <v/>
      </c>
    </row>
    <row r="16" spans="1:11" ht="24" outlineLevel="1" x14ac:dyDescent="0.25">
      <c r="A16" s="54"/>
      <c r="B16" s="18" t="str">
        <f>RUBRICA!A7</f>
        <v>4. Expone el Proyecto APT, considerando el formato y el tiempo establecido para la presentación.</v>
      </c>
      <c r="C16" s="16" t="s">
        <v>6</v>
      </c>
      <c r="D16" s="41" t="s">
        <v>58</v>
      </c>
      <c r="E16" s="12">
        <f>IF(D16="X",100*0.05,"")</f>
        <v>5</v>
      </c>
      <c r="F16" s="41"/>
      <c r="G16" s="12" t="str">
        <f>IF(F16="X",60*0.05,"")</f>
        <v/>
      </c>
      <c r="H16" s="12"/>
      <c r="I16" s="12" t="str">
        <f>IF(H16="X",30*0.05,"")</f>
        <v/>
      </c>
      <c r="J16" s="12" t="str">
        <f t="shared" si="1"/>
        <v/>
      </c>
      <c r="K16" s="12" t="str">
        <f t="shared" si="2"/>
        <v/>
      </c>
    </row>
    <row r="17" spans="1:11" ht="24" outlineLevel="1" x14ac:dyDescent="0.25">
      <c r="A17" s="54"/>
      <c r="B17" s="18" t="str">
        <f>RUBRICA!A8</f>
        <v>5. Expresa sus ideas con fluidez, claridad y precisión, utilizando lenguaje técnico propio de la disciplina.</v>
      </c>
      <c r="C17" s="16" t="s">
        <v>6</v>
      </c>
      <c r="D17" s="12" t="s">
        <v>58</v>
      </c>
      <c r="E17" s="12">
        <f>IF(D17="X",100*0.05,"")</f>
        <v>5</v>
      </c>
      <c r="F17" s="12"/>
      <c r="G17" s="12" t="str">
        <f>IF(F17="X",60*0.05,"")</f>
        <v/>
      </c>
      <c r="H17" s="41"/>
      <c r="I17" s="12" t="str">
        <f>IF(H17="X",30*0.05,"")</f>
        <v/>
      </c>
      <c r="J17" s="12" t="str">
        <f t="shared" si="1"/>
        <v/>
      </c>
      <c r="K17" s="12" t="str">
        <f t="shared" si="2"/>
        <v/>
      </c>
    </row>
    <row r="18" spans="1:11" ht="36" outlineLevel="1" x14ac:dyDescent="0.25">
      <c r="A18" s="54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6</v>
      </c>
      <c r="D18" s="41" t="s">
        <v>58</v>
      </c>
      <c r="E18" s="12">
        <f>IF(D18="X",100*0.2,"")</f>
        <v>20</v>
      </c>
      <c r="F18" s="41"/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2"/>
        <v/>
      </c>
    </row>
    <row r="19" spans="1:11" ht="24" outlineLevel="1" x14ac:dyDescent="0.25">
      <c r="A19" s="54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6</v>
      </c>
      <c r="D19" s="41" t="s">
        <v>58</v>
      </c>
      <c r="E19" s="12">
        <f>IF(D19="X",100*0.1,"")</f>
        <v>10</v>
      </c>
      <c r="F19" s="41"/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2"/>
        <v/>
      </c>
    </row>
    <row r="20" spans="1:11" ht="15.75" customHeight="1" outlineLevel="1" x14ac:dyDescent="0.3">
      <c r="A20" s="53"/>
      <c r="B20" s="17" t="s">
        <v>10</v>
      </c>
      <c r="C20" s="21">
        <f>E20+G20+I20+K20</f>
        <v>92</v>
      </c>
      <c r="D20" s="13"/>
      <c r="E20" s="13">
        <f>SUM(E13:E19)</f>
        <v>80</v>
      </c>
      <c r="F20" s="13"/>
      <c r="G20" s="13">
        <f>SUM(G13:G19)</f>
        <v>12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55"/>
      <c r="B21" s="20" t="s">
        <v>11</v>
      </c>
      <c r="C21" s="14">
        <f>VLOOKUP(C20,ESCALA_IEP!A2:B202,2,FALSE)</f>
        <v>6.4</v>
      </c>
    </row>
    <row r="22" spans="1:11" ht="15.75" customHeight="1" x14ac:dyDescent="0.25"/>
    <row r="23" spans="1:11" ht="15.75" customHeight="1" x14ac:dyDescent="0.25">
      <c r="B23" s="37" t="s">
        <v>59</v>
      </c>
    </row>
    <row r="24" spans="1:11" ht="24" customHeight="1" x14ac:dyDescent="0.25">
      <c r="A24" s="52" t="s">
        <v>2</v>
      </c>
      <c r="B24" s="11" t="str">
        <f>B5</f>
        <v>MARTINEZ SANCHEZ FELIPE JACOB</v>
      </c>
      <c r="C24" s="56" t="s">
        <v>3</v>
      </c>
      <c r="D24" s="48" t="s">
        <v>4</v>
      </c>
      <c r="E24" s="49"/>
      <c r="F24" s="49"/>
      <c r="G24" s="49"/>
      <c r="H24" s="49"/>
      <c r="I24" s="49"/>
      <c r="J24" s="49"/>
      <c r="K24" s="50"/>
    </row>
    <row r="25" spans="1:11" ht="24" customHeight="1" x14ac:dyDescent="0.25">
      <c r="A25" s="53"/>
      <c r="B25" s="15" t="s">
        <v>5</v>
      </c>
      <c r="C25" s="55"/>
      <c r="D25" s="48" t="s">
        <v>6</v>
      </c>
      <c r="E25" s="50"/>
      <c r="F25" s="48" t="s">
        <v>7</v>
      </c>
      <c r="G25" s="50"/>
      <c r="H25" s="51" t="s">
        <v>8</v>
      </c>
      <c r="I25" s="50"/>
      <c r="J25" s="48" t="s">
        <v>9</v>
      </c>
      <c r="K25" s="50"/>
    </row>
    <row r="26" spans="1:11" ht="24" customHeight="1" x14ac:dyDescent="0.25">
      <c r="A26" s="54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6</v>
      </c>
      <c r="D26" s="41" t="s">
        <v>58</v>
      </c>
      <c r="E26" s="12">
        <f>IF(D26="X",100*0.15,"")</f>
        <v>15</v>
      </c>
      <c r="F26" s="41"/>
      <c r="G26" s="12" t="str">
        <f>IF(F26="X",60*0.15,"")</f>
        <v/>
      </c>
      <c r="H26" s="12" t="str">
        <f t="shared" ref="H26:H27" si="3">IF($C26=ML,"X","")</f>
        <v/>
      </c>
      <c r="I26" s="12" t="str">
        <f>IF(H26="X",30*0.15,"")</f>
        <v/>
      </c>
      <c r="J26" s="12" t="str">
        <f t="shared" ref="J26:J30" si="4">IF($C26=NL,"X","")</f>
        <v/>
      </c>
      <c r="K26" s="12" t="str">
        <f t="shared" ref="K26:K32" si="5">IF($J26="X",0,"")</f>
        <v/>
      </c>
    </row>
    <row r="27" spans="1:11" ht="24" customHeight="1" x14ac:dyDescent="0.25">
      <c r="A27" s="54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6</v>
      </c>
      <c r="D27" s="12" t="s">
        <v>58</v>
      </c>
      <c r="E27" s="12">
        <f>IF(D27="X",100*0.25,"")</f>
        <v>25</v>
      </c>
      <c r="F27" s="41"/>
      <c r="G27" s="12" t="str">
        <f>IF(F27="X",60*0.25,"")</f>
        <v/>
      </c>
      <c r="H27" s="12" t="str">
        <f t="shared" si="3"/>
        <v/>
      </c>
      <c r="I27" s="12" t="str">
        <f>IF(H27="X",30*0.25,"")</f>
        <v/>
      </c>
      <c r="J27" s="12" t="str">
        <f t="shared" si="4"/>
        <v/>
      </c>
      <c r="K27" s="12" t="str">
        <f t="shared" si="5"/>
        <v/>
      </c>
    </row>
    <row r="28" spans="1:11" ht="24" customHeight="1" x14ac:dyDescent="0.25">
      <c r="A28" s="54"/>
      <c r="B28" s="18" t="str">
        <f>RUBRICA!A6</f>
        <v>3. Responde las preguntas realizadas por la comisión, cumpliendo con los estándares de calidad de la disciplina.</v>
      </c>
      <c r="C28" s="16" t="s">
        <v>6</v>
      </c>
      <c r="D28" s="12"/>
      <c r="E28" s="12" t="str">
        <f>IF(D28="X",100*0.2,"")</f>
        <v/>
      </c>
      <c r="F28" s="41" t="s">
        <v>58</v>
      </c>
      <c r="G28" s="12">
        <f>IF(F28="X",60*0.2,"")</f>
        <v>12</v>
      </c>
      <c r="H28" s="12"/>
      <c r="I28" s="12" t="str">
        <f>IF(H28="X",30*0.2,"")</f>
        <v/>
      </c>
      <c r="J28" s="12" t="str">
        <f t="shared" si="4"/>
        <v/>
      </c>
      <c r="K28" s="12" t="str">
        <f t="shared" si="5"/>
        <v/>
      </c>
    </row>
    <row r="29" spans="1:11" ht="24" customHeight="1" x14ac:dyDescent="0.25">
      <c r="A29" s="54"/>
      <c r="B29" s="18" t="str">
        <f>RUBRICA!A7</f>
        <v>4. Expone el Proyecto APT, considerando el formato y el tiempo establecido para la presentación.</v>
      </c>
      <c r="C29" s="16" t="s">
        <v>6</v>
      </c>
      <c r="D29" s="41" t="s">
        <v>58</v>
      </c>
      <c r="E29" s="12">
        <f>IF(D29="X",100*0.05,"")</f>
        <v>5</v>
      </c>
      <c r="F29" s="41"/>
      <c r="G29" s="12" t="str">
        <f>IF(F29="X",60*0.05,"")</f>
        <v/>
      </c>
      <c r="H29" s="12"/>
      <c r="I29" s="12" t="str">
        <f>IF(H29="X",30*0.05,"")</f>
        <v/>
      </c>
      <c r="J29" s="12" t="str">
        <f t="shared" si="4"/>
        <v/>
      </c>
      <c r="K29" s="12" t="str">
        <f t="shared" si="5"/>
        <v/>
      </c>
    </row>
    <row r="30" spans="1:11" ht="24" customHeight="1" x14ac:dyDescent="0.25">
      <c r="A30" s="54"/>
      <c r="B30" s="18" t="str">
        <f>RUBRICA!A8</f>
        <v>5. Expresa sus ideas con fluidez, claridad y precisión, utilizando lenguaje técnico propio de la disciplina.</v>
      </c>
      <c r="C30" s="16" t="s">
        <v>6</v>
      </c>
      <c r="D30" s="12" t="s">
        <v>58</v>
      </c>
      <c r="E30" s="12">
        <f>IF(D30="X",100*0.05,"")</f>
        <v>5</v>
      </c>
      <c r="F30" s="12"/>
      <c r="G30" s="12" t="str">
        <f>IF(F30="X",60*0.05,"")</f>
        <v/>
      </c>
      <c r="H30" s="41"/>
      <c r="I30" s="12" t="str">
        <f>IF(H30="X",30*0.05,"")</f>
        <v/>
      </c>
      <c r="J30" s="12" t="str">
        <f t="shared" si="4"/>
        <v/>
      </c>
      <c r="K30" s="12" t="str">
        <f t="shared" si="5"/>
        <v/>
      </c>
    </row>
    <row r="31" spans="1:11" ht="24" customHeight="1" x14ac:dyDescent="0.25">
      <c r="A31" s="54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6</v>
      </c>
      <c r="D31" s="41" t="s">
        <v>58</v>
      </c>
      <c r="E31" s="12">
        <f>IF(D31="X",100*0.2,"")</f>
        <v>20</v>
      </c>
      <c r="F31" s="41"/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5"/>
        <v/>
      </c>
    </row>
    <row r="32" spans="1:11" ht="24" customHeight="1" x14ac:dyDescent="0.25">
      <c r="A32" s="54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6</v>
      </c>
      <c r="D32" s="41" t="s">
        <v>58</v>
      </c>
      <c r="E32" s="12">
        <f>IF(D32="X",100*0.1,"")</f>
        <v>10</v>
      </c>
      <c r="F32" s="41"/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5"/>
        <v/>
      </c>
    </row>
    <row r="33" spans="1:11" ht="24" customHeight="1" x14ac:dyDescent="0.3">
      <c r="A33" s="53"/>
      <c r="B33" s="17" t="s">
        <v>10</v>
      </c>
      <c r="C33" s="21">
        <f>E33+G33+I33+K33</f>
        <v>92</v>
      </c>
      <c r="D33" s="13"/>
      <c r="E33" s="13">
        <f>SUM(E26:E32)</f>
        <v>80</v>
      </c>
      <c r="F33" s="13"/>
      <c r="G33" s="13">
        <f>SUM(G26:G32)</f>
        <v>12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55"/>
      <c r="B34" s="20" t="s">
        <v>11</v>
      </c>
      <c r="C34" s="14">
        <f>VLOOKUP(C33,ESCALA_IEP!A15:B215,2,FALSE)</f>
        <v>6.4</v>
      </c>
    </row>
    <row r="35" spans="1:11" ht="16.149999999999999" customHeight="1" x14ac:dyDescent="0.25"/>
    <row r="36" spans="1:11" ht="13.9" customHeight="1" x14ac:dyDescent="0.25">
      <c r="B36" s="37" t="s">
        <v>59</v>
      </c>
    </row>
    <row r="37" spans="1:11" ht="24" customHeight="1" x14ac:dyDescent="0.25">
      <c r="A37" s="52" t="s">
        <v>2</v>
      </c>
      <c r="B37" s="11" t="str">
        <f>B6</f>
        <v>VELASQUEZ BECERRA JUAN PABLO</v>
      </c>
      <c r="C37" s="56" t="s">
        <v>3</v>
      </c>
      <c r="D37" s="48" t="s">
        <v>4</v>
      </c>
      <c r="E37" s="49"/>
      <c r="F37" s="49"/>
      <c r="G37" s="49"/>
      <c r="H37" s="49"/>
      <c r="I37" s="49"/>
      <c r="J37" s="49"/>
      <c r="K37" s="50"/>
    </row>
    <row r="38" spans="1:11" ht="24" customHeight="1" x14ac:dyDescent="0.25">
      <c r="A38" s="53"/>
      <c r="B38" s="15" t="s">
        <v>5</v>
      </c>
      <c r="C38" s="55"/>
      <c r="D38" s="48" t="s">
        <v>6</v>
      </c>
      <c r="E38" s="50"/>
      <c r="F38" s="48" t="s">
        <v>7</v>
      </c>
      <c r="G38" s="50"/>
      <c r="H38" s="51" t="s">
        <v>8</v>
      </c>
      <c r="I38" s="50"/>
      <c r="J38" s="48" t="s">
        <v>9</v>
      </c>
      <c r="K38" s="50"/>
    </row>
    <row r="39" spans="1:11" ht="24" customHeight="1" x14ac:dyDescent="0.25">
      <c r="A39" s="54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6</v>
      </c>
      <c r="D39" s="41" t="s">
        <v>58</v>
      </c>
      <c r="E39" s="12">
        <f>IF(D39="X",100*0.15,"")</f>
        <v>15</v>
      </c>
      <c r="F39" s="41"/>
      <c r="G39" s="12" t="str">
        <f>IF(F39="X",60*0.15,"")</f>
        <v/>
      </c>
      <c r="H39" s="12" t="str">
        <f t="shared" ref="H39:H40" si="6">IF($C39=ML,"X","")</f>
        <v/>
      </c>
      <c r="I39" s="12" t="str">
        <f>IF(H39="X",30*0.15,"")</f>
        <v/>
      </c>
      <c r="J39" s="12" t="str">
        <f t="shared" ref="J39:J43" si="7">IF($C39=NL,"X","")</f>
        <v/>
      </c>
      <c r="K39" s="12" t="str">
        <f t="shared" ref="K39:K45" si="8">IF($J39="X",0,"")</f>
        <v/>
      </c>
    </row>
    <row r="40" spans="1:11" ht="24" customHeight="1" x14ac:dyDescent="0.25">
      <c r="A40" s="54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6</v>
      </c>
      <c r="D40" s="12" t="s">
        <v>58</v>
      </c>
      <c r="E40" s="12">
        <f>IF(D40="X",100*0.25,"")</f>
        <v>25</v>
      </c>
      <c r="F40" s="41"/>
      <c r="G40" s="12" t="str">
        <f>IF(F40="X",60*0.25,"")</f>
        <v/>
      </c>
      <c r="H40" s="12" t="str">
        <f t="shared" si="6"/>
        <v/>
      </c>
      <c r="I40" s="12" t="str">
        <f>IF(H40="X",30*0.25,"")</f>
        <v/>
      </c>
      <c r="J40" s="12" t="str">
        <f t="shared" si="7"/>
        <v/>
      </c>
      <c r="K40" s="12" t="str">
        <f t="shared" si="8"/>
        <v/>
      </c>
    </row>
    <row r="41" spans="1:11" ht="24" customHeight="1" x14ac:dyDescent="0.25">
      <c r="A41" s="54"/>
      <c r="B41" s="18" t="str">
        <f>RUBRICA!A6</f>
        <v>3. Responde las preguntas realizadas por la comisión, cumpliendo con los estándares de calidad de la disciplina.</v>
      </c>
      <c r="C41" s="16" t="s">
        <v>6</v>
      </c>
      <c r="D41" s="12"/>
      <c r="E41" s="12" t="str">
        <f>IF(D41="X",100*0.2,"")</f>
        <v/>
      </c>
      <c r="F41" s="41" t="s">
        <v>58</v>
      </c>
      <c r="G41" s="12">
        <f>IF(F41="X",60*0.2,"")</f>
        <v>12</v>
      </c>
      <c r="H41" s="12"/>
      <c r="I41" s="12" t="str">
        <f>IF(H41="X",30*0.2,"")</f>
        <v/>
      </c>
      <c r="J41" s="12" t="str">
        <f t="shared" si="7"/>
        <v/>
      </c>
      <c r="K41" s="12" t="str">
        <f t="shared" si="8"/>
        <v/>
      </c>
    </row>
    <row r="42" spans="1:11" ht="24" customHeight="1" x14ac:dyDescent="0.25">
      <c r="A42" s="54"/>
      <c r="B42" s="18" t="str">
        <f>RUBRICA!A7</f>
        <v>4. Expone el Proyecto APT, considerando el formato y el tiempo establecido para la presentación.</v>
      </c>
      <c r="C42" s="16" t="s">
        <v>6</v>
      </c>
      <c r="D42" s="41" t="s">
        <v>58</v>
      </c>
      <c r="E42" s="12">
        <f>IF(D42="X",100*0.05,"")</f>
        <v>5</v>
      </c>
      <c r="F42" s="41"/>
      <c r="G42" s="12" t="str">
        <f>IF(F42="X",60*0.05,"")</f>
        <v/>
      </c>
      <c r="H42" s="12"/>
      <c r="I42" s="12" t="str">
        <f>IF(H42="X",30*0.05,"")</f>
        <v/>
      </c>
      <c r="J42" s="12" t="str">
        <f t="shared" si="7"/>
        <v/>
      </c>
      <c r="K42" s="12" t="str">
        <f t="shared" si="8"/>
        <v/>
      </c>
    </row>
    <row r="43" spans="1:11" ht="24" customHeight="1" x14ac:dyDescent="0.25">
      <c r="A43" s="54"/>
      <c r="B43" s="18" t="str">
        <f>RUBRICA!A8</f>
        <v>5. Expresa sus ideas con fluidez, claridad y precisión, utilizando lenguaje técnico propio de la disciplina.</v>
      </c>
      <c r="C43" s="16" t="s">
        <v>6</v>
      </c>
      <c r="D43" s="12" t="s">
        <v>58</v>
      </c>
      <c r="E43" s="12">
        <f>IF(D43="X",100*0.05,"")</f>
        <v>5</v>
      </c>
      <c r="F43" s="12"/>
      <c r="G43" s="12" t="str">
        <f>IF(F43="X",60*0.05,"")</f>
        <v/>
      </c>
      <c r="H43" s="41"/>
      <c r="I43" s="12" t="str">
        <f>IF(H43="X",30*0.05,"")</f>
        <v/>
      </c>
      <c r="J43" s="12" t="str">
        <f t="shared" si="7"/>
        <v/>
      </c>
      <c r="K43" s="12" t="str">
        <f t="shared" si="8"/>
        <v/>
      </c>
    </row>
    <row r="44" spans="1:11" ht="24" customHeight="1" x14ac:dyDescent="0.25">
      <c r="A44" s="54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6</v>
      </c>
      <c r="D44" s="41" t="s">
        <v>58</v>
      </c>
      <c r="E44" s="12">
        <f>IF(D44="X",100*0.2,"")</f>
        <v>20</v>
      </c>
      <c r="F44" s="41"/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8"/>
        <v/>
      </c>
    </row>
    <row r="45" spans="1:11" ht="24" customHeight="1" x14ac:dyDescent="0.25">
      <c r="A45" s="54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6</v>
      </c>
      <c r="D45" s="41" t="s">
        <v>58</v>
      </c>
      <c r="E45" s="12">
        <f>IF(D45="X",100*0.1,"")</f>
        <v>10</v>
      </c>
      <c r="F45" s="41"/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8"/>
        <v/>
      </c>
    </row>
    <row r="46" spans="1:11" ht="24" customHeight="1" x14ac:dyDescent="0.3">
      <c r="A46" s="53"/>
      <c r="B46" s="17" t="s">
        <v>10</v>
      </c>
      <c r="C46" s="21">
        <f>E46+G46+I46+K46</f>
        <v>92</v>
      </c>
      <c r="D46" s="13"/>
      <c r="E46" s="13">
        <f>SUM(E39:E45)</f>
        <v>80</v>
      </c>
      <c r="F46" s="13"/>
      <c r="G46" s="13">
        <f>SUM(G39:G45)</f>
        <v>12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55"/>
      <c r="B47" s="20" t="s">
        <v>11</v>
      </c>
      <c r="C47" s="14">
        <f>VLOOKUP(C46,ESCALA_IEP!A28:B228,2,FALSE)</f>
        <v>6.4</v>
      </c>
    </row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</sheetData>
  <mergeCells count="2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B7:K10"/>
    <mergeCell ref="D24:K24"/>
    <mergeCell ref="D25:E25"/>
    <mergeCell ref="F25:G25"/>
    <mergeCell ref="H25:I25"/>
    <mergeCell ref="J25:K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61" t="s">
        <v>12</v>
      </c>
      <c r="B1" s="63" t="s">
        <v>13</v>
      </c>
      <c r="C1" s="64"/>
      <c r="D1" s="64"/>
      <c r="E1" s="65"/>
      <c r="F1" s="61" t="s">
        <v>14</v>
      </c>
    </row>
    <row r="2" spans="1:6" x14ac:dyDescent="0.25">
      <c r="A2" s="62"/>
      <c r="B2" s="66" t="s">
        <v>15</v>
      </c>
      <c r="C2" s="66" t="s">
        <v>16</v>
      </c>
      <c r="D2" s="24" t="s">
        <v>17</v>
      </c>
      <c r="E2" s="25" t="s">
        <v>9</v>
      </c>
      <c r="F2" s="62"/>
    </row>
    <row r="3" spans="1:6" x14ac:dyDescent="0.25">
      <c r="A3" s="62"/>
      <c r="B3" s="67"/>
      <c r="C3" s="67"/>
      <c r="D3" s="26">
        <v>0.3</v>
      </c>
      <c r="E3" s="26">
        <v>0</v>
      </c>
      <c r="F3" s="62"/>
    </row>
    <row r="4" spans="1:6" ht="102" x14ac:dyDescent="0.25">
      <c r="A4" s="22" t="s">
        <v>18</v>
      </c>
      <c r="B4" s="22" t="s">
        <v>19</v>
      </c>
      <c r="C4" s="22" t="s">
        <v>20</v>
      </c>
      <c r="D4" s="22" t="s">
        <v>21</v>
      </c>
      <c r="E4" s="22" t="s">
        <v>22</v>
      </c>
      <c r="F4" s="27">
        <v>15</v>
      </c>
    </row>
    <row r="5" spans="1:6" ht="136.9" customHeight="1" x14ac:dyDescent="0.25">
      <c r="A5" s="22" t="s">
        <v>23</v>
      </c>
      <c r="B5" s="22" t="s">
        <v>24</v>
      </c>
      <c r="C5" s="22" t="s">
        <v>25</v>
      </c>
      <c r="D5" s="22" t="s">
        <v>26</v>
      </c>
      <c r="E5" s="22" t="s">
        <v>27</v>
      </c>
      <c r="F5" s="27">
        <v>25</v>
      </c>
    </row>
    <row r="6" spans="1:6" ht="87" customHeight="1" x14ac:dyDescent="0.25">
      <c r="A6" s="22" t="s">
        <v>28</v>
      </c>
      <c r="B6" s="22" t="s">
        <v>29</v>
      </c>
      <c r="C6" s="22" t="s">
        <v>30</v>
      </c>
      <c r="D6" s="22" t="s">
        <v>31</v>
      </c>
      <c r="E6" s="22" t="s">
        <v>32</v>
      </c>
      <c r="F6" s="27">
        <v>20</v>
      </c>
    </row>
    <row r="7" spans="1:6" ht="89.25" x14ac:dyDescent="0.25">
      <c r="A7" s="22" t="s">
        <v>33</v>
      </c>
      <c r="B7" s="22" t="s">
        <v>34</v>
      </c>
      <c r="C7" s="22" t="s">
        <v>35</v>
      </c>
      <c r="D7" s="22" t="s">
        <v>36</v>
      </c>
      <c r="E7" s="22" t="s">
        <v>37</v>
      </c>
      <c r="F7" s="27">
        <v>5</v>
      </c>
    </row>
    <row r="8" spans="1:6" ht="89.25" x14ac:dyDescent="0.25">
      <c r="A8" s="22" t="s">
        <v>38</v>
      </c>
      <c r="B8" s="22" t="s">
        <v>39</v>
      </c>
      <c r="C8" s="22" t="s">
        <v>40</v>
      </c>
      <c r="D8" s="22" t="s">
        <v>41</v>
      </c>
      <c r="E8" s="22" t="s">
        <v>42</v>
      </c>
      <c r="F8" s="27">
        <v>5</v>
      </c>
    </row>
    <row r="9" spans="1:6" ht="89.25" x14ac:dyDescent="0.25">
      <c r="A9" s="22" t="s">
        <v>43</v>
      </c>
      <c r="B9" s="22" t="s">
        <v>44</v>
      </c>
      <c r="C9" s="22" t="s">
        <v>45</v>
      </c>
      <c r="D9" s="22" t="s">
        <v>46</v>
      </c>
      <c r="E9" s="22" t="s">
        <v>47</v>
      </c>
      <c r="F9" s="23">
        <v>20</v>
      </c>
    </row>
    <row r="10" spans="1:6" ht="126" customHeight="1" x14ac:dyDescent="0.25">
      <c r="A10" s="22" t="s">
        <v>48</v>
      </c>
      <c r="B10" s="22" t="s">
        <v>49</v>
      </c>
      <c r="C10" s="22" t="s">
        <v>50</v>
      </c>
      <c r="D10" s="22" t="s">
        <v>51</v>
      </c>
      <c r="E10" s="22" t="s">
        <v>52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53</v>
      </c>
      <c r="B1" t="s">
        <v>54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68" t="s">
        <v>55</v>
      </c>
      <c r="B1" s="4" t="s">
        <v>10</v>
      </c>
      <c r="C1" s="5"/>
      <c r="D1" s="5"/>
      <c r="E1" s="6"/>
    </row>
    <row r="2" spans="1:5" ht="45.75" thickBot="1" x14ac:dyDescent="0.3">
      <c r="A2" s="69"/>
      <c r="B2" s="7" t="s">
        <v>6</v>
      </c>
      <c r="C2" s="8" t="s">
        <v>7</v>
      </c>
      <c r="D2" s="19" t="s">
        <v>56</v>
      </c>
      <c r="E2" s="36" t="s">
        <v>9</v>
      </c>
    </row>
    <row r="3" spans="1:5" ht="30.75" thickBot="1" x14ac:dyDescent="0.3">
      <c r="A3" s="9" t="s">
        <v>57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Christian rodrigo Lazcano Cabello</cp:lastModifiedBy>
  <cp:revision/>
  <cp:lastPrinted>2024-12-02T03:49:34Z</cp:lastPrinted>
  <dcterms:created xsi:type="dcterms:W3CDTF">2023-08-07T04:08:01Z</dcterms:created>
  <dcterms:modified xsi:type="dcterms:W3CDTF">2024-12-09T17:32:23Z</dcterms:modified>
  <cp:category/>
  <cp:contentStatus/>
</cp:coreProperties>
</file>