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Launch Parameters" sheetId="1" r:id="rId1"/>
    <sheet name="TACL" sheetId="2" r:id="rId2"/>
    <sheet name="Orbit calculator" sheetId="3" r:id="rId3"/>
  </sheets>
  <calcPr calcId="124519"/>
</workbook>
</file>

<file path=xl/calcChain.xml><?xml version="1.0" encoding="utf-8"?>
<calcChain xmlns="http://schemas.openxmlformats.org/spreadsheetml/2006/main">
  <c r="C6" i="3"/>
  <c r="B7" s="1"/>
  <c r="B8" s="1"/>
  <c r="G4" i="2"/>
  <c r="E4"/>
  <c r="W13"/>
  <c r="L16"/>
  <c r="K16"/>
  <c r="J16"/>
  <c r="F16"/>
  <c r="E16"/>
  <c r="D16"/>
  <c r="S13"/>
  <c r="L13"/>
  <c r="K13"/>
  <c r="J13"/>
  <c r="F13"/>
  <c r="E13"/>
  <c r="D13"/>
  <c r="S16" l="1"/>
</calcChain>
</file>

<file path=xl/sharedStrings.xml><?xml version="1.0" encoding="utf-8"?>
<sst xmlns="http://schemas.openxmlformats.org/spreadsheetml/2006/main" count="46" uniqueCount="46">
  <si>
    <t>Vessel Name</t>
  </si>
  <si>
    <t>Apoapsis</t>
  </si>
  <si>
    <t>Turn Altitude[km]</t>
  </si>
  <si>
    <t>Turn speed[m/s]</t>
  </si>
  <si>
    <t>Turn End Altitude[km]</t>
  </si>
  <si>
    <t>Flight Path Angle[deg]</t>
  </si>
  <si>
    <t>Shape[%]</t>
  </si>
  <si>
    <t>Roll Start[deg]</t>
  </si>
  <si>
    <t>Roll End[deg]</t>
  </si>
  <si>
    <t>Saturn V</t>
  </si>
  <si>
    <t>Comment</t>
  </si>
  <si>
    <t>Falcon 9 FT</t>
  </si>
  <si>
    <t>Falcon Heavy</t>
  </si>
  <si>
    <t>Food</t>
  </si>
  <si>
    <t>Water</t>
  </si>
  <si>
    <t>Oxygene</t>
  </si>
  <si>
    <t>Waste</t>
  </si>
  <si>
    <t>Waste Water</t>
  </si>
  <si>
    <t>Carbon Dioxide</t>
  </si>
  <si>
    <t>Rate per Kerbal/24h</t>
  </si>
  <si>
    <t>Electricity</t>
  </si>
  <si>
    <t>Kerbitat 2,5m - Recycler</t>
  </si>
  <si>
    <t>Electricity/s</t>
  </si>
  <si>
    <t>Waste/24h</t>
  </si>
  <si>
    <t>Waste Water/24h</t>
  </si>
  <si>
    <t>Converters</t>
  </si>
  <si>
    <t>Food/24h</t>
  </si>
  <si>
    <t>Water/24h</t>
  </si>
  <si>
    <t>Oxygene/24h</t>
  </si>
  <si>
    <t>CO2/24h</t>
  </si>
  <si>
    <t>Supported Kerbals</t>
  </si>
  <si>
    <t>Modules</t>
  </si>
  <si>
    <t>Kerbitat 3,75m - Recycler</t>
  </si>
  <si>
    <t>SLS-Block1B Crew</t>
  </si>
  <si>
    <t>Atlas V 551</t>
  </si>
  <si>
    <t>Space Shuttle</t>
  </si>
  <si>
    <t>Central Mass [kg]</t>
  </si>
  <si>
    <t>Central Radius [m]</t>
  </si>
  <si>
    <t>Apogee from orbital period</t>
  </si>
  <si>
    <t>Apogee [km]</t>
  </si>
  <si>
    <t>Orbital velocity [m/s]</t>
  </si>
  <si>
    <t>Gravitational constant</t>
  </si>
  <si>
    <t>Orbital period [min]</t>
  </si>
  <si>
    <t>Omega [rad/s]</t>
  </si>
  <si>
    <t>Soyuz Family</t>
  </si>
  <si>
    <t>Proton-M Family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</si>
</sst>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2" applyNumberFormat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2" fillId="2" borderId="0" xfId="1"/>
    <xf numFmtId="0" fontId="1" fillId="0" borderId="0" xfId="0" applyFont="1"/>
    <xf numFmtId="2" fontId="0" fillId="0" borderId="0" xfId="0" applyNumberFormat="1"/>
    <xf numFmtId="0" fontId="3" fillId="3" borderId="0" xfId="2"/>
    <xf numFmtId="0" fontId="4" fillId="4" borderId="1" xfId="3"/>
    <xf numFmtId="0" fontId="4" fillId="4" borderId="0" xfId="3" applyBorder="1"/>
    <xf numFmtId="0" fontId="2" fillId="2" borderId="0" xfId="1" applyBorder="1"/>
    <xf numFmtId="0" fontId="2" fillId="7" borderId="0" xfId="6"/>
    <xf numFmtId="0" fontId="6" fillId="6" borderId="2" xfId="5"/>
    <xf numFmtId="0" fontId="5" fillId="5" borderId="2" xfId="4"/>
    <xf numFmtId="11" fontId="5" fillId="5" borderId="2" xfId="4" applyNumberFormat="1"/>
    <xf numFmtId="2" fontId="6" fillId="6" borderId="2" xfId="5" applyNumberFormat="1"/>
  </cellXfs>
  <cellStyles count="7">
    <cellStyle name="Accent1" xfId="1" builtinId="29"/>
    <cellStyle name="Accent2" xfId="6" builtinId="33"/>
    <cellStyle name="Calculation" xfId="5" builtinId="22"/>
    <cellStyle name="Check Cell" xfId="3" builtinId="23"/>
    <cellStyle name="Input" xfId="4" builtinId="20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C2" sqref="C2:C9"/>
    </sheetView>
  </sheetViews>
  <sheetFormatPr defaultRowHeight="15"/>
  <cols>
    <col min="1" max="1" width="16.5703125" bestFit="1" customWidth="1"/>
    <col min="3" max="3" width="17" bestFit="1" customWidth="1"/>
    <col min="4" max="4" width="15.85546875" bestFit="1" customWidth="1"/>
    <col min="5" max="5" width="20.85546875" bestFit="1" customWidth="1"/>
    <col min="6" max="6" width="21" bestFit="1" customWidth="1"/>
    <col min="7" max="7" width="9.42578125" bestFit="1" customWidth="1"/>
    <col min="8" max="8" width="13.85546875" bestFit="1" customWidth="1"/>
    <col min="9" max="9" width="12.85546875" bestFit="1" customWidth="1"/>
    <col min="10" max="10" width="15" bestFit="1" customWidth="1"/>
    <col min="11" max="11" width="27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/>
    </row>
    <row r="2" spans="1:11">
      <c r="A2" s="2" t="s">
        <v>44</v>
      </c>
      <c r="B2">
        <v>375</v>
      </c>
      <c r="C2" s="3">
        <v>0.5</v>
      </c>
      <c r="D2">
        <v>50</v>
      </c>
      <c r="E2">
        <v>165</v>
      </c>
      <c r="F2" s="3">
        <v>6</v>
      </c>
      <c r="G2">
        <v>40</v>
      </c>
      <c r="H2">
        <v>90</v>
      </c>
      <c r="I2">
        <v>90</v>
      </c>
    </row>
    <row r="3" spans="1:11">
      <c r="A3" s="2" t="s">
        <v>45</v>
      </c>
      <c r="B3">
        <v>375</v>
      </c>
      <c r="C3" s="3">
        <v>0.5</v>
      </c>
      <c r="D3">
        <v>50</v>
      </c>
      <c r="E3">
        <v>165</v>
      </c>
      <c r="F3" s="3">
        <v>11</v>
      </c>
      <c r="G3">
        <v>40</v>
      </c>
      <c r="H3">
        <v>90</v>
      </c>
      <c r="I3">
        <v>90</v>
      </c>
    </row>
    <row r="4" spans="1:11">
      <c r="A4" s="2" t="s">
        <v>35</v>
      </c>
      <c r="B4">
        <v>375</v>
      </c>
      <c r="C4" s="3">
        <v>0.5</v>
      </c>
      <c r="D4">
        <v>50</v>
      </c>
      <c r="E4">
        <v>165</v>
      </c>
      <c r="F4" s="3">
        <v>5</v>
      </c>
      <c r="G4">
        <v>40</v>
      </c>
      <c r="H4">
        <v>180</v>
      </c>
      <c r="I4">
        <v>180</v>
      </c>
    </row>
    <row r="5" spans="1:11">
      <c r="A5" s="2" t="s">
        <v>9</v>
      </c>
      <c r="B5">
        <v>265</v>
      </c>
      <c r="C5" s="3">
        <v>0.5</v>
      </c>
      <c r="D5">
        <v>50</v>
      </c>
      <c r="E5">
        <v>180</v>
      </c>
      <c r="F5" s="3">
        <v>12</v>
      </c>
      <c r="G5">
        <v>40</v>
      </c>
      <c r="H5">
        <v>90</v>
      </c>
      <c r="I5">
        <v>90</v>
      </c>
    </row>
    <row r="6" spans="1:11">
      <c r="A6" s="2" t="s">
        <v>11</v>
      </c>
      <c r="B6">
        <v>355</v>
      </c>
      <c r="C6" s="3">
        <v>0.5</v>
      </c>
      <c r="D6">
        <v>50</v>
      </c>
      <c r="E6">
        <v>180</v>
      </c>
      <c r="F6" s="3">
        <v>13</v>
      </c>
      <c r="G6">
        <v>40</v>
      </c>
      <c r="H6">
        <v>90</v>
      </c>
      <c r="I6">
        <v>90</v>
      </c>
    </row>
    <row r="7" spans="1:11">
      <c r="A7" s="2" t="s">
        <v>12</v>
      </c>
      <c r="B7">
        <v>355</v>
      </c>
      <c r="C7" s="3">
        <v>0.5</v>
      </c>
      <c r="D7">
        <v>50</v>
      </c>
      <c r="E7">
        <v>180</v>
      </c>
      <c r="F7" s="3">
        <v>11</v>
      </c>
      <c r="G7">
        <v>33</v>
      </c>
      <c r="H7">
        <v>90</v>
      </c>
      <c r="I7">
        <v>90</v>
      </c>
    </row>
    <row r="8" spans="1:11">
      <c r="A8" s="2" t="s">
        <v>33</v>
      </c>
      <c r="B8">
        <v>275</v>
      </c>
      <c r="C8" s="3">
        <v>0.5</v>
      </c>
      <c r="D8">
        <v>50</v>
      </c>
      <c r="E8">
        <v>180</v>
      </c>
      <c r="F8" s="3">
        <v>5</v>
      </c>
      <c r="G8">
        <v>40</v>
      </c>
      <c r="H8">
        <v>0</v>
      </c>
      <c r="I8">
        <v>0</v>
      </c>
    </row>
    <row r="9" spans="1:11">
      <c r="A9" s="2" t="s">
        <v>34</v>
      </c>
      <c r="B9">
        <v>275</v>
      </c>
      <c r="C9" s="3">
        <v>0.5</v>
      </c>
      <c r="D9">
        <v>50</v>
      </c>
      <c r="E9">
        <v>180</v>
      </c>
      <c r="F9" s="3">
        <v>0</v>
      </c>
      <c r="G9">
        <v>36</v>
      </c>
      <c r="H9">
        <v>90</v>
      </c>
      <c r="I9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selection activeCell="G5" sqref="G5"/>
    </sheetView>
  </sheetViews>
  <sheetFormatPr defaultRowHeight="15"/>
  <cols>
    <col min="1" max="1" width="22.28515625" bestFit="1" customWidth="1"/>
    <col min="2" max="2" width="23.85546875" bestFit="1" customWidth="1"/>
    <col min="3" max="3" width="11.42578125" bestFit="1" customWidth="1"/>
    <col min="4" max="4" width="10.5703125" bestFit="1" customWidth="1"/>
    <col min="5" max="5" width="16.5703125" bestFit="1" customWidth="1"/>
    <col min="6" max="6" width="11.7109375" bestFit="1" customWidth="1"/>
    <col min="10" max="10" width="9.42578125" bestFit="1" customWidth="1"/>
    <col min="11" max="11" width="10.42578125" bestFit="1" customWidth="1"/>
    <col min="12" max="12" width="12.85546875" bestFit="1" customWidth="1"/>
    <col min="18" max="19" width="17.5703125" bestFit="1" customWidth="1"/>
  </cols>
  <sheetData>
    <row r="1" spans="1:23" ht="15.75" thickBot="1">
      <c r="A1" s="1"/>
      <c r="B1" s="1" t="s">
        <v>19</v>
      </c>
    </row>
    <row r="2" spans="1:23" ht="16.5" thickTop="1" thickBot="1">
      <c r="A2" s="5" t="s">
        <v>13</v>
      </c>
      <c r="B2" s="4">
        <v>-1.4666666666666599</v>
      </c>
    </row>
    <row r="3" spans="1:23" ht="16.5" thickTop="1" thickBot="1">
      <c r="A3" s="5" t="s">
        <v>14</v>
      </c>
      <c r="B3" s="4">
        <v>-0.97333333333333305</v>
      </c>
    </row>
    <row r="4" spans="1:23" ht="16.5" thickTop="1" thickBot="1">
      <c r="A4" s="5" t="s">
        <v>15</v>
      </c>
      <c r="B4" s="4">
        <v>-148.048</v>
      </c>
      <c r="C4">
        <v>421534</v>
      </c>
      <c r="D4">
        <v>6</v>
      </c>
      <c r="E4">
        <f>C4/B4/D4</f>
        <v>-474.54654346338128</v>
      </c>
      <c r="F4">
        <v>-5.26</v>
      </c>
      <c r="G4">
        <f>E4*F4/365</f>
        <v>6.8386707359380425</v>
      </c>
    </row>
    <row r="5" spans="1:23" ht="16.5" thickTop="1" thickBot="1">
      <c r="A5" s="5" t="s">
        <v>20</v>
      </c>
      <c r="B5" s="4">
        <v>-1224</v>
      </c>
    </row>
    <row r="6" spans="1:23" ht="15.75" thickTop="1">
      <c r="A6" s="6" t="s">
        <v>16</v>
      </c>
      <c r="B6" s="4">
        <v>0.133333333333333</v>
      </c>
    </row>
    <row r="7" spans="1:23">
      <c r="A7" s="6" t="s">
        <v>17</v>
      </c>
      <c r="B7" s="4">
        <v>1.2266666666666599</v>
      </c>
    </row>
    <row r="8" spans="1:23">
      <c r="A8" s="6" t="s">
        <v>18</v>
      </c>
      <c r="B8" s="4">
        <v>127.906666666666</v>
      </c>
    </row>
    <row r="10" spans="1:23">
      <c r="A10" s="7" t="s">
        <v>25</v>
      </c>
    </row>
    <row r="11" spans="1:23">
      <c r="C11" s="1" t="s">
        <v>22</v>
      </c>
      <c r="D11" s="1" t="s">
        <v>23</v>
      </c>
      <c r="E11" s="1" t="s">
        <v>24</v>
      </c>
      <c r="F11" s="1" t="s">
        <v>29</v>
      </c>
      <c r="G11" s="1"/>
      <c r="H11" s="1"/>
      <c r="I11" s="1"/>
      <c r="J11" s="8" t="s">
        <v>26</v>
      </c>
      <c r="K11" s="8" t="s">
        <v>27</v>
      </c>
      <c r="L11" s="8" t="s">
        <v>28</v>
      </c>
      <c r="M11" s="8"/>
      <c r="N11" s="8"/>
      <c r="O11" s="8"/>
      <c r="P11" s="8"/>
      <c r="R11" s="10" t="s">
        <v>31</v>
      </c>
      <c r="S11" s="9" t="s">
        <v>30</v>
      </c>
    </row>
    <row r="12" spans="1:23">
      <c r="A12" t="s">
        <v>21</v>
      </c>
      <c r="C12">
        <v>37</v>
      </c>
      <c r="D12">
        <v>0.53</v>
      </c>
      <c r="E12">
        <v>4.92</v>
      </c>
      <c r="F12">
        <v>511.44</v>
      </c>
      <c r="J12">
        <v>-4.74</v>
      </c>
      <c r="K12">
        <v>-3.13</v>
      </c>
      <c r="L12">
        <v>-479.76</v>
      </c>
    </row>
    <row r="13" spans="1:23">
      <c r="C13" s="3"/>
      <c r="D13" s="3">
        <f>$D12/$B$6</f>
        <v>3.9750000000000103</v>
      </c>
      <c r="E13" s="3">
        <f>$E12/$B$7</f>
        <v>4.0108695652174138</v>
      </c>
      <c r="F13" s="3">
        <f>$F12/$B$8</f>
        <v>3.9985406025226937</v>
      </c>
      <c r="G13" s="3"/>
      <c r="H13" s="3"/>
      <c r="I13" s="3"/>
      <c r="J13" s="3">
        <f>$J12/$B$2</f>
        <v>3.231818181818197</v>
      </c>
      <c r="K13" s="3">
        <f>$K12/$B$3</f>
        <v>3.2157534246575352</v>
      </c>
      <c r="L13" s="3">
        <f>$L12/$B$4</f>
        <v>3.2405706257430023</v>
      </c>
      <c r="M13" s="3"/>
      <c r="N13" s="3"/>
      <c r="O13" s="3"/>
      <c r="P13" s="3"/>
      <c r="R13">
        <v>1</v>
      </c>
      <c r="S13" s="2">
        <f>FLOOR(MIN(D13:P13)*$R13,1)</f>
        <v>3</v>
      </c>
      <c r="U13">
        <v>57.1875</v>
      </c>
      <c r="V13">
        <v>300.98</v>
      </c>
      <c r="W13">
        <f>V13/U13</f>
        <v>5.2630382513661207</v>
      </c>
    </row>
    <row r="15" spans="1:23">
      <c r="A15" t="s">
        <v>32</v>
      </c>
      <c r="C15">
        <v>138</v>
      </c>
      <c r="D15">
        <v>0.53</v>
      </c>
      <c r="E15">
        <v>4.92</v>
      </c>
      <c r="F15">
        <v>511.44</v>
      </c>
      <c r="J15">
        <v>-5.0599999999999996</v>
      </c>
      <c r="K15">
        <v>-3.34</v>
      </c>
      <c r="L15">
        <v>-512.16</v>
      </c>
    </row>
    <row r="16" spans="1:23">
      <c r="C16" s="3"/>
      <c r="D16" s="3">
        <f>$D15/$B$6</f>
        <v>3.9750000000000103</v>
      </c>
      <c r="E16" s="3">
        <f>$E15/$B$7</f>
        <v>4.0108695652174138</v>
      </c>
      <c r="F16" s="3">
        <f>$F15/$B$8</f>
        <v>3.9985406025226937</v>
      </c>
      <c r="G16" s="3"/>
      <c r="H16" s="3"/>
      <c r="I16" s="3"/>
      <c r="J16" s="3">
        <f>$J15/$B$2</f>
        <v>3.4500000000000157</v>
      </c>
      <c r="K16" s="3">
        <f>$K15/$B$3</f>
        <v>3.4315068493150696</v>
      </c>
      <c r="L16" s="3">
        <f>$L15/$B$4</f>
        <v>3.4594185669512587</v>
      </c>
      <c r="M16" s="3"/>
      <c r="N16" s="3"/>
      <c r="O16" s="3"/>
      <c r="P16" s="3"/>
      <c r="R16">
        <v>1</v>
      </c>
      <c r="S16" s="2">
        <f>FLOOR(MIN(D16:P16)*$R16,1)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32" sqref="B32"/>
    </sheetView>
  </sheetViews>
  <sheetFormatPr defaultRowHeight="15"/>
  <cols>
    <col min="1" max="1" width="31.28515625" customWidth="1"/>
    <col min="2" max="2" width="21.28515625" customWidth="1"/>
    <col min="3" max="3" width="21.5703125" customWidth="1"/>
    <col min="5" max="5" width="20.7109375" bestFit="1" customWidth="1"/>
    <col min="6" max="6" width="19.85546875" customWidth="1"/>
  </cols>
  <sheetData>
    <row r="1" spans="1:6">
      <c r="A1" t="s">
        <v>36</v>
      </c>
      <c r="B1" s="11">
        <v>5.9700000000000003E+24</v>
      </c>
      <c r="E1" t="s">
        <v>41</v>
      </c>
      <c r="F1" s="11">
        <v>6.67E-11</v>
      </c>
    </row>
    <row r="2" spans="1:6">
      <c r="A2" t="s">
        <v>37</v>
      </c>
      <c r="B2" s="10">
        <v>6378137</v>
      </c>
    </row>
    <row r="4" spans="1:6" ht="15.75" thickBot="1">
      <c r="A4" s="1" t="s">
        <v>38</v>
      </c>
    </row>
    <row r="5" spans="1:6" ht="16.5" thickTop="1" thickBot="1">
      <c r="C5" s="5" t="s">
        <v>43</v>
      </c>
    </row>
    <row r="6" spans="1:6" ht="15.75" thickTop="1">
      <c r="A6" t="s">
        <v>42</v>
      </c>
      <c r="B6" s="10">
        <v>270</v>
      </c>
      <c r="C6" s="9">
        <f>2*PI()/($B$6 * 60)</f>
        <v>3.8785094488762877E-4</v>
      </c>
    </row>
    <row r="7" spans="1:6">
      <c r="A7" t="s">
        <v>39</v>
      </c>
      <c r="B7" s="12">
        <f xml:space="preserve"> 0.001*(POWER($F$1*$B$1/$C$6/$C$6,1/3)-$B$2)</f>
        <v>7455.0894310303165</v>
      </c>
    </row>
    <row r="8" spans="1:6">
      <c r="A8" t="s">
        <v>40</v>
      </c>
      <c r="B8" s="12">
        <f>C6*($B$2 + 1000*$B$7)</f>
        <v>5365.2299421196285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Launch Parameters</vt:lpstr>
      <vt:lpstr>TACL</vt:lpstr>
      <vt:lpstr>Orbit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meszib</dc:creator>
  <cp:lastModifiedBy>Balazs Meszaros</cp:lastModifiedBy>
  <dcterms:created xsi:type="dcterms:W3CDTF">2016-08-01T22:15:05Z</dcterms:created>
  <dcterms:modified xsi:type="dcterms:W3CDTF">2025-08-16T22:47:35Z</dcterms:modified>
</cp:coreProperties>
</file>