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gat\OneDrive\Máy tính\WorkSpace\Lý\2-семестре\Лаб 1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1" i="1"/>
  <c r="L36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1" i="1"/>
  <c r="K35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1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C36" i="1"/>
  <c r="D29" i="1" s="1"/>
  <c r="F29" i="1" s="1"/>
  <c r="A36" i="1"/>
  <c r="D28" i="1"/>
  <c r="F28" i="1" s="1"/>
  <c r="D33" i="1"/>
  <c r="F33" i="1" s="1"/>
  <c r="D22" i="1"/>
  <c r="F22" i="1" s="1"/>
  <c r="B22" i="1" l="1"/>
  <c r="E22" i="1" s="1"/>
  <c r="D35" i="1"/>
  <c r="F35" i="1" s="1"/>
  <c r="B21" i="1"/>
  <c r="D31" i="1"/>
  <c r="F31" i="1" s="1"/>
  <c r="D30" i="1"/>
  <c r="F30" i="1" s="1"/>
  <c r="D21" i="1"/>
  <c r="F21" i="1" s="1"/>
  <c r="D34" i="1"/>
  <c r="F34" i="1" s="1"/>
  <c r="D32" i="1"/>
  <c r="F32" i="1" s="1"/>
  <c r="D27" i="1"/>
  <c r="F27" i="1" s="1"/>
  <c r="D26" i="1"/>
  <c r="F26" i="1" s="1"/>
  <c r="D25" i="1"/>
  <c r="F25" i="1" s="1"/>
  <c r="D24" i="1"/>
  <c r="F24" i="1" s="1"/>
  <c r="D23" i="1"/>
  <c r="F23" i="1" s="1"/>
  <c r="E21" i="1"/>
  <c r="B35" i="1"/>
  <c r="B34" i="1"/>
  <c r="B33" i="1"/>
  <c r="E33" i="1" s="1"/>
  <c r="B32" i="1"/>
  <c r="B31" i="1"/>
  <c r="B30" i="1"/>
  <c r="B29" i="1"/>
  <c r="E29" i="1" s="1"/>
  <c r="B28" i="1"/>
  <c r="E28" i="1" s="1"/>
  <c r="B27" i="1"/>
  <c r="B26" i="1"/>
  <c r="B25" i="1"/>
  <c r="B24" i="1"/>
  <c r="B23" i="1"/>
  <c r="E35" i="1" l="1"/>
  <c r="E30" i="1"/>
  <c r="E31" i="1"/>
  <c r="F36" i="1"/>
  <c r="E26" i="1"/>
  <c r="E32" i="1"/>
  <c r="E25" i="1"/>
  <c r="E27" i="1"/>
  <c r="E34" i="1"/>
  <c r="E23" i="1"/>
  <c r="E24" i="1"/>
  <c r="E36" i="1" l="1"/>
  <c r="J3" i="1" s="1"/>
  <c r="J4" i="1" s="1"/>
</calcChain>
</file>

<file path=xl/sharedStrings.xml><?xml version="1.0" encoding="utf-8"?>
<sst xmlns="http://schemas.openxmlformats.org/spreadsheetml/2006/main" count="21" uniqueCount="18">
  <si>
    <t>U (B)</t>
  </si>
  <si>
    <t>I (mA)</t>
  </si>
  <si>
    <t>Ui - Utb</t>
  </si>
  <si>
    <t>Ii - Itb</t>
  </si>
  <si>
    <t>(Ui - Utb)(Ii - Itb)</t>
  </si>
  <si>
    <t>(Ii - Itb)^2</t>
  </si>
  <si>
    <t xml:space="preserve">b </t>
  </si>
  <si>
    <t xml:space="preserve">a </t>
  </si>
  <si>
    <t>Pr = UI</t>
  </si>
  <si>
    <t>P = EI</t>
  </si>
  <si>
    <t>Ps = I^2.r</t>
  </si>
  <si>
    <t>r</t>
  </si>
  <si>
    <t>E</t>
  </si>
  <si>
    <t>I*</t>
  </si>
  <si>
    <t>Prmax</t>
  </si>
  <si>
    <t xml:space="preserve"> η = Pr/P</t>
  </si>
  <si>
    <t>di</t>
  </si>
  <si>
    <t>di^2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</si>
</sst>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I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Sheet1!$A$21:$A$35</c:f>
              <c:numCache>
                <c:formatCode>General</c:formatCode>
                <c:ptCount val="15"/>
                <c:pt idx="0">
                  <c:v>0.9</c:v>
                </c:pt>
                <c:pt idx="1">
                  <c:v>2.4900000000000002</c:v>
                </c:pt>
                <c:pt idx="2">
                  <c:v>3.34</c:v>
                </c:pt>
                <c:pt idx="3">
                  <c:v>4.08</c:v>
                </c:pt>
                <c:pt idx="4">
                  <c:v>4.8099999999999996</c:v>
                </c:pt>
                <c:pt idx="5">
                  <c:v>5.46</c:v>
                </c:pt>
                <c:pt idx="6">
                  <c:v>5.92</c:v>
                </c:pt>
                <c:pt idx="7">
                  <c:v>6.31</c:v>
                </c:pt>
                <c:pt idx="8">
                  <c:v>6.59</c:v>
                </c:pt>
                <c:pt idx="9">
                  <c:v>6.91</c:v>
                </c:pt>
                <c:pt idx="10">
                  <c:v>7.19</c:v>
                </c:pt>
                <c:pt idx="11">
                  <c:v>7.39</c:v>
                </c:pt>
                <c:pt idx="12">
                  <c:v>7.62</c:v>
                </c:pt>
                <c:pt idx="13">
                  <c:v>7.82</c:v>
                </c:pt>
                <c:pt idx="14">
                  <c:v>7.82</c:v>
                </c:pt>
              </c:numCache>
            </c:numRef>
          </c:xVal>
          <c:yVal>
            <c:numRef>
              <c:f>Sheet1!$C$21:$C$35</c:f>
              <c:numCache>
                <c:formatCode>General</c:formatCode>
                <c:ptCount val="15"/>
                <c:pt idx="0">
                  <c:v>15.37</c:v>
                </c:pt>
                <c:pt idx="1">
                  <c:v>13.02</c:v>
                </c:pt>
                <c:pt idx="2">
                  <c:v>11.77</c:v>
                </c:pt>
                <c:pt idx="3">
                  <c:v>10.67</c:v>
                </c:pt>
                <c:pt idx="4">
                  <c:v>9.6</c:v>
                </c:pt>
                <c:pt idx="5">
                  <c:v>8.66</c:v>
                </c:pt>
                <c:pt idx="6">
                  <c:v>7.97</c:v>
                </c:pt>
                <c:pt idx="7">
                  <c:v>7.38</c:v>
                </c:pt>
                <c:pt idx="8">
                  <c:v>6.97</c:v>
                </c:pt>
                <c:pt idx="9">
                  <c:v>6.5</c:v>
                </c:pt>
                <c:pt idx="10">
                  <c:v>6.09</c:v>
                </c:pt>
                <c:pt idx="11">
                  <c:v>5.79</c:v>
                </c:pt>
                <c:pt idx="12">
                  <c:v>5.45</c:v>
                </c:pt>
                <c:pt idx="13">
                  <c:v>5.15</c:v>
                </c:pt>
                <c:pt idx="14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3-4C2E-8338-90024EE8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79615"/>
        <c:axId val="1277880447"/>
      </c:scatterChart>
      <c:valAx>
        <c:axId val="127787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80447"/>
        <c:crosses val="autoZero"/>
        <c:crossBetween val="midCat"/>
      </c:valAx>
      <c:valAx>
        <c:axId val="12778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7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Sheet1!$L$2:$L$16</c:f>
              <c:numCache>
                <c:formatCode>General</c:formatCode>
                <c:ptCount val="15"/>
                <c:pt idx="0">
                  <c:v>13.83</c:v>
                </c:pt>
                <c:pt idx="1">
                  <c:v>32.42</c:v>
                </c:pt>
                <c:pt idx="2">
                  <c:v>39.31</c:v>
                </c:pt>
                <c:pt idx="3">
                  <c:v>43.53</c:v>
                </c:pt>
                <c:pt idx="4">
                  <c:v>46.18</c:v>
                </c:pt>
                <c:pt idx="5">
                  <c:v>47.28</c:v>
                </c:pt>
                <c:pt idx="6">
                  <c:v>47.18</c:v>
                </c:pt>
                <c:pt idx="7">
                  <c:v>46.57</c:v>
                </c:pt>
                <c:pt idx="8">
                  <c:v>45.93</c:v>
                </c:pt>
                <c:pt idx="9">
                  <c:v>44.92</c:v>
                </c:pt>
                <c:pt idx="10">
                  <c:v>43.79</c:v>
                </c:pt>
                <c:pt idx="11">
                  <c:v>42.79</c:v>
                </c:pt>
                <c:pt idx="12">
                  <c:v>41.53</c:v>
                </c:pt>
                <c:pt idx="13">
                  <c:v>40.270000000000003</c:v>
                </c:pt>
                <c:pt idx="14">
                  <c:v>40.35</c:v>
                </c:pt>
              </c:numCache>
            </c:numRef>
          </c:xVal>
          <c:yVal>
            <c:numRef>
              <c:f>Sheet1!$M$2:$M$16</c:f>
              <c:numCache>
                <c:formatCode>General</c:formatCode>
                <c:ptCount val="15"/>
                <c:pt idx="0">
                  <c:v>15.37</c:v>
                </c:pt>
                <c:pt idx="1">
                  <c:v>13.02</c:v>
                </c:pt>
                <c:pt idx="2">
                  <c:v>11.77</c:v>
                </c:pt>
                <c:pt idx="3">
                  <c:v>10.67</c:v>
                </c:pt>
                <c:pt idx="4">
                  <c:v>9.6</c:v>
                </c:pt>
                <c:pt idx="5">
                  <c:v>8.66</c:v>
                </c:pt>
                <c:pt idx="6">
                  <c:v>7.97</c:v>
                </c:pt>
                <c:pt idx="7">
                  <c:v>7.38</c:v>
                </c:pt>
                <c:pt idx="8">
                  <c:v>6.97</c:v>
                </c:pt>
                <c:pt idx="9">
                  <c:v>6.5</c:v>
                </c:pt>
                <c:pt idx="10">
                  <c:v>6.09</c:v>
                </c:pt>
                <c:pt idx="11">
                  <c:v>5.79</c:v>
                </c:pt>
                <c:pt idx="12">
                  <c:v>5.45</c:v>
                </c:pt>
                <c:pt idx="13">
                  <c:v>5.15</c:v>
                </c:pt>
                <c:pt idx="14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8-48DB-BABE-775CDB39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59727"/>
        <c:axId val="1165362223"/>
      </c:scatterChart>
      <c:valAx>
        <c:axId val="11653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62223"/>
        <c:crosses val="autoZero"/>
        <c:crossBetween val="midCat"/>
      </c:valAx>
      <c:valAx>
        <c:axId val="11653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79692</xdr:rowOff>
    </xdr:from>
    <xdr:to>
      <xdr:col>5</xdr:col>
      <xdr:colOff>638175</xdr:colOff>
      <xdr:row>15</xdr:row>
      <xdr:rowOff>49212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508000</xdr:colOff>
      <xdr:row>0</xdr:row>
      <xdr:rowOff>108743</xdr:rowOff>
    </xdr:from>
    <xdr:to>
      <xdr:col>21</xdr:col>
      <xdr:colOff>190500</xdr:colOff>
      <xdr:row>14</xdr:row>
      <xdr:rowOff>42068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5" zoomScale="116" workbookViewId="0">
      <selection activeCell="L36" sqref="L36:M36"/>
    </sheetView>
  </sheetViews>
  <sheetFormatPr defaultRowHeight="14.4" x14ac:dyDescent="0.3"/>
  <cols>
    <col min="1" max="1" width="8.88671875" style="8"/>
    <col min="2" max="2" width="13.5546875" style="8" bestFit="1" customWidth="1"/>
    <col min="3" max="3" width="9.44140625" style="8" bestFit="1" customWidth="1"/>
    <col min="4" max="4" width="8.88671875" style="8"/>
    <col min="5" max="5" width="16.6640625" style="8" customWidth="1"/>
    <col min="6" max="6" width="10.6640625" style="8" customWidth="1"/>
    <col min="7" max="7" width="10" style="8" customWidth="1"/>
    <col min="8" max="8" width="10.44140625" style="8" customWidth="1"/>
    <col min="9" max="9" width="11.5546875" style="8" customWidth="1"/>
    <col min="10" max="10" width="15.77734375" style="8" customWidth="1"/>
    <col min="11" max="16384" width="8.88671875" style="8"/>
  </cols>
  <sheetData>
    <row r="1" spans="9:13" ht="16.2" thickBot="1" x14ac:dyDescent="0.35">
      <c r="L1" s="33" t="s">
        <v>8</v>
      </c>
      <c r="M1" s="9" t="s">
        <v>1</v>
      </c>
    </row>
    <row r="2" spans="9:13" ht="16.2" thickBot="1" x14ac:dyDescent="0.35">
      <c r="L2" s="34">
        <v>13.83</v>
      </c>
      <c r="M2" s="3">
        <v>15.37</v>
      </c>
    </row>
    <row r="3" spans="9:13" ht="15.6" x14ac:dyDescent="0.3">
      <c r="I3" s="23" t="s">
        <v>6</v>
      </c>
      <c r="J3" s="24">
        <f>ROUND(E36/F36,2)</f>
        <v>-0.68</v>
      </c>
      <c r="L3" s="35">
        <v>32.42</v>
      </c>
      <c r="M3" s="5">
        <v>13.02</v>
      </c>
    </row>
    <row r="4" spans="9:13" ht="16.2" thickBot="1" x14ac:dyDescent="0.35">
      <c r="I4" s="27" t="s">
        <v>7</v>
      </c>
      <c r="J4" s="28">
        <f>ROUND(A36-J3*C36,2)</f>
        <v>11.33</v>
      </c>
      <c r="L4" s="35">
        <v>39.31</v>
      </c>
      <c r="M4" s="5">
        <v>11.77</v>
      </c>
    </row>
    <row r="5" spans="9:13" ht="15.6" x14ac:dyDescent="0.3">
      <c r="I5" s="29" t="s">
        <v>12</v>
      </c>
      <c r="J5" s="21">
        <v>11.33</v>
      </c>
      <c r="L5" s="35">
        <v>43.53</v>
      </c>
      <c r="M5" s="5">
        <v>10.67</v>
      </c>
    </row>
    <row r="6" spans="9:13" ht="16.2" thickBot="1" x14ac:dyDescent="0.35">
      <c r="I6" s="30" t="s">
        <v>11</v>
      </c>
      <c r="J6" s="22">
        <v>0.68</v>
      </c>
      <c r="L6" s="35">
        <v>46.18</v>
      </c>
      <c r="M6" s="5">
        <v>9.6</v>
      </c>
    </row>
    <row r="7" spans="9:13" ht="16.2" thickBot="1" x14ac:dyDescent="0.35">
      <c r="I7" s="36" t="s">
        <v>13</v>
      </c>
      <c r="J7" s="25">
        <v>8.66</v>
      </c>
      <c r="L7" s="35">
        <v>47.28</v>
      </c>
      <c r="M7" s="5">
        <v>8.66</v>
      </c>
    </row>
    <row r="8" spans="9:13" ht="16.2" thickBot="1" x14ac:dyDescent="0.35">
      <c r="I8" s="36" t="s">
        <v>14</v>
      </c>
      <c r="J8" s="15">
        <v>47.28</v>
      </c>
      <c r="L8" s="35">
        <v>47.18</v>
      </c>
      <c r="M8" s="5">
        <v>7.97</v>
      </c>
    </row>
    <row r="9" spans="9:13" ht="15.6" x14ac:dyDescent="0.3">
      <c r="L9" s="35">
        <v>46.57</v>
      </c>
      <c r="M9" s="5">
        <v>7.38</v>
      </c>
    </row>
    <row r="10" spans="9:13" ht="15.6" x14ac:dyDescent="0.3">
      <c r="L10" s="35">
        <v>45.93</v>
      </c>
      <c r="M10" s="5">
        <v>6.97</v>
      </c>
    </row>
    <row r="11" spans="9:13" ht="15.6" x14ac:dyDescent="0.3">
      <c r="L11" s="35">
        <v>44.92</v>
      </c>
      <c r="M11" s="5">
        <v>6.5</v>
      </c>
    </row>
    <row r="12" spans="9:13" ht="15.6" x14ac:dyDescent="0.3">
      <c r="L12" s="35">
        <v>43.79</v>
      </c>
      <c r="M12" s="5">
        <v>6.09</v>
      </c>
    </row>
    <row r="13" spans="9:13" ht="15.6" x14ac:dyDescent="0.3">
      <c r="L13" s="35">
        <v>42.79</v>
      </c>
      <c r="M13" s="5">
        <v>5.79</v>
      </c>
    </row>
    <row r="14" spans="9:13" ht="15.6" x14ac:dyDescent="0.3">
      <c r="L14" s="35">
        <v>41.53</v>
      </c>
      <c r="M14" s="5">
        <v>5.45</v>
      </c>
    </row>
    <row r="15" spans="9:13" ht="15.6" x14ac:dyDescent="0.3">
      <c r="L15" s="35">
        <v>40.270000000000003</v>
      </c>
      <c r="M15" s="5">
        <v>5.15</v>
      </c>
    </row>
    <row r="16" spans="9:13" ht="16.2" thickBot="1" x14ac:dyDescent="0.35">
      <c r="L16" s="32">
        <v>40.35</v>
      </c>
      <c r="M16" s="1">
        <v>5.16</v>
      </c>
    </row>
    <row r="19" spans="1:13" ht="15" thickBot="1" x14ac:dyDescent="0.35"/>
    <row r="20" spans="1:13" ht="16.2" thickBot="1" x14ac:dyDescent="0.35">
      <c r="A20" s="13" t="s">
        <v>0</v>
      </c>
      <c r="B20" s="13" t="s">
        <v>2</v>
      </c>
      <c r="C20" s="9" t="s">
        <v>1</v>
      </c>
      <c r="D20" s="9" t="s">
        <v>3</v>
      </c>
      <c r="E20" s="14" t="s">
        <v>4</v>
      </c>
      <c r="F20" s="16" t="s">
        <v>5</v>
      </c>
      <c r="G20" s="26" t="s">
        <v>8</v>
      </c>
      <c r="H20" s="16" t="s">
        <v>9</v>
      </c>
      <c r="I20" s="31" t="s">
        <v>10</v>
      </c>
      <c r="J20" s="37" t="s">
        <v>15</v>
      </c>
      <c r="K20" s="8" t="s">
        <v>16</v>
      </c>
      <c r="L20" s="8" t="s">
        <v>5</v>
      </c>
      <c r="M20" s="8" t="s">
        <v>17</v>
      </c>
    </row>
    <row r="21" spans="1:13" ht="15.6" x14ac:dyDescent="0.3">
      <c r="A21" s="2">
        <v>0.9</v>
      </c>
      <c r="B21" s="6">
        <f t="shared" ref="B21:B35" si="0">ROUND(A21-$A$36,2)</f>
        <v>-4.74</v>
      </c>
      <c r="C21" s="38">
        <v>15.37</v>
      </c>
      <c r="D21" s="10">
        <f t="shared" ref="D21:D35" si="1">C21-$C$36</f>
        <v>6.9999999999999982</v>
      </c>
      <c r="E21" s="10">
        <f>ROUND(B21*D21,2)</f>
        <v>-33.18</v>
      </c>
      <c r="F21" s="10">
        <f>ROUND(D21^2,2)</f>
        <v>49</v>
      </c>
      <c r="G21" s="40">
        <f>ROUND(A21*C21,2)</f>
        <v>13.83</v>
      </c>
      <c r="H21" s="40">
        <f>ROUND($J$5 *C21,2)</f>
        <v>174.14</v>
      </c>
      <c r="I21" s="40">
        <f>ROUND(C21^2 * $J$6,2)</f>
        <v>160.63999999999999</v>
      </c>
      <c r="J21" s="10">
        <f xml:space="preserve"> ROUND(G21/H21,2)</f>
        <v>0.08</v>
      </c>
      <c r="K21" s="8">
        <f xml:space="preserve"> A21-(11.33 - 0.68*C21)</f>
        <v>2.1600000000000841E-2</v>
      </c>
      <c r="L21" s="8">
        <f>(D21)^2</f>
        <v>48.999999999999972</v>
      </c>
      <c r="M21" s="8">
        <f>K21^2</f>
        <v>4.665600000000363E-4</v>
      </c>
    </row>
    <row r="22" spans="1:13" ht="15.6" x14ac:dyDescent="0.3">
      <c r="A22" s="4">
        <v>2.4900000000000002</v>
      </c>
      <c r="B22" s="7">
        <f t="shared" si="0"/>
        <v>-3.15</v>
      </c>
      <c r="C22" s="39">
        <v>13.02</v>
      </c>
      <c r="D22" s="11">
        <f t="shared" si="1"/>
        <v>4.6499999999999986</v>
      </c>
      <c r="E22" s="11">
        <f t="shared" ref="E22:E35" si="2">ROUND(B22*D22,2)</f>
        <v>-14.65</v>
      </c>
      <c r="F22" s="11">
        <f t="shared" ref="F22:F35" si="3">ROUND(D22^2,2)</f>
        <v>21.62</v>
      </c>
      <c r="G22" s="41">
        <f t="shared" ref="G22:G35" si="4">ROUND(A22*C22,2)</f>
        <v>32.42</v>
      </c>
      <c r="H22" s="41">
        <f t="shared" ref="H22:H35" si="5">ROUND($J$5 *C22,2)</f>
        <v>147.52000000000001</v>
      </c>
      <c r="I22" s="41">
        <f t="shared" ref="I22:I35" si="6">ROUND(C22^2 * $J$6,2)</f>
        <v>115.27</v>
      </c>
      <c r="J22" s="11">
        <f t="shared" ref="J22:J35" si="7" xml:space="preserve"> ROUND(G22/H22,2)</f>
        <v>0.22</v>
      </c>
      <c r="K22" s="8">
        <f t="shared" ref="K22:K34" si="8" xml:space="preserve"> A22-(11.33 - 0.68*C22)</f>
        <v>1.3600000000000279E-2</v>
      </c>
      <c r="L22" s="8">
        <f t="shared" ref="L22:L35" si="9">(D22)^2</f>
        <v>21.622499999999988</v>
      </c>
      <c r="M22" s="8">
        <f t="shared" ref="M22:M35" si="10">K22^2</f>
        <v>1.8496000000000758E-4</v>
      </c>
    </row>
    <row r="23" spans="1:13" ht="15.6" x14ac:dyDescent="0.3">
      <c r="A23" s="4">
        <v>3.34</v>
      </c>
      <c r="B23" s="7">
        <f t="shared" si="0"/>
        <v>-2.2999999999999998</v>
      </c>
      <c r="C23" s="39">
        <v>11.77</v>
      </c>
      <c r="D23" s="11">
        <f t="shared" si="1"/>
        <v>3.3999999999999986</v>
      </c>
      <c r="E23" s="11">
        <f t="shared" si="2"/>
        <v>-7.82</v>
      </c>
      <c r="F23" s="11">
        <f t="shared" si="3"/>
        <v>11.56</v>
      </c>
      <c r="G23" s="41">
        <f t="shared" si="4"/>
        <v>39.31</v>
      </c>
      <c r="H23" s="41">
        <f t="shared" si="5"/>
        <v>133.35</v>
      </c>
      <c r="I23" s="41">
        <f t="shared" si="6"/>
        <v>94.2</v>
      </c>
      <c r="J23" s="11">
        <f t="shared" si="7"/>
        <v>0.28999999999999998</v>
      </c>
      <c r="K23" s="8">
        <f t="shared" si="8"/>
        <v>1.3600000000000279E-2</v>
      </c>
      <c r="L23" s="8">
        <f t="shared" si="9"/>
        <v>11.55999999999999</v>
      </c>
      <c r="M23" s="8">
        <f t="shared" si="10"/>
        <v>1.8496000000000758E-4</v>
      </c>
    </row>
    <row r="24" spans="1:13" ht="15.6" x14ac:dyDescent="0.3">
      <c r="A24" s="4">
        <v>4.08</v>
      </c>
      <c r="B24" s="7">
        <f t="shared" si="0"/>
        <v>-1.56</v>
      </c>
      <c r="C24" s="39">
        <v>10.67</v>
      </c>
      <c r="D24" s="11">
        <f t="shared" si="1"/>
        <v>2.2999999999999989</v>
      </c>
      <c r="E24" s="11">
        <f t="shared" si="2"/>
        <v>-3.59</v>
      </c>
      <c r="F24" s="11">
        <f t="shared" si="3"/>
        <v>5.29</v>
      </c>
      <c r="G24" s="41">
        <f t="shared" si="4"/>
        <v>43.53</v>
      </c>
      <c r="H24" s="41">
        <f t="shared" si="5"/>
        <v>120.89</v>
      </c>
      <c r="I24" s="41">
        <f t="shared" si="6"/>
        <v>77.42</v>
      </c>
      <c r="J24" s="11">
        <f t="shared" si="7"/>
        <v>0.36</v>
      </c>
      <c r="K24" s="8">
        <f t="shared" si="8"/>
        <v>5.6000000000002714E-3</v>
      </c>
      <c r="L24" s="8">
        <f t="shared" si="9"/>
        <v>5.2899999999999947</v>
      </c>
      <c r="M24" s="8">
        <f t="shared" si="10"/>
        <v>3.136000000000304E-5</v>
      </c>
    </row>
    <row r="25" spans="1:13" ht="15.6" x14ac:dyDescent="0.3">
      <c r="A25" s="4">
        <v>4.8099999999999996</v>
      </c>
      <c r="B25" s="7">
        <f t="shared" si="0"/>
        <v>-0.83</v>
      </c>
      <c r="C25" s="39">
        <v>9.6</v>
      </c>
      <c r="D25" s="11">
        <f t="shared" si="1"/>
        <v>1.2299999999999986</v>
      </c>
      <c r="E25" s="11">
        <f t="shared" si="2"/>
        <v>-1.02</v>
      </c>
      <c r="F25" s="11">
        <f t="shared" si="3"/>
        <v>1.51</v>
      </c>
      <c r="G25" s="41">
        <f t="shared" si="4"/>
        <v>46.18</v>
      </c>
      <c r="H25" s="41">
        <f t="shared" si="5"/>
        <v>108.77</v>
      </c>
      <c r="I25" s="41">
        <f t="shared" si="6"/>
        <v>62.67</v>
      </c>
      <c r="J25" s="11">
        <f t="shared" si="7"/>
        <v>0.42</v>
      </c>
      <c r="K25" s="8">
        <f t="shared" si="8"/>
        <v>8.0000000000000071E-3</v>
      </c>
      <c r="L25" s="8">
        <f t="shared" si="9"/>
        <v>1.5128999999999966</v>
      </c>
      <c r="M25" s="8">
        <f t="shared" si="10"/>
        <v>6.4000000000000119E-5</v>
      </c>
    </row>
    <row r="26" spans="1:13" ht="15.6" x14ac:dyDescent="0.3">
      <c r="A26" s="4">
        <v>5.46</v>
      </c>
      <c r="B26" s="7">
        <f t="shared" si="0"/>
        <v>-0.18</v>
      </c>
      <c r="C26" s="39">
        <v>8.66</v>
      </c>
      <c r="D26" s="11">
        <f t="shared" si="1"/>
        <v>0.28999999999999915</v>
      </c>
      <c r="E26" s="11">
        <f t="shared" si="2"/>
        <v>-0.05</v>
      </c>
      <c r="F26" s="11">
        <f t="shared" si="3"/>
        <v>0.08</v>
      </c>
      <c r="G26" s="41">
        <f t="shared" si="4"/>
        <v>47.28</v>
      </c>
      <c r="H26" s="41">
        <f t="shared" si="5"/>
        <v>98.12</v>
      </c>
      <c r="I26" s="41">
        <f t="shared" si="6"/>
        <v>51</v>
      </c>
      <c r="J26" s="11">
        <f t="shared" si="7"/>
        <v>0.48</v>
      </c>
      <c r="K26" s="8">
        <f t="shared" si="8"/>
        <v>1.8800000000000594E-2</v>
      </c>
      <c r="L26" s="8">
        <f t="shared" si="9"/>
        <v>8.4099999999999508E-2</v>
      </c>
      <c r="M26" s="8">
        <f t="shared" si="10"/>
        <v>3.5344000000002234E-4</v>
      </c>
    </row>
    <row r="27" spans="1:13" ht="15.6" x14ac:dyDescent="0.3">
      <c r="A27" s="4">
        <v>5.92</v>
      </c>
      <c r="B27" s="7">
        <f t="shared" si="0"/>
        <v>0.28000000000000003</v>
      </c>
      <c r="C27" s="39">
        <v>7.97</v>
      </c>
      <c r="D27" s="11">
        <f t="shared" si="1"/>
        <v>-0.40000000000000124</v>
      </c>
      <c r="E27" s="11">
        <f t="shared" si="2"/>
        <v>-0.11</v>
      </c>
      <c r="F27" s="11">
        <f t="shared" si="3"/>
        <v>0.16</v>
      </c>
      <c r="G27" s="41">
        <f t="shared" si="4"/>
        <v>47.18</v>
      </c>
      <c r="H27" s="41">
        <f t="shared" si="5"/>
        <v>90.3</v>
      </c>
      <c r="I27" s="41">
        <f t="shared" si="6"/>
        <v>43.19</v>
      </c>
      <c r="J27" s="11">
        <f t="shared" si="7"/>
        <v>0.52</v>
      </c>
      <c r="K27" s="8">
        <f t="shared" si="8"/>
        <v>9.5999999999998309E-3</v>
      </c>
      <c r="L27" s="8">
        <f t="shared" si="9"/>
        <v>0.160000000000001</v>
      </c>
      <c r="M27" s="8">
        <f t="shared" si="10"/>
        <v>9.2159999999996759E-5</v>
      </c>
    </row>
    <row r="28" spans="1:13" ht="15.6" x14ac:dyDescent="0.3">
      <c r="A28" s="4">
        <v>6.31</v>
      </c>
      <c r="B28" s="7">
        <f t="shared" si="0"/>
        <v>0.67</v>
      </c>
      <c r="C28" s="39">
        <v>7.38</v>
      </c>
      <c r="D28" s="11">
        <f t="shared" si="1"/>
        <v>-0.9900000000000011</v>
      </c>
      <c r="E28" s="11">
        <f t="shared" si="2"/>
        <v>-0.66</v>
      </c>
      <c r="F28" s="11">
        <f t="shared" si="3"/>
        <v>0.98</v>
      </c>
      <c r="G28" s="41">
        <f t="shared" si="4"/>
        <v>46.57</v>
      </c>
      <c r="H28" s="41">
        <f t="shared" si="5"/>
        <v>83.62</v>
      </c>
      <c r="I28" s="41">
        <f t="shared" si="6"/>
        <v>37.04</v>
      </c>
      <c r="J28" s="11">
        <f t="shared" si="7"/>
        <v>0.56000000000000005</v>
      </c>
      <c r="K28" s="8">
        <f t="shared" si="8"/>
        <v>-1.5999999999998238E-3</v>
      </c>
      <c r="L28" s="8">
        <f t="shared" si="9"/>
        <v>0.98010000000000219</v>
      </c>
      <c r="M28" s="8">
        <f t="shared" si="10"/>
        <v>2.5599999999994359E-6</v>
      </c>
    </row>
    <row r="29" spans="1:13" ht="15.6" x14ac:dyDescent="0.3">
      <c r="A29" s="4">
        <v>6.59</v>
      </c>
      <c r="B29" s="7">
        <f t="shared" si="0"/>
        <v>0.95</v>
      </c>
      <c r="C29" s="39">
        <v>6.97</v>
      </c>
      <c r="D29" s="11">
        <f t="shared" si="1"/>
        <v>-1.4000000000000012</v>
      </c>
      <c r="E29" s="11">
        <f t="shared" si="2"/>
        <v>-1.33</v>
      </c>
      <c r="F29" s="11">
        <f t="shared" si="3"/>
        <v>1.96</v>
      </c>
      <c r="G29" s="41">
        <f t="shared" si="4"/>
        <v>45.93</v>
      </c>
      <c r="H29" s="41">
        <f t="shared" si="5"/>
        <v>78.97</v>
      </c>
      <c r="I29" s="41">
        <f t="shared" si="6"/>
        <v>33.04</v>
      </c>
      <c r="J29" s="11">
        <f t="shared" si="7"/>
        <v>0.57999999999999996</v>
      </c>
      <c r="K29" s="8">
        <f t="shared" si="8"/>
        <v>-3.9999999999995595E-4</v>
      </c>
      <c r="L29" s="8">
        <f t="shared" si="9"/>
        <v>1.9600000000000035</v>
      </c>
      <c r="M29" s="8">
        <f t="shared" si="10"/>
        <v>1.5999999999996475E-7</v>
      </c>
    </row>
    <row r="30" spans="1:13" ht="15.6" x14ac:dyDescent="0.3">
      <c r="A30" s="4">
        <v>6.91</v>
      </c>
      <c r="B30" s="7">
        <f t="shared" si="0"/>
        <v>1.27</v>
      </c>
      <c r="C30" s="39">
        <v>6.5</v>
      </c>
      <c r="D30" s="11">
        <f t="shared" si="1"/>
        <v>-1.870000000000001</v>
      </c>
      <c r="E30" s="11">
        <f t="shared" si="2"/>
        <v>-2.37</v>
      </c>
      <c r="F30" s="11">
        <f t="shared" si="3"/>
        <v>3.5</v>
      </c>
      <c r="G30" s="41">
        <f t="shared" si="4"/>
        <v>44.92</v>
      </c>
      <c r="H30" s="41">
        <f t="shared" si="5"/>
        <v>73.650000000000006</v>
      </c>
      <c r="I30" s="41">
        <f t="shared" si="6"/>
        <v>28.73</v>
      </c>
      <c r="J30" s="11">
        <f t="shared" si="7"/>
        <v>0.61</v>
      </c>
      <c r="K30" s="8">
        <f t="shared" si="8"/>
        <v>0</v>
      </c>
      <c r="L30" s="8">
        <f t="shared" si="9"/>
        <v>3.4969000000000037</v>
      </c>
      <c r="M30" s="8">
        <f t="shared" si="10"/>
        <v>0</v>
      </c>
    </row>
    <row r="31" spans="1:13" ht="15.6" x14ac:dyDescent="0.3">
      <c r="A31" s="4">
        <v>7.19</v>
      </c>
      <c r="B31" s="7">
        <f t="shared" si="0"/>
        <v>1.55</v>
      </c>
      <c r="C31" s="39">
        <v>6.09</v>
      </c>
      <c r="D31" s="11">
        <f t="shared" si="1"/>
        <v>-2.2800000000000011</v>
      </c>
      <c r="E31" s="11">
        <f t="shared" si="2"/>
        <v>-3.53</v>
      </c>
      <c r="F31" s="11">
        <f t="shared" si="3"/>
        <v>5.2</v>
      </c>
      <c r="G31" s="41">
        <f t="shared" si="4"/>
        <v>43.79</v>
      </c>
      <c r="H31" s="41">
        <f t="shared" si="5"/>
        <v>69</v>
      </c>
      <c r="I31" s="41">
        <f t="shared" si="6"/>
        <v>25.22</v>
      </c>
      <c r="J31" s="11">
        <f t="shared" si="7"/>
        <v>0.63</v>
      </c>
      <c r="K31" s="8">
        <f t="shared" si="8"/>
        <v>1.200000000000756E-3</v>
      </c>
      <c r="L31" s="8">
        <f t="shared" si="9"/>
        <v>5.1984000000000048</v>
      </c>
      <c r="M31" s="8">
        <f t="shared" si="10"/>
        <v>1.4400000000018145E-6</v>
      </c>
    </row>
    <row r="32" spans="1:13" ht="15.6" x14ac:dyDescent="0.3">
      <c r="A32" s="4">
        <v>7.39</v>
      </c>
      <c r="B32" s="7">
        <f t="shared" si="0"/>
        <v>1.75</v>
      </c>
      <c r="C32" s="39">
        <v>5.79</v>
      </c>
      <c r="D32" s="11">
        <f t="shared" si="1"/>
        <v>-2.580000000000001</v>
      </c>
      <c r="E32" s="11">
        <f t="shared" si="2"/>
        <v>-4.5199999999999996</v>
      </c>
      <c r="F32" s="11">
        <f t="shared" si="3"/>
        <v>6.66</v>
      </c>
      <c r="G32" s="41">
        <f t="shared" si="4"/>
        <v>42.79</v>
      </c>
      <c r="H32" s="41">
        <f t="shared" si="5"/>
        <v>65.599999999999994</v>
      </c>
      <c r="I32" s="41">
        <f t="shared" si="6"/>
        <v>22.8</v>
      </c>
      <c r="J32" s="11">
        <f t="shared" si="7"/>
        <v>0.65</v>
      </c>
      <c r="K32" s="8">
        <f t="shared" si="8"/>
        <v>-2.7999999999996916E-3</v>
      </c>
      <c r="L32" s="8">
        <f t="shared" si="9"/>
        <v>6.656400000000005</v>
      </c>
      <c r="M32" s="8">
        <f t="shared" si="10"/>
        <v>7.8399999999982732E-6</v>
      </c>
    </row>
    <row r="33" spans="1:13" ht="15.6" x14ac:dyDescent="0.3">
      <c r="A33" s="4">
        <v>7.62</v>
      </c>
      <c r="B33" s="7">
        <f t="shared" si="0"/>
        <v>1.98</v>
      </c>
      <c r="C33" s="39">
        <v>5.45</v>
      </c>
      <c r="D33" s="11">
        <f t="shared" si="1"/>
        <v>-2.9200000000000008</v>
      </c>
      <c r="E33" s="11">
        <f t="shared" si="2"/>
        <v>-5.78</v>
      </c>
      <c r="F33" s="11">
        <f t="shared" si="3"/>
        <v>8.5299999999999994</v>
      </c>
      <c r="G33" s="41">
        <f t="shared" si="4"/>
        <v>41.53</v>
      </c>
      <c r="H33" s="41">
        <f t="shared" si="5"/>
        <v>61.75</v>
      </c>
      <c r="I33" s="41">
        <f t="shared" si="6"/>
        <v>20.2</v>
      </c>
      <c r="J33" s="11">
        <f t="shared" si="7"/>
        <v>0.67</v>
      </c>
      <c r="K33" s="8">
        <f t="shared" si="8"/>
        <v>-3.9999999999995595E-3</v>
      </c>
      <c r="L33" s="8">
        <f t="shared" si="9"/>
        <v>8.5264000000000042</v>
      </c>
      <c r="M33" s="8">
        <f t="shared" si="10"/>
        <v>1.5999999999996476E-5</v>
      </c>
    </row>
    <row r="34" spans="1:13" ht="15.6" x14ac:dyDescent="0.3">
      <c r="A34" s="4">
        <v>7.82</v>
      </c>
      <c r="B34" s="7">
        <f t="shared" si="0"/>
        <v>2.1800000000000002</v>
      </c>
      <c r="C34" s="39">
        <v>5.15</v>
      </c>
      <c r="D34" s="11">
        <f t="shared" si="1"/>
        <v>-3.2200000000000006</v>
      </c>
      <c r="E34" s="11">
        <f t="shared" si="2"/>
        <v>-7.02</v>
      </c>
      <c r="F34" s="11">
        <f t="shared" si="3"/>
        <v>10.37</v>
      </c>
      <c r="G34" s="41">
        <f t="shared" si="4"/>
        <v>40.270000000000003</v>
      </c>
      <c r="H34" s="41">
        <f t="shared" si="5"/>
        <v>58.35</v>
      </c>
      <c r="I34" s="41">
        <f t="shared" si="6"/>
        <v>18.04</v>
      </c>
      <c r="J34" s="11">
        <f t="shared" si="7"/>
        <v>0.69</v>
      </c>
      <c r="K34" s="8">
        <f t="shared" si="8"/>
        <v>-7.9999999999991189E-3</v>
      </c>
      <c r="L34" s="8">
        <f t="shared" si="9"/>
        <v>10.368400000000005</v>
      </c>
      <c r="M34" s="8">
        <f t="shared" si="10"/>
        <v>6.3999999999985902E-5</v>
      </c>
    </row>
    <row r="35" spans="1:13" ht="16.2" thickBot="1" x14ac:dyDescent="0.35">
      <c r="A35" s="4">
        <v>7.82</v>
      </c>
      <c r="B35" s="7">
        <f t="shared" si="0"/>
        <v>2.1800000000000002</v>
      </c>
      <c r="C35" s="39">
        <v>5.16</v>
      </c>
      <c r="D35" s="11">
        <f t="shared" si="1"/>
        <v>-3.2100000000000009</v>
      </c>
      <c r="E35" s="11">
        <f t="shared" si="2"/>
        <v>-7</v>
      </c>
      <c r="F35" s="11">
        <f t="shared" si="3"/>
        <v>10.3</v>
      </c>
      <c r="G35" s="42">
        <f t="shared" si="4"/>
        <v>40.35</v>
      </c>
      <c r="H35" s="42">
        <f t="shared" si="5"/>
        <v>58.46</v>
      </c>
      <c r="I35" s="42">
        <f t="shared" si="6"/>
        <v>18.11</v>
      </c>
      <c r="J35" s="12">
        <f t="shared" si="7"/>
        <v>0.69</v>
      </c>
      <c r="K35" s="8">
        <f xml:space="preserve"> A35-(11.33 - 0.68*C35)</f>
        <v>-1.1999999999989797E-3</v>
      </c>
      <c r="L35" s="8">
        <f t="shared" si="9"/>
        <v>10.304100000000005</v>
      </c>
      <c r="M35" s="8">
        <f t="shared" si="10"/>
        <v>1.4399999999975512E-6</v>
      </c>
    </row>
    <row r="36" spans="1:13" ht="16.2" thickBot="1" x14ac:dyDescent="0.35">
      <c r="A36" s="17">
        <f>ROUND(AVERAGE(A21:A35),2)</f>
        <v>5.64</v>
      </c>
      <c r="B36" s="18"/>
      <c r="C36" s="18">
        <f>AVERAGE(C21:C35)</f>
        <v>8.370000000000001</v>
      </c>
      <c r="D36" s="19"/>
      <c r="E36" s="19">
        <f>SUM(E21:E35)</f>
        <v>-92.629999999999981</v>
      </c>
      <c r="F36" s="20">
        <f>SUM(F21:F35)</f>
        <v>136.72000000000003</v>
      </c>
      <c r="L36" s="8">
        <f>SUM(L21:L35)</f>
        <v>136.72019999999998</v>
      </c>
      <c r="M36" s="8">
        <f>SUM(M21:M35)</f>
        <v>1.4708800000000533E-3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Hoang Quan</cp:lastModifiedBy>
  <dcterms:created xsi:type="dcterms:W3CDTF">2024-03-15T09:40:49Z</dcterms:created>
  <dcterms:modified xsi:type="dcterms:W3CDTF">2024-03-20T16:37:25Z</dcterms:modified>
</cp:coreProperties>
</file>