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1\Desktop\Курсы\Стажировки\Стажка яндекс\Финансы\"/>
    </mc:Choice>
  </mc:AlternateContent>
  <xr:revisionPtr revIDLastSave="0" documentId="13_ncr:1_{AD53C1C1-D936-4530-8F86-66ECB3618AE3}" xr6:coauthVersionLast="47" xr6:coauthVersionMax="47" xr10:uidLastSave="{00000000-0000-0000-0000-000000000000}"/>
  <bookViews>
    <workbookView xWindow="-120" yWindow="-120" windowWidth="29040" windowHeight="15840" activeTab="3" xr2:uid="{0A26EB5B-3AF4-4764-A6B4-C693ECC97D89}"/>
  </bookViews>
  <sheets>
    <sheet name="Задание 1-2" sheetId="1" r:id="rId1"/>
    <sheet name="Задание 3" sheetId="2" r:id="rId2"/>
    <sheet name="Задание 4" sheetId="3" r:id="rId3"/>
    <sheet name="Задание 5" sheetId="4" r:id="rId4"/>
  </sheets>
  <definedNames>
    <definedName name="_xlnm._FilterDatabase" localSheetId="1" hidden="1">'Задание 3'!$A$5:$H$45</definedName>
    <definedName name="_xlnm._FilterDatabase" localSheetId="2" hidden="1">'Задание 4'!$A$9:$F$27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2" i="1" l="1"/>
  <c r="E8" i="1"/>
  <c r="N23" i="1"/>
  <c r="C12" i="4"/>
  <c r="C13" i="4"/>
  <c r="C14" i="4"/>
  <c r="D10" i="3"/>
  <c r="D8" i="1"/>
  <c r="D13" i="1"/>
  <c r="D14" i="4"/>
  <c r="D13" i="4"/>
  <c r="D12" i="4"/>
  <c r="E7" i="4"/>
  <c r="E8" i="4"/>
  <c r="E6" i="4"/>
  <c r="D41" i="3"/>
  <c r="D42" i="3"/>
  <c r="D43" i="3"/>
  <c r="D44" i="3"/>
  <c r="D40" i="3"/>
  <c r="C30" i="3"/>
  <c r="C31" i="3"/>
  <c r="C32" i="3"/>
  <c r="C33" i="3"/>
  <c r="C34" i="3"/>
  <c r="C35" i="3"/>
  <c r="C36" i="3"/>
  <c r="C29" i="3"/>
  <c r="D11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10" i="3"/>
  <c r="E10" i="3"/>
  <c r="E11" i="3"/>
  <c r="D23" i="3"/>
  <c r="D12" i="3"/>
  <c r="D13" i="3"/>
  <c r="D14" i="3"/>
  <c r="D15" i="3"/>
  <c r="D16" i="3"/>
  <c r="D17" i="3"/>
  <c r="D18" i="3"/>
  <c r="D19" i="3"/>
  <c r="D20" i="3"/>
  <c r="D21" i="3"/>
  <c r="D22" i="3"/>
  <c r="D24" i="3"/>
  <c r="D25" i="3"/>
  <c r="D26" i="3"/>
  <c r="D27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Q23" i="1"/>
  <c r="Q24" i="1"/>
  <c r="Q25" i="1"/>
  <c r="Q26" i="1"/>
  <c r="Q22" i="1"/>
  <c r="P23" i="1"/>
  <c r="P24" i="1"/>
  <c r="P25" i="1"/>
  <c r="P26" i="1"/>
  <c r="P22" i="1"/>
  <c r="N24" i="1"/>
  <c r="N25" i="1"/>
  <c r="N26" i="1"/>
  <c r="O23" i="1"/>
  <c r="O24" i="1"/>
  <c r="O25" i="1"/>
  <c r="O26" i="1"/>
  <c r="O22" i="1"/>
  <c r="E9" i="1"/>
  <c r="E10" i="1"/>
  <c r="E11" i="1"/>
  <c r="E12" i="1"/>
  <c r="C13" i="1"/>
  <c r="B13" i="1"/>
  <c r="D9" i="1"/>
  <c r="D10" i="1"/>
  <c r="D11" i="1"/>
  <c r="D12" i="1"/>
  <c r="I7" i="2"/>
  <c r="J7" i="2"/>
  <c r="K7" i="2"/>
  <c r="L7" i="2"/>
  <c r="M7" i="2"/>
  <c r="I8" i="2"/>
  <c r="J8" i="2"/>
  <c r="K8" i="2"/>
  <c r="L8" i="2"/>
  <c r="M8" i="2"/>
  <c r="I9" i="2"/>
  <c r="J9" i="2"/>
  <c r="K9" i="2"/>
  <c r="L9" i="2"/>
  <c r="M9" i="2"/>
  <c r="I10" i="2"/>
  <c r="J10" i="2"/>
  <c r="K10" i="2"/>
  <c r="L10" i="2"/>
  <c r="M10" i="2"/>
  <c r="I11" i="2"/>
  <c r="J11" i="2"/>
  <c r="K11" i="2"/>
  <c r="L11" i="2"/>
  <c r="M11" i="2"/>
  <c r="I12" i="2"/>
  <c r="J12" i="2"/>
  <c r="K12" i="2"/>
  <c r="L12" i="2"/>
  <c r="M12" i="2"/>
  <c r="I13" i="2"/>
  <c r="J13" i="2"/>
  <c r="K13" i="2"/>
  <c r="L13" i="2"/>
  <c r="M13" i="2"/>
  <c r="I14" i="2"/>
  <c r="J14" i="2"/>
  <c r="K14" i="2"/>
  <c r="L14" i="2"/>
  <c r="M14" i="2"/>
  <c r="I15" i="2"/>
  <c r="J15" i="2"/>
  <c r="K15" i="2"/>
  <c r="L15" i="2"/>
  <c r="M15" i="2"/>
  <c r="I16" i="2"/>
  <c r="J16" i="2"/>
  <c r="K16" i="2"/>
  <c r="L16" i="2"/>
  <c r="M16" i="2"/>
  <c r="I17" i="2"/>
  <c r="J17" i="2"/>
  <c r="K17" i="2"/>
  <c r="L17" i="2"/>
  <c r="M17" i="2"/>
  <c r="I18" i="2"/>
  <c r="J18" i="2"/>
  <c r="K18" i="2"/>
  <c r="L18" i="2"/>
  <c r="M18" i="2"/>
  <c r="I19" i="2"/>
  <c r="J19" i="2"/>
  <c r="K19" i="2"/>
  <c r="L19" i="2"/>
  <c r="M19" i="2"/>
  <c r="I20" i="2"/>
  <c r="J20" i="2"/>
  <c r="K20" i="2"/>
  <c r="L20" i="2"/>
  <c r="M20" i="2"/>
  <c r="I21" i="2"/>
  <c r="J21" i="2"/>
  <c r="K21" i="2"/>
  <c r="L21" i="2"/>
  <c r="M21" i="2"/>
  <c r="I22" i="2"/>
  <c r="J22" i="2"/>
  <c r="K22" i="2"/>
  <c r="L22" i="2"/>
  <c r="M22" i="2"/>
  <c r="I23" i="2"/>
  <c r="J23" i="2"/>
  <c r="K23" i="2"/>
  <c r="L23" i="2"/>
  <c r="M23" i="2"/>
  <c r="I24" i="2"/>
  <c r="J24" i="2"/>
  <c r="K24" i="2"/>
  <c r="L24" i="2"/>
  <c r="M24" i="2"/>
  <c r="I25" i="2"/>
  <c r="J25" i="2"/>
  <c r="K25" i="2"/>
  <c r="L25" i="2"/>
  <c r="M25" i="2"/>
  <c r="I26" i="2"/>
  <c r="J26" i="2"/>
  <c r="K26" i="2"/>
  <c r="L26" i="2"/>
  <c r="M26" i="2"/>
  <c r="I27" i="2"/>
  <c r="J27" i="2"/>
  <c r="K27" i="2"/>
  <c r="L27" i="2"/>
  <c r="M27" i="2"/>
  <c r="I28" i="2"/>
  <c r="J28" i="2"/>
  <c r="K28" i="2"/>
  <c r="L28" i="2"/>
  <c r="M28" i="2"/>
  <c r="I29" i="2"/>
  <c r="J29" i="2"/>
  <c r="K29" i="2"/>
  <c r="L29" i="2"/>
  <c r="M29" i="2"/>
  <c r="I30" i="2"/>
  <c r="J30" i="2"/>
  <c r="K30" i="2"/>
  <c r="L30" i="2"/>
  <c r="M30" i="2"/>
  <c r="I31" i="2"/>
  <c r="J31" i="2"/>
  <c r="K31" i="2"/>
  <c r="L31" i="2"/>
  <c r="M31" i="2"/>
  <c r="I32" i="2"/>
  <c r="J32" i="2"/>
  <c r="K32" i="2"/>
  <c r="L32" i="2"/>
  <c r="M32" i="2"/>
  <c r="I33" i="2"/>
  <c r="J33" i="2"/>
  <c r="K33" i="2"/>
  <c r="L33" i="2"/>
  <c r="M33" i="2"/>
  <c r="I34" i="2"/>
  <c r="J34" i="2"/>
  <c r="K34" i="2"/>
  <c r="L34" i="2"/>
  <c r="M34" i="2"/>
  <c r="I35" i="2"/>
  <c r="J35" i="2"/>
  <c r="K35" i="2"/>
  <c r="L35" i="2"/>
  <c r="M35" i="2"/>
  <c r="I36" i="2"/>
  <c r="J36" i="2"/>
  <c r="K36" i="2"/>
  <c r="L36" i="2"/>
  <c r="M36" i="2"/>
  <c r="I37" i="2"/>
  <c r="J37" i="2"/>
  <c r="K37" i="2"/>
  <c r="L37" i="2"/>
  <c r="M37" i="2"/>
  <c r="I38" i="2"/>
  <c r="J38" i="2"/>
  <c r="K38" i="2"/>
  <c r="L38" i="2"/>
  <c r="M38" i="2"/>
  <c r="I39" i="2"/>
  <c r="J39" i="2"/>
  <c r="K39" i="2"/>
  <c r="L39" i="2"/>
  <c r="M39" i="2"/>
  <c r="I40" i="2"/>
  <c r="J40" i="2"/>
  <c r="K40" i="2"/>
  <c r="L40" i="2"/>
  <c r="M40" i="2"/>
  <c r="I41" i="2"/>
  <c r="J41" i="2"/>
  <c r="K41" i="2"/>
  <c r="L41" i="2"/>
  <c r="M41" i="2"/>
  <c r="I42" i="2"/>
  <c r="J42" i="2"/>
  <c r="K42" i="2"/>
  <c r="L42" i="2"/>
  <c r="M42" i="2"/>
  <c r="I43" i="2"/>
  <c r="J43" i="2"/>
  <c r="K43" i="2"/>
  <c r="L43" i="2"/>
  <c r="M43" i="2"/>
  <c r="I44" i="2"/>
  <c r="J44" i="2"/>
  <c r="K44" i="2"/>
  <c r="L44" i="2"/>
  <c r="M44" i="2"/>
  <c r="I45" i="2"/>
  <c r="J45" i="2"/>
  <c r="K45" i="2"/>
  <c r="L45" i="2"/>
  <c r="M45" i="2"/>
  <c r="J6" i="2"/>
  <c r="K6" i="2"/>
  <c r="L6" i="2"/>
  <c r="M6" i="2"/>
  <c r="I6" i="2"/>
  <c r="D9" i="4"/>
  <c r="D10" i="4" s="1"/>
  <c r="C9" i="4"/>
  <c r="C10" i="4" s="1"/>
  <c r="C37" i="3" l="1"/>
  <c r="D45" i="3"/>
  <c r="E13" i="1"/>
</calcChain>
</file>

<file path=xl/sharedStrings.xml><?xml version="1.0" encoding="utf-8"?>
<sst xmlns="http://schemas.openxmlformats.org/spreadsheetml/2006/main" count="324" uniqueCount="130">
  <si>
    <t>Примечание: в месяце 22 рабочих дня, на текущий момент отработано 10 дней</t>
  </si>
  <si>
    <t>Услуга 1</t>
  </si>
  <si>
    <t>Услуга 2</t>
  </si>
  <si>
    <t>Услуга 3</t>
  </si>
  <si>
    <t>Услуга 4</t>
  </si>
  <si>
    <t>Услуга 5</t>
  </si>
  <si>
    <t>Наименование услуги</t>
  </si>
  <si>
    <t>Текущее выполнение плана, %</t>
  </si>
  <si>
    <t>Прогноз выполнения плана, %</t>
  </si>
  <si>
    <t>Total</t>
  </si>
  <si>
    <t>Plan</t>
  </si>
  <si>
    <t>Actual</t>
  </si>
  <si>
    <t>Рассчитайте текущее и прогнозируемое отклонение от плана по каждой услуге и по компании в целом.</t>
  </si>
  <si>
    <r>
      <t xml:space="preserve">Определите </t>
    </r>
    <r>
      <rPr>
        <b/>
        <sz val="12"/>
        <rFont val="YS Display Light"/>
        <charset val="204"/>
      </rPr>
      <t>долю</t>
    </r>
    <r>
      <rPr>
        <sz val="12"/>
        <rFont val="YS Display Light"/>
        <charset val="204"/>
      </rPr>
      <t xml:space="preserve"> товара в продажах за каждый квартал.</t>
    </r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</si>
  <si>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</si>
  <si>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</si>
  <si>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</si>
  <si>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</si>
  <si>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</si>
  <si>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</si>
  <si>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</si>
  <si>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</si>
  <si>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</si>
  <si>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</si>
  <si>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</si>
  <si>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</si>
  <si>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Q1</t>
  </si>
  <si>
    <t>Q2</t>
  </si>
  <si>
    <t>Q3</t>
  </si>
  <si>
    <t>Q4</t>
  </si>
  <si>
    <t>Город</t>
  </si>
  <si>
    <t>Менеджер</t>
  </si>
  <si>
    <t>Магазин</t>
  </si>
  <si>
    <t>Продажи товара №1, руб.</t>
  </si>
  <si>
    <t>Продажи товара №2, руб.</t>
  </si>
  <si>
    <t>Продажи товара №3, руб.</t>
  </si>
  <si>
    <t>Продажи товара №4, руб.</t>
  </si>
  <si>
    <t>Продажи товара №5, руб.</t>
  </si>
  <si>
    <t>Москва</t>
  </si>
  <si>
    <t>Толстой</t>
  </si>
  <si>
    <t>Магазин 1</t>
  </si>
  <si>
    <t>Магазин 2</t>
  </si>
  <si>
    <t>Магазин 3</t>
  </si>
  <si>
    <t>Магазин 4</t>
  </si>
  <si>
    <t>Санкт-Петербург</t>
  </si>
  <si>
    <t>Магазин 5</t>
  </si>
  <si>
    <t>Магазин 6</t>
  </si>
  <si>
    <t>Магазин 7</t>
  </si>
  <si>
    <t>Владимир</t>
  </si>
  <si>
    <t>Лермонтов</t>
  </si>
  <si>
    <t>Магазин 8</t>
  </si>
  <si>
    <t>Магазин 9</t>
  </si>
  <si>
    <t>Магазин 10</t>
  </si>
  <si>
    <t>Магазин 11</t>
  </si>
  <si>
    <t>Магазин 12</t>
  </si>
  <si>
    <t>Магазин 13</t>
  </si>
  <si>
    <t>Магазин 14</t>
  </si>
  <si>
    <t>Казань</t>
  </si>
  <si>
    <t>Пушкин</t>
  </si>
  <si>
    <t>Магазин 15</t>
  </si>
  <si>
    <t>Магазин 16</t>
  </si>
  <si>
    <t>Магазин 17</t>
  </si>
  <si>
    <t>Магазин 18</t>
  </si>
  <si>
    <t>Магазин 19</t>
  </si>
  <si>
    <t>Дмитров</t>
  </si>
  <si>
    <t>Маяковский</t>
  </si>
  <si>
    <t>Магазин 20</t>
  </si>
  <si>
    <t>Магазин 21</t>
  </si>
  <si>
    <t>Магазин 22</t>
  </si>
  <si>
    <t>Магазин 23</t>
  </si>
  <si>
    <t>Липецк</t>
  </si>
  <si>
    <t>Носов</t>
  </si>
  <si>
    <t>Магазин 24</t>
  </si>
  <si>
    <t>Магазин 25</t>
  </si>
  <si>
    <t>Магазин 26</t>
  </si>
  <si>
    <t>Магазин 27</t>
  </si>
  <si>
    <t>Магазин 28</t>
  </si>
  <si>
    <t>Куприн</t>
  </si>
  <si>
    <t>Магазин 29</t>
  </si>
  <si>
    <t>Магазин 30</t>
  </si>
  <si>
    <t>Магазин 31</t>
  </si>
  <si>
    <t>Магазин 32</t>
  </si>
  <si>
    <t>Псков</t>
  </si>
  <si>
    <t>Магазин 33</t>
  </si>
  <si>
    <t>Магазин 34</t>
  </si>
  <si>
    <t>Магазин 35</t>
  </si>
  <si>
    <t>Магазин 36</t>
  </si>
  <si>
    <t>Магазин 37</t>
  </si>
  <si>
    <t>Магазин 38</t>
  </si>
  <si>
    <t>Магазин 39</t>
  </si>
  <si>
    <t>Магазин 40</t>
  </si>
  <si>
    <t>Задание 1. (5 мин)</t>
  </si>
  <si>
    <t>Задание 2. (5 мин)</t>
  </si>
  <si>
    <t>Задание 3. (10 мин)</t>
  </si>
  <si>
    <t>Рассчитайте показатели в столбце "Доля продаж магазина в городе,  %".</t>
  </si>
  <si>
    <t>Заполните столбец "Наименование" с помощью формулы, как в примере.</t>
  </si>
  <si>
    <t>Рассчитайте значения "Итого по городам" для ячеек С28-С35.</t>
  </si>
  <si>
    <t>Продажи, руб</t>
  </si>
  <si>
    <t>Доля продаж магазина в городе, %</t>
  </si>
  <si>
    <t>Наименование</t>
  </si>
  <si>
    <t>Итого по городам</t>
  </si>
  <si>
    <t>Краснодар</t>
  </si>
  <si>
    <t>Общий итог</t>
  </si>
  <si>
    <t>Задание 4. (15 мин)</t>
  </si>
  <si>
    <t>Заполните столбец "Менеджер" соответствующими значениями с листа с Заданием 3.</t>
  </si>
  <si>
    <r>
      <t xml:space="preserve">На основании данной таблицы составьте сводную таблицу </t>
    </r>
    <r>
      <rPr>
        <b/>
        <sz val="14"/>
        <rFont val="YS Display Light"/>
        <charset val="204"/>
      </rPr>
      <t>с общими продажами</t>
    </r>
    <r>
      <rPr>
        <sz val="14"/>
        <rFont val="YS Display Light"/>
        <charset val="204"/>
      </rPr>
      <t xml:space="preserve"> (суммарно по всем товарам) по каждому городу и магазину </t>
    </r>
    <r>
      <rPr>
        <b/>
        <sz val="14"/>
        <rFont val="YS Display Light"/>
        <charset val="204"/>
      </rPr>
      <t>в рублях и в долларах ($=100RUR)</t>
    </r>
  </si>
  <si>
    <t>Итого по менеджерам и магазинам</t>
  </si>
  <si>
    <t>Рассчитайте значения "Итого по менеджерам и магазинам" для ячеек С39-С45.</t>
  </si>
  <si>
    <t>Revenue</t>
  </si>
  <si>
    <t>Cost of Sales</t>
  </si>
  <si>
    <t>Contribution Margin</t>
  </si>
  <si>
    <t>Contribution Margin, %</t>
  </si>
  <si>
    <t>Operating Expenses</t>
  </si>
  <si>
    <t>EBITDA</t>
  </si>
  <si>
    <t>FY2022 ACTUAL</t>
  </si>
  <si>
    <t>FY2022 PLAN</t>
  </si>
  <si>
    <t>Tax</t>
  </si>
  <si>
    <t>Net income</t>
  </si>
  <si>
    <t>ACT vs PLN</t>
  </si>
  <si>
    <t>Заполните ячейки, выделенные "желтым"</t>
  </si>
  <si>
    <t>Продажи товара №1, $.</t>
  </si>
  <si>
    <t>Продажи товара №2, $.</t>
  </si>
  <si>
    <t>Продажи товара №3, $.</t>
  </si>
  <si>
    <t>Продажи товара №4, $.</t>
  </si>
  <si>
    <t>Продажи товара №5, $.</t>
  </si>
  <si>
    <t>Постройте график(и),отражающий распределение услуг в 1 и 4 кварталах. Напишите основной вывод.</t>
  </si>
  <si>
    <t>Задание 5. (5 мин)</t>
  </si>
  <si>
    <t>В 1-ом квартале лидирует Услуга 2 (26,65%), однако в 4 квартале её доля снизилась до 18,57%. Наибольший рост показала Услуга 5 — с 17,65% до 28,46%. Это может свидетельствовать об изменении спроса или сезонности.</t>
  </si>
  <si>
    <t>Сумма продаж в руб.</t>
  </si>
  <si>
    <t xml:space="preserve">Сумма товаров в $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</si>
</sst>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[$-419]mmmm\ yyyy;@"/>
    <numFmt numFmtId="166" formatCode="#,##0.00&quot;р.&quot;"/>
    <numFmt numFmtId="167" formatCode="_-* #,##0.00\ [$₽-419]_-;\-* #,##0.00\ [$₽-419]_-;_-* &quot;-&quot;??\ [$₽-419]_-;_-@_-"/>
  </numFmts>
  <fonts count="23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theme="0" tint="-4.9989318521683403E-2"/>
      <name val="YS Display Light"/>
      <charset val="204"/>
    </font>
    <font>
      <sz val="11"/>
      <color theme="1"/>
      <name val="YS Display Light"/>
      <charset val="204"/>
    </font>
    <font>
      <sz val="12"/>
      <name val="YS Display Light"/>
      <charset val="204"/>
    </font>
    <font>
      <u/>
      <sz val="12"/>
      <name val="YS Display Light"/>
      <charset val="204"/>
    </font>
    <font>
      <b/>
      <u/>
      <sz val="12"/>
      <name val="YS Display Light"/>
      <charset val="204"/>
    </font>
    <font>
      <sz val="10"/>
      <name val="YS Display Light"/>
      <charset val="204"/>
    </font>
    <font>
      <i/>
      <u/>
      <sz val="14"/>
      <name val="YS Display Light"/>
      <charset val="204"/>
    </font>
    <font>
      <b/>
      <sz val="12"/>
      <name val="YS Display Light"/>
      <charset val="204"/>
    </font>
    <font>
      <b/>
      <sz val="10"/>
      <name val="YS Display Light"/>
      <charset val="204"/>
    </font>
    <font>
      <sz val="8"/>
      <color theme="1"/>
      <name val="YS Display Light"/>
      <charset val="204"/>
    </font>
    <font>
      <sz val="10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0"/>
      <name val="Arial Cyr"/>
      <charset val="204"/>
    </font>
    <font>
      <i/>
      <u/>
      <sz val="12"/>
      <name val="YS Display Light"/>
      <charset val="204"/>
    </font>
    <font>
      <sz val="14"/>
      <name val="YS Display Light"/>
      <charset val="204"/>
    </font>
    <font>
      <b/>
      <sz val="14"/>
      <name val="YS Display Light"/>
      <charset val="204"/>
    </font>
    <font>
      <sz val="12"/>
      <color theme="0" tint="-4.9989318521683403E-2"/>
      <name val="YS Display Light"/>
      <charset val="204"/>
    </font>
    <font>
      <b/>
      <sz val="11"/>
      <color theme="1"/>
      <name val="YS Display Light"/>
      <charset val="204"/>
    </font>
    <font>
      <sz val="10"/>
      <name val="Helv"/>
    </font>
    <font>
      <sz val="11"/>
      <name val="YS Display Light"/>
      <charset val="204"/>
    </font>
    <font>
      <sz val="11"/>
      <color theme="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/>
      <top/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/>
    <xf numFmtId="0" fontId="12" fillId="0" borderId="0"/>
    <xf numFmtId="43" fontId="13" fillId="0" borderId="0" applyFont="0" applyFill="0" applyBorder="0" applyAlignment="0" applyProtection="0"/>
    <xf numFmtId="0" fontId="14" fillId="0" borderId="0"/>
    <xf numFmtId="9" fontId="12" fillId="0" borderId="0" applyFont="0" applyFill="0" applyBorder="0" applyAlignment="0" applyProtection="0"/>
    <xf numFmtId="0" fontId="20" fillId="0" borderId="0"/>
  </cellStyleXfs>
  <cellXfs count="101">
    <xf numFmtId="0" fontId="0" fillId="0" borderId="0" xfId="0"/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1" xfId="0" applyFont="1" applyBorder="1"/>
    <xf numFmtId="0" fontId="8" fillId="0" borderId="0" xfId="0" applyFont="1"/>
    <xf numFmtId="0" fontId="7" fillId="0" borderId="0" xfId="0" applyFont="1"/>
    <xf numFmtId="0" fontId="2" fillId="0" borderId="0" xfId="0" applyFont="1"/>
    <xf numFmtId="0" fontId="10" fillId="0" borderId="0" xfId="0" applyFont="1"/>
    <xf numFmtId="165" fontId="10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/>
    <xf numFmtId="3" fontId="7" fillId="0" borderId="1" xfId="0" applyNumberFormat="1" applyFont="1" applyBorder="1"/>
    <xf numFmtId="10" fontId="10" fillId="3" borderId="1" xfId="0" applyNumberFormat="1" applyFont="1" applyFill="1" applyBorder="1"/>
    <xf numFmtId="10" fontId="10" fillId="0" borderId="1" xfId="0" applyNumberFormat="1" applyFont="1" applyBorder="1" applyAlignment="1">
      <alignment horizontal="center" vertical="center"/>
    </xf>
    <xf numFmtId="0" fontId="2" fillId="2" borderId="0" xfId="3" applyFont="1" applyFill="1"/>
    <xf numFmtId="0" fontId="8" fillId="0" borderId="0" xfId="3" applyFont="1"/>
    <xf numFmtId="0" fontId="15" fillId="0" borderId="0" xfId="3" applyFont="1"/>
    <xf numFmtId="0" fontId="2" fillId="0" borderId="0" xfId="3" applyFont="1"/>
    <xf numFmtId="0" fontId="16" fillId="0" borderId="0" xfId="3" applyFont="1"/>
    <xf numFmtId="0" fontId="4" fillId="0" borderId="0" xfId="3" applyFont="1"/>
    <xf numFmtId="0" fontId="7" fillId="0" borderId="0" xfId="3" applyFont="1"/>
    <xf numFmtId="0" fontId="16" fillId="0" borderId="0" xfId="3" quotePrefix="1" applyFont="1"/>
    <xf numFmtId="0" fontId="16" fillId="0" borderId="0" xfId="6" applyFont="1"/>
    <xf numFmtId="0" fontId="17" fillId="0" borderId="0" xfId="6" applyFont="1"/>
    <xf numFmtId="0" fontId="4" fillId="0" borderId="0" xfId="6" applyFont="1"/>
    <xf numFmtId="0" fontId="7" fillId="0" borderId="0" xfId="6" applyFont="1"/>
    <xf numFmtId="0" fontId="9" fillId="0" borderId="0" xfId="6" applyFont="1"/>
    <xf numFmtId="0" fontId="9" fillId="0" borderId="5" xfId="6" applyFont="1" applyBorder="1" applyAlignment="1">
      <alignment horizontal="center" vertical="center" wrapText="1"/>
    </xf>
    <xf numFmtId="0" fontId="9" fillId="0" borderId="6" xfId="6" applyFont="1" applyBorder="1" applyAlignment="1">
      <alignment horizontal="center" vertical="center" wrapText="1"/>
    </xf>
    <xf numFmtId="0" fontId="10" fillId="0" borderId="0" xfId="6" applyFont="1" applyAlignment="1">
      <alignment horizontal="center" vertical="center" wrapText="1"/>
    </xf>
    <xf numFmtId="0" fontId="4" fillId="0" borderId="7" xfId="6" applyFont="1" applyBorder="1"/>
    <xf numFmtId="164" fontId="4" fillId="0" borderId="8" xfId="5" applyNumberFormat="1" applyFont="1" applyBorder="1"/>
    <xf numFmtId="9" fontId="4" fillId="3" borderId="4" xfId="7" applyFont="1" applyFill="1" applyBorder="1"/>
    <xf numFmtId="0" fontId="4" fillId="0" borderId="9" xfId="6" applyFont="1" applyBorder="1"/>
    <xf numFmtId="164" fontId="4" fillId="0" borderId="10" xfId="5" applyNumberFormat="1" applyFont="1" applyBorder="1"/>
    <xf numFmtId="0" fontId="4" fillId="3" borderId="10" xfId="6" applyFont="1" applyFill="1" applyBorder="1"/>
    <xf numFmtId="0" fontId="4" fillId="0" borderId="12" xfId="6" applyFont="1" applyBorder="1"/>
    <xf numFmtId="164" fontId="4" fillId="0" borderId="13" xfId="5" applyNumberFormat="1" applyFont="1" applyBorder="1"/>
    <xf numFmtId="164" fontId="4" fillId="0" borderId="0" xfId="5" applyNumberFormat="1" applyFont="1" applyFill="1" applyBorder="1"/>
    <xf numFmtId="9" fontId="4" fillId="0" borderId="0" xfId="7" applyFont="1" applyFill="1" applyBorder="1"/>
    <xf numFmtId="0" fontId="9" fillId="0" borderId="14" xfId="6" applyFont="1" applyBorder="1"/>
    <xf numFmtId="0" fontId="4" fillId="0" borderId="8" xfId="6" applyFont="1" applyBorder="1"/>
    <xf numFmtId="0" fontId="4" fillId="0" borderId="15" xfId="6" applyFont="1" applyBorder="1"/>
    <xf numFmtId="0" fontId="4" fillId="0" borderId="10" xfId="6" applyFont="1" applyBorder="1"/>
    <xf numFmtId="166" fontId="4" fillId="3" borderId="11" xfId="6" applyNumberFormat="1" applyFont="1" applyFill="1" applyBorder="1"/>
    <xf numFmtId="0" fontId="4" fillId="0" borderId="16" xfId="6" applyFont="1" applyBorder="1"/>
    <xf numFmtId="0" fontId="4" fillId="0" borderId="17" xfId="6" applyFont="1" applyBorder="1"/>
    <xf numFmtId="0" fontId="9" fillId="0" borderId="5" xfId="6" applyFont="1" applyBorder="1"/>
    <xf numFmtId="0" fontId="9" fillId="0" borderId="18" xfId="6" applyFont="1" applyBorder="1"/>
    <xf numFmtId="166" fontId="9" fillId="3" borderId="6" xfId="6" applyNumberFormat="1" applyFont="1" applyFill="1" applyBorder="1"/>
    <xf numFmtId="0" fontId="18" fillId="0" borderId="0" xfId="3" applyFont="1"/>
    <xf numFmtId="0" fontId="7" fillId="0" borderId="0" xfId="3" applyFont="1" applyAlignment="1">
      <alignment vertical="center"/>
    </xf>
    <xf numFmtId="0" fontId="19" fillId="0" borderId="1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9" fillId="4" borderId="2" xfId="4" applyFont="1" applyFill="1" applyBorder="1" applyAlignment="1">
      <alignment horizontal="center" vertical="center" wrapText="1"/>
    </xf>
    <xf numFmtId="0" fontId="9" fillId="4" borderId="19" xfId="4" applyFont="1" applyFill="1" applyBorder="1" applyAlignment="1">
      <alignment horizontal="center" vertical="center" wrapText="1"/>
    </xf>
    <xf numFmtId="0" fontId="4" fillId="5" borderId="2" xfId="4" applyFont="1" applyFill="1" applyBorder="1" applyAlignment="1">
      <alignment horizontal="left"/>
    </xf>
    <xf numFmtId="164" fontId="4" fillId="5" borderId="2" xfId="5" applyNumberFormat="1" applyFont="1" applyFill="1" applyBorder="1" applyAlignment="1">
      <alignment horizontal="right"/>
    </xf>
    <xf numFmtId="164" fontId="4" fillId="5" borderId="19" xfId="5" applyNumberFormat="1" applyFont="1" applyFill="1" applyBorder="1" applyAlignment="1">
      <alignment horizontal="right"/>
    </xf>
    <xf numFmtId="0" fontId="4" fillId="0" borderId="20" xfId="4" applyFont="1" applyBorder="1" applyAlignment="1">
      <alignment horizontal="left"/>
    </xf>
    <xf numFmtId="164" fontId="4" fillId="0" borderId="20" xfId="5" applyNumberFormat="1" applyFont="1" applyBorder="1" applyAlignment="1">
      <alignment horizontal="right"/>
    </xf>
    <xf numFmtId="164" fontId="4" fillId="0" borderId="21" xfId="5" applyNumberFormat="1" applyFont="1" applyBorder="1" applyAlignment="1">
      <alignment horizontal="right"/>
    </xf>
    <xf numFmtId="0" fontId="4" fillId="5" borderId="20" xfId="4" applyFont="1" applyFill="1" applyBorder="1" applyAlignment="1">
      <alignment horizontal="left"/>
    </xf>
    <xf numFmtId="164" fontId="4" fillId="5" borderId="20" xfId="5" applyNumberFormat="1" applyFont="1" applyFill="1" applyBorder="1" applyAlignment="1">
      <alignment horizontal="right"/>
    </xf>
    <xf numFmtId="164" fontId="4" fillId="5" borderId="21" xfId="5" applyNumberFormat="1" applyFont="1" applyFill="1" applyBorder="1" applyAlignment="1">
      <alignment horizontal="right"/>
    </xf>
    <xf numFmtId="0" fontId="4" fillId="0" borderId="22" xfId="4" applyFont="1" applyBorder="1" applyAlignment="1">
      <alignment horizontal="left"/>
    </xf>
    <xf numFmtId="164" fontId="4" fillId="0" borderId="22" xfId="5" applyNumberFormat="1" applyFont="1" applyBorder="1" applyAlignment="1">
      <alignment horizontal="right"/>
    </xf>
    <xf numFmtId="164" fontId="4" fillId="0" borderId="23" xfId="5" applyNumberFormat="1" applyFont="1" applyBorder="1" applyAlignment="1">
      <alignment horizontal="right"/>
    </xf>
    <xf numFmtId="0" fontId="4" fillId="0" borderId="24" xfId="6" applyFont="1" applyBorder="1"/>
    <xf numFmtId="0" fontId="9" fillId="0" borderId="24" xfId="6" applyFont="1" applyBorder="1"/>
    <xf numFmtId="0" fontId="9" fillId="0" borderId="8" xfId="6" applyFont="1" applyBorder="1" applyAlignment="1">
      <alignment horizontal="center" vertical="center"/>
    </xf>
    <xf numFmtId="166" fontId="9" fillId="3" borderId="3" xfId="6" applyNumberFormat="1" applyFont="1" applyFill="1" applyBorder="1" applyAlignment="1">
      <alignment horizontal="center" vertical="center"/>
    </xf>
    <xf numFmtId="0" fontId="9" fillId="0" borderId="14" xfId="6" applyFont="1" applyBorder="1" applyAlignment="1">
      <alignment horizontal="left" vertical="center" wrapText="1"/>
    </xf>
    <xf numFmtId="9" fontId="3" fillId="6" borderId="0" xfId="2" applyFont="1" applyFill="1"/>
    <xf numFmtId="164" fontId="3" fillId="0" borderId="0" xfId="1" applyNumberFormat="1" applyFont="1"/>
    <xf numFmtId="164" fontId="3" fillId="0" borderId="0" xfId="0" applyNumberFormat="1" applyFont="1"/>
    <xf numFmtId="0" fontId="3" fillId="0" borderId="25" xfId="8" applyFont="1" applyBorder="1" applyAlignment="1">
      <alignment horizontal="left" vertical="center"/>
    </xf>
    <xf numFmtId="0" fontId="3" fillId="0" borderId="0" xfId="8" applyFont="1" applyAlignment="1">
      <alignment horizontal="left" vertical="center"/>
    </xf>
    <xf numFmtId="0" fontId="21" fillId="0" borderId="0" xfId="8" applyFont="1" applyAlignment="1">
      <alignment horizontal="left"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 vertical="center" wrapText="1"/>
    </xf>
    <xf numFmtId="9" fontId="11" fillId="0" borderId="1" xfId="2" applyFont="1" applyBorder="1"/>
    <xf numFmtId="164" fontId="7" fillId="0" borderId="0" xfId="3" applyNumberFormat="1" applyFont="1"/>
    <xf numFmtId="164" fontId="4" fillId="0" borderId="9" xfId="5" applyNumberFormat="1" applyFont="1" applyBorder="1"/>
    <xf numFmtId="164" fontId="4" fillId="0" borderId="9" xfId="5" applyNumberFormat="1" applyFont="1" applyBorder="1" applyAlignment="1">
      <alignment horizontal="right"/>
    </xf>
    <xf numFmtId="164" fontId="3" fillId="6" borderId="0" xfId="0" applyNumberFormat="1" applyFont="1" applyFill="1"/>
    <xf numFmtId="0" fontId="9" fillId="0" borderId="0" xfId="4" applyFont="1" applyAlignment="1">
      <alignment horizontal="center" vertical="center" wrapText="1"/>
    </xf>
    <xf numFmtId="0" fontId="9" fillId="0" borderId="26" xfId="4" applyFont="1" applyBorder="1" applyAlignment="1">
      <alignment horizontal="center" vertical="center" wrapText="1"/>
    </xf>
    <xf numFmtId="10" fontId="3" fillId="0" borderId="0" xfId="0" applyNumberFormat="1" applyFont="1"/>
    <xf numFmtId="164" fontId="0" fillId="0" borderId="0" xfId="0" applyNumberFormat="1"/>
    <xf numFmtId="0" fontId="22" fillId="7" borderId="0" xfId="0" applyFont="1" applyFill="1"/>
    <xf numFmtId="2" fontId="15" fillId="0" borderId="0" xfId="3" applyNumberFormat="1" applyFont="1"/>
    <xf numFmtId="2" fontId="4" fillId="0" borderId="0" xfId="3" applyNumberFormat="1" applyFont="1"/>
    <xf numFmtId="2" fontId="4" fillId="0" borderId="0" xfId="6" applyNumberFormat="1" applyFont="1"/>
    <xf numFmtId="2" fontId="9" fillId="0" borderId="0" xfId="6" applyNumberFormat="1" applyFont="1" applyAlignment="1">
      <alignment horizontal="center" vertical="center" wrapText="1"/>
    </xf>
    <xf numFmtId="2" fontId="7" fillId="0" borderId="0" xfId="6" applyNumberFormat="1" applyFont="1"/>
    <xf numFmtId="0" fontId="4" fillId="3" borderId="8" xfId="6" applyFont="1" applyFill="1" applyBorder="1" applyAlignment="1">
      <alignment horizontal="center"/>
    </xf>
    <xf numFmtId="167" fontId="9" fillId="0" borderId="0" xfId="2" applyNumberFormat="1" applyFont="1" applyAlignment="1">
      <alignment horizontal="center" vertical="center" wrapText="1"/>
    </xf>
    <xf numFmtId="1" fontId="3" fillId="6" borderId="0" xfId="2" applyNumberFormat="1" applyFont="1" applyFill="1"/>
  </cellXfs>
  <cellStyles count="9">
    <cellStyle name="Comma 2" xfId="5" xr:uid="{AA9748E3-DB88-4E6F-AEC6-DE2B35EFACE7}"/>
    <cellStyle name="Normal 2" xfId="3" xr:uid="{ADBAF938-DC49-4B0C-BCE7-E2F6A66C7191}"/>
    <cellStyle name="Normal_Sheet1_P&amp;L_format" xfId="8" xr:uid="{687A553F-C5CA-4CC6-B2F3-C69366C19225}"/>
    <cellStyle name="Percent 2" xfId="7" xr:uid="{91DD2A6B-3D6C-44CF-B291-28A7629A5230}"/>
    <cellStyle name="Обычный" xfId="0" builtinId="0"/>
    <cellStyle name="Обычный_Бонусы ТП и суперов май (Сибирь)" xfId="4" xr:uid="{9C330E43-CA1A-4FB8-9EC7-E0C1DD92D178}"/>
    <cellStyle name="Обычный_Тест" xfId="6" xr:uid="{4601BFB1-1E7C-4DF9-8281-3A3A0E9868A7}"/>
    <cellStyle name="Процентный" xfId="2" builtinId="5"/>
    <cellStyle name="Финансовый" xfId="1" builtinId="3"/>
  </cellStyles>
  <dxfs count="12">
    <dxf>
      <numFmt numFmtId="168" formatCode="&quot;NM&quot;;&quot;NM&quot;"/>
    </dxf>
    <dxf>
      <numFmt numFmtId="168" formatCode="&quot;NM&quot;;&quot;NM&quot;"/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  <a:r>
              <a:rPr lang="ru-RU" baseline="0"/>
              <a:t> услуг по </a:t>
            </a:r>
            <a:r>
              <a:rPr lang="en-US" baseline="0"/>
              <a:t>Q1 </a:t>
            </a:r>
            <a:r>
              <a:rPr lang="ru-RU" baseline="0"/>
              <a:t>и </a:t>
            </a:r>
            <a:r>
              <a:rPr lang="en-US" baseline="0"/>
              <a:t>Q4</a:t>
            </a:r>
            <a:endParaRPr lang="ru-RU"/>
          </a:p>
        </c:rich>
      </c:tx>
      <c:layout>
        <c:manualLayout>
          <c:xMode val="edge"/>
          <c:yMode val="edge"/>
          <c:x val="0.28217504454673564"/>
          <c:y val="3.54258005962036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'Задание 1-2'!$N$21</c:f>
              <c:strCache>
                <c:ptCount val="1"/>
                <c:pt idx="0">
                  <c:v>Q1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7.9766463876814551E-3"/>
                  <c:y val="-4.34008694521290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9B8-4266-9739-EFD212B5A419}"/>
                </c:ext>
              </c:extLst>
            </c:dLbl>
            <c:dLbl>
              <c:idx val="4"/>
              <c:layout>
                <c:manualLayout>
                  <c:x val="-7.4839989009718149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9B8-4266-9739-EFD212B5A4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'Задание 1-2'!$A$22:$A$26</c:f>
              <c:strCache>
                <c:ptCount val="5"/>
                <c:pt idx="0">
                  <c:v>Услуга 1</c:v>
                </c:pt>
                <c:pt idx="1">
                  <c:v>Услуга 2</c:v>
                </c:pt>
                <c:pt idx="2">
                  <c:v>Услуга 3</c:v>
                </c:pt>
                <c:pt idx="3">
                  <c:v>Услуга 4</c:v>
                </c:pt>
                <c:pt idx="4">
                  <c:v>Услуга 5</c:v>
                </c:pt>
              </c:strCache>
            </c:strRef>
          </c:cat>
          <c:val>
            <c:numRef>
              <c:f>'Задание 1-2'!$N$22:$N$26</c:f>
              <c:numCache>
                <c:formatCode>0.00%</c:formatCode>
                <c:ptCount val="5"/>
                <c:pt idx="0">
                  <c:v>0.14167878942395656</c:v>
                </c:pt>
                <c:pt idx="1">
                  <c:v>0.26647070291995983</c:v>
                </c:pt>
                <c:pt idx="2">
                  <c:v>0.20900133475307067</c:v>
                </c:pt>
                <c:pt idx="3">
                  <c:v>0.20639181751375996</c:v>
                </c:pt>
                <c:pt idx="4">
                  <c:v>0.176457355389253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B8-4266-9739-EFD212B5A419}"/>
            </c:ext>
          </c:extLst>
        </c:ser>
        <c:ser>
          <c:idx val="1"/>
          <c:order val="1"/>
          <c:tx>
            <c:strRef>
              <c:f>'Задание 1-2'!$Q$21</c:f>
              <c:strCache>
                <c:ptCount val="1"/>
                <c:pt idx="0">
                  <c:v>Q4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1"/>
              <c:layout>
                <c:manualLayout>
                  <c:x val="3.7419994504859075E-3"/>
                  <c:y val="-5.3879244839651578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9B8-4266-9739-EFD212B5A419}"/>
                </c:ext>
              </c:extLst>
            </c:dLbl>
            <c:dLbl>
              <c:idx val="2"/>
              <c:layout>
                <c:manualLayout>
                  <c:x val="1.0450122756733942E-2"/>
                  <c:y val="2.3835188235506471E-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5770769791293704E-2"/>
                      <c:h val="3.504883623593939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E9B8-4266-9739-EFD212B5A419}"/>
                </c:ext>
              </c:extLst>
            </c:dLbl>
            <c:dLbl>
              <c:idx val="3"/>
              <c:layout>
                <c:manualLayout>
                  <c:x val="9.7507077019628654E-3"/>
                  <c:y val="-8.285851941364564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9B8-4266-9739-EFD212B5A419}"/>
                </c:ext>
              </c:extLst>
            </c:dLbl>
            <c:dLbl>
              <c:idx val="4"/>
              <c:layout>
                <c:manualLayout>
                  <c:x val="-2.2986778514146305E-3"/>
                  <c:y val="8.000292501727459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9B8-4266-9739-EFD212B5A4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'Задание 1-2'!$A$22:$A$26</c:f>
              <c:strCache>
                <c:ptCount val="5"/>
                <c:pt idx="0">
                  <c:v>Услуга 1</c:v>
                </c:pt>
                <c:pt idx="1">
                  <c:v>Услуга 2</c:v>
                </c:pt>
                <c:pt idx="2">
                  <c:v>Услуга 3</c:v>
                </c:pt>
                <c:pt idx="3">
                  <c:v>Услуга 4</c:v>
                </c:pt>
                <c:pt idx="4">
                  <c:v>Услуга 5</c:v>
                </c:pt>
              </c:strCache>
            </c:strRef>
          </c:cat>
          <c:val>
            <c:numRef>
              <c:f>'Задание 1-2'!$Q$22:$Q$26</c:f>
              <c:numCache>
                <c:formatCode>0.00%</c:formatCode>
                <c:ptCount val="5"/>
                <c:pt idx="0">
                  <c:v>0.19373289085320161</c:v>
                </c:pt>
                <c:pt idx="1">
                  <c:v>0.18565813821896648</c:v>
                </c:pt>
                <c:pt idx="2">
                  <c:v>0.18802856749606203</c:v>
                </c:pt>
                <c:pt idx="3">
                  <c:v>0.14796066616709233</c:v>
                </c:pt>
                <c:pt idx="4">
                  <c:v>0.28461973726467754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B8-4266-9739-EFD212B5A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2761359"/>
        <c:axId val="1492760399"/>
      </c:barChart>
      <c:catAx>
        <c:axId val="1492761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Наименование</a:t>
                </a:r>
                <a:r>
                  <a:rPr lang="ru-RU" baseline="0"/>
                  <a:t> услуги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2809681760625473"/>
              <c:y val="0.87397803737820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2760399"/>
        <c:crosses val="autoZero"/>
        <c:auto val="1"/>
        <c:lblAlgn val="ctr"/>
        <c:lblOffset val="100"/>
        <c:noMultiLvlLbl val="0"/>
      </c:catAx>
      <c:valAx>
        <c:axId val="149276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Доля</a:t>
                </a:r>
                <a:r>
                  <a:rPr lang="ru-RU" baseline="0"/>
                  <a:t> услуг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0807736160523647E-2"/>
              <c:y val="0.348173966994149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276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8764779240447775"/>
          <c:y val="0.94452788045935732"/>
          <c:w val="9.2060257976977866E-2"/>
          <c:h val="4.95943158398479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20053</xdr:rowOff>
    </xdr:from>
    <xdr:to>
      <xdr:col>4</xdr:col>
      <xdr:colOff>832183</xdr:colOff>
      <xdr:row>51</xdr:row>
      <xdr:rowOff>10026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5C99A7F-5604-4C10-A0E4-EDFC93EDBF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Пользователь Windows" refreshedDate="45846.518121759262" createdVersion="8" refreshedVersion="8" minRefreshableVersion="3" recordCount="40" xr:uid="{E1F40D6F-C628-4968-A857-5FF3B1DD52DF}">
  <cacheSource type="worksheet">
    <worksheetSource ref="A5:M45" sheet="Задание 3"/>
  </cacheSource>
  <cacheFields count="15">
    <cacheField name="Город" numFmtId="0">
      <sharedItems count="7">
        <s v="Москва"/>
        <s v="Санкт-Петербург"/>
        <s v="Владимир"/>
        <s v="Казань"/>
        <s v="Дмитров"/>
        <s v="Липецк"/>
        <s v="Псков"/>
      </sharedItems>
    </cacheField>
    <cacheField name="Менеджер" numFmtId="0">
      <sharedItems/>
    </cacheField>
    <cacheField name="Магазин" numFmtId="0">
      <sharedItems count="40">
        <s v="Магазин 1"/>
        <s v="Магазин 2"/>
        <s v="Магазин 3"/>
        <s v="Магазин 4"/>
        <s v="Магазин 5"/>
        <s v="Магазин 6"/>
        <s v="Магазин 7"/>
        <s v="Магазин 8"/>
        <s v="Магазин 9"/>
        <s v="Магазин 10"/>
        <s v="Магазин 11"/>
        <s v="Магазин 12"/>
        <s v="Магазин 13"/>
        <s v="Магазин 14"/>
        <s v="Магазин 15"/>
        <s v="Магазин 16"/>
        <s v="Магазин 17"/>
        <s v="Магазин 18"/>
        <s v="Магазин 19"/>
        <s v="Магазин 20"/>
        <s v="Магазин 21"/>
        <s v="Магазин 22"/>
        <s v="Магазин 23"/>
        <s v="Магазин 24"/>
        <s v="Магазин 25"/>
        <s v="Магазин 26"/>
        <s v="Магазин 27"/>
        <s v="Магазин 28"/>
        <s v="Магазин 29"/>
        <s v="Магазин 30"/>
        <s v="Магазин 31"/>
        <s v="Магазин 32"/>
        <s v="Магазин 33"/>
        <s v="Магазин 34"/>
        <s v="Магазин 35"/>
        <s v="Магазин 36"/>
        <s v="Магазин 37"/>
        <s v="Магазин 38"/>
        <s v="Магазин 39"/>
        <s v="Магазин 40"/>
      </sharedItems>
    </cacheField>
    <cacheField name="Продажи товара №1, руб." numFmtId="164">
      <sharedItems containsSemiMixedTypes="0" containsString="0" containsNumber="1" containsInteger="1" minValue="21437" maxValue="59182"/>
    </cacheField>
    <cacheField name="Продажи товара №2, руб." numFmtId="164">
      <sharedItems containsSemiMixedTypes="0" containsString="0" containsNumber="1" containsInteger="1" minValue="20882" maxValue="57993"/>
    </cacheField>
    <cacheField name="Продажи товара №3, руб." numFmtId="164">
      <sharedItems containsSemiMixedTypes="0" containsString="0" containsNumber="1" containsInteger="1" minValue="20201" maxValue="59004"/>
    </cacheField>
    <cacheField name="Продажи товара №4, руб." numFmtId="164">
      <sharedItems containsSemiMixedTypes="0" containsString="0" containsNumber="1" containsInteger="1" minValue="21017" maxValue="57819"/>
    </cacheField>
    <cacheField name="Продажи товара №5, руб." numFmtId="164">
      <sharedItems containsSemiMixedTypes="0" containsString="0" containsNumber="1" containsInteger="1" minValue="21660" maxValue="59160"/>
    </cacheField>
    <cacheField name="Продажи товара №1, $." numFmtId="164">
      <sharedItems containsSemiMixedTypes="0" containsString="0" containsNumber="1" minValue="214.37" maxValue="591.82000000000005"/>
    </cacheField>
    <cacheField name="Продажи товара №2, $." numFmtId="164">
      <sharedItems containsSemiMixedTypes="0" containsString="0" containsNumber="1" minValue="208.82" maxValue="579.92999999999995"/>
    </cacheField>
    <cacheField name="Продажи товара №3, $." numFmtId="164">
      <sharedItems containsSemiMixedTypes="0" containsString="0" containsNumber="1" minValue="202.01" maxValue="590.04"/>
    </cacheField>
    <cacheField name="Продажи товара №4, $." numFmtId="164">
      <sharedItems containsSemiMixedTypes="0" containsString="0" containsNumber="1" minValue="210.17" maxValue="578.19000000000005"/>
    </cacheField>
    <cacheField name="Продажи товара №5, $." numFmtId="164">
      <sharedItems containsSemiMixedTypes="0" containsString="0" containsNumber="1" minValue="216.6" maxValue="591.6"/>
    </cacheField>
    <cacheField name="Сумма продаж в рублях" numFmtId="0" formula="'Продажи товара №1, руб.'+'Продажи товара №2, руб.'+'Продажи товара №3, руб.'+'Продажи товара №4, руб.'+'Продажи товара №5, руб.'" databaseField="0"/>
    <cacheField name="Сумма товаров в долларах " numFmtId="0" formula="'Продажи товара №1, $.'+'Продажи товара №2, $.'+'Продажи товара №3, $.'+'Продажи товара №4, $.'+'Продажи товара №5, $.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s v="Толстой"/>
    <x v="0"/>
    <n v="52653"/>
    <n v="34070"/>
    <n v="36076"/>
    <n v="52305"/>
    <n v="59160"/>
    <n v="526.53"/>
    <n v="340.7"/>
    <n v="360.76"/>
    <n v="523.04999999999995"/>
    <n v="591.6"/>
  </r>
  <r>
    <x v="0"/>
    <s v="Толстой"/>
    <x v="1"/>
    <n v="27093"/>
    <n v="22734"/>
    <n v="37850"/>
    <n v="27682"/>
    <n v="29964"/>
    <n v="270.93"/>
    <n v="227.34"/>
    <n v="378.5"/>
    <n v="276.82"/>
    <n v="299.64"/>
  </r>
  <r>
    <x v="0"/>
    <s v="Толстой"/>
    <x v="2"/>
    <n v="54561"/>
    <n v="32793"/>
    <n v="55062"/>
    <n v="48710"/>
    <n v="35980"/>
    <n v="545.61"/>
    <n v="327.93"/>
    <n v="550.62"/>
    <n v="487.1"/>
    <n v="359.8"/>
  </r>
  <r>
    <x v="0"/>
    <s v="Толстой"/>
    <x v="3"/>
    <n v="59182"/>
    <n v="21168"/>
    <n v="51632"/>
    <n v="41551"/>
    <n v="31124"/>
    <n v="591.82000000000005"/>
    <n v="211.68"/>
    <n v="516.32000000000005"/>
    <n v="415.51"/>
    <n v="311.24"/>
  </r>
  <r>
    <x v="1"/>
    <s v="Толстой"/>
    <x v="4"/>
    <n v="22955"/>
    <n v="49254"/>
    <n v="24380"/>
    <n v="42658"/>
    <n v="40802"/>
    <n v="229.55"/>
    <n v="492.54"/>
    <n v="243.8"/>
    <n v="426.58"/>
    <n v="408.02"/>
  </r>
  <r>
    <x v="1"/>
    <s v="Толстой"/>
    <x v="5"/>
    <n v="52711"/>
    <n v="45485"/>
    <n v="58431"/>
    <n v="34637"/>
    <n v="34902"/>
    <n v="527.11"/>
    <n v="454.85"/>
    <n v="584.30999999999995"/>
    <n v="346.37"/>
    <n v="349.02"/>
  </r>
  <r>
    <x v="1"/>
    <s v="Толстой"/>
    <x v="6"/>
    <n v="33382"/>
    <n v="57993"/>
    <n v="31238"/>
    <n v="29317"/>
    <n v="51653"/>
    <n v="333.82"/>
    <n v="579.92999999999995"/>
    <n v="312.38"/>
    <n v="293.17"/>
    <n v="516.53"/>
  </r>
  <r>
    <x v="2"/>
    <s v="Лермонтов"/>
    <x v="7"/>
    <n v="58805"/>
    <n v="27750"/>
    <n v="23256"/>
    <n v="46763"/>
    <n v="41354"/>
    <n v="588.04999999999995"/>
    <n v="277.5"/>
    <n v="232.56"/>
    <n v="467.63"/>
    <n v="413.54"/>
  </r>
  <r>
    <x v="2"/>
    <s v="Лермонтов"/>
    <x v="8"/>
    <n v="35803"/>
    <n v="33363"/>
    <n v="26333"/>
    <n v="26827"/>
    <n v="54153"/>
    <n v="358.03"/>
    <n v="333.63"/>
    <n v="263.33"/>
    <n v="268.27"/>
    <n v="541.53"/>
  </r>
  <r>
    <x v="2"/>
    <s v="Лермонтов"/>
    <x v="9"/>
    <n v="40332"/>
    <n v="43713"/>
    <n v="28874"/>
    <n v="49740"/>
    <n v="40477"/>
    <n v="403.32"/>
    <n v="437.13"/>
    <n v="288.74"/>
    <n v="497.4"/>
    <n v="404.77"/>
  </r>
  <r>
    <x v="2"/>
    <s v="Лермонтов"/>
    <x v="10"/>
    <n v="30952"/>
    <n v="56619"/>
    <n v="44283"/>
    <n v="32069"/>
    <n v="34931"/>
    <n v="309.52"/>
    <n v="566.19000000000005"/>
    <n v="442.83"/>
    <n v="320.69"/>
    <n v="349.31"/>
  </r>
  <r>
    <x v="2"/>
    <s v="Лермонтов"/>
    <x v="11"/>
    <n v="47415"/>
    <n v="57585"/>
    <n v="30747"/>
    <n v="57589"/>
    <n v="36878"/>
    <n v="474.15"/>
    <n v="575.85"/>
    <n v="307.47000000000003"/>
    <n v="575.89"/>
    <n v="368.78"/>
  </r>
  <r>
    <x v="2"/>
    <s v="Лермонтов"/>
    <x v="12"/>
    <n v="29299"/>
    <n v="57901"/>
    <n v="49868"/>
    <n v="22697"/>
    <n v="45205"/>
    <n v="292.99"/>
    <n v="579.01"/>
    <n v="498.68"/>
    <n v="226.97"/>
    <n v="452.05"/>
  </r>
  <r>
    <x v="2"/>
    <s v="Лермонтов"/>
    <x v="13"/>
    <n v="58873"/>
    <n v="51393"/>
    <n v="55821"/>
    <n v="28255"/>
    <n v="23979"/>
    <n v="588.73"/>
    <n v="513.92999999999995"/>
    <n v="558.21"/>
    <n v="282.55"/>
    <n v="239.79"/>
  </r>
  <r>
    <x v="3"/>
    <s v="Пушкин"/>
    <x v="14"/>
    <n v="24390"/>
    <n v="55869"/>
    <n v="25140"/>
    <n v="40015"/>
    <n v="52299"/>
    <n v="243.9"/>
    <n v="558.69000000000005"/>
    <n v="251.4"/>
    <n v="400.15"/>
    <n v="522.99"/>
  </r>
  <r>
    <x v="3"/>
    <s v="Пушкин"/>
    <x v="15"/>
    <n v="41485"/>
    <n v="23389"/>
    <n v="30930"/>
    <n v="32435"/>
    <n v="28155"/>
    <n v="414.85"/>
    <n v="233.89"/>
    <n v="309.3"/>
    <n v="324.35000000000002"/>
    <n v="281.55"/>
  </r>
  <r>
    <x v="3"/>
    <s v="Пушкин"/>
    <x v="16"/>
    <n v="22995"/>
    <n v="53571"/>
    <n v="40290"/>
    <n v="57819"/>
    <n v="46363"/>
    <n v="229.95"/>
    <n v="535.71"/>
    <n v="402.9"/>
    <n v="578.19000000000005"/>
    <n v="463.63"/>
  </r>
  <r>
    <x v="3"/>
    <s v="Пушкин"/>
    <x v="17"/>
    <n v="27117"/>
    <n v="38839"/>
    <n v="57082"/>
    <n v="56166"/>
    <n v="57527"/>
    <n v="271.17"/>
    <n v="388.39"/>
    <n v="570.82000000000005"/>
    <n v="561.66"/>
    <n v="575.27"/>
  </r>
  <r>
    <x v="3"/>
    <s v="Пушкин"/>
    <x v="18"/>
    <n v="25083"/>
    <n v="47762"/>
    <n v="42844"/>
    <n v="57514"/>
    <n v="23952"/>
    <n v="250.83"/>
    <n v="477.62"/>
    <n v="428.44"/>
    <n v="575.14"/>
    <n v="239.52"/>
  </r>
  <r>
    <x v="4"/>
    <s v="Маяковский"/>
    <x v="19"/>
    <n v="56274"/>
    <n v="50356"/>
    <n v="22743"/>
    <n v="29833"/>
    <n v="45382"/>
    <n v="562.74"/>
    <n v="503.56"/>
    <n v="227.43"/>
    <n v="298.33"/>
    <n v="453.82"/>
  </r>
  <r>
    <x v="4"/>
    <s v="Маяковский"/>
    <x v="20"/>
    <n v="36124"/>
    <n v="55568"/>
    <n v="45367"/>
    <n v="50985"/>
    <n v="43567"/>
    <n v="361.24"/>
    <n v="555.67999999999995"/>
    <n v="453.67"/>
    <n v="509.85"/>
    <n v="435.67"/>
  </r>
  <r>
    <x v="4"/>
    <s v="Маяковский"/>
    <x v="21"/>
    <n v="52886"/>
    <n v="42297"/>
    <n v="39452"/>
    <n v="26703"/>
    <n v="45249"/>
    <n v="528.86"/>
    <n v="422.97"/>
    <n v="394.52"/>
    <n v="267.02999999999997"/>
    <n v="452.49"/>
  </r>
  <r>
    <x v="4"/>
    <s v="Маяковский"/>
    <x v="22"/>
    <n v="28474"/>
    <n v="39138"/>
    <n v="42055"/>
    <n v="42376"/>
    <n v="25817"/>
    <n v="284.74"/>
    <n v="391.38"/>
    <n v="420.55"/>
    <n v="423.76"/>
    <n v="258.17"/>
  </r>
  <r>
    <x v="5"/>
    <s v="Носов"/>
    <x v="23"/>
    <n v="33921"/>
    <n v="26327"/>
    <n v="53276"/>
    <n v="56382"/>
    <n v="44584"/>
    <n v="339.21"/>
    <n v="263.27"/>
    <n v="532.76"/>
    <n v="563.82000000000005"/>
    <n v="445.84"/>
  </r>
  <r>
    <x v="5"/>
    <s v="Носов"/>
    <x v="24"/>
    <n v="29023"/>
    <n v="20882"/>
    <n v="33466"/>
    <n v="27816"/>
    <n v="24185"/>
    <n v="290.23"/>
    <n v="208.82"/>
    <n v="334.66"/>
    <n v="278.16000000000003"/>
    <n v="241.85"/>
  </r>
  <r>
    <x v="5"/>
    <s v="Носов"/>
    <x v="25"/>
    <n v="21437"/>
    <n v="23096"/>
    <n v="59004"/>
    <n v="21017"/>
    <n v="21660"/>
    <n v="214.37"/>
    <n v="230.96"/>
    <n v="590.04"/>
    <n v="210.17"/>
    <n v="216.6"/>
  </r>
  <r>
    <x v="5"/>
    <s v="Носов"/>
    <x v="26"/>
    <n v="43739"/>
    <n v="27798"/>
    <n v="42726"/>
    <n v="36651"/>
    <n v="51499"/>
    <n v="437.39"/>
    <n v="277.98"/>
    <n v="427.26"/>
    <n v="366.51"/>
    <n v="514.99"/>
  </r>
  <r>
    <x v="5"/>
    <s v="Носов"/>
    <x v="27"/>
    <n v="56456"/>
    <n v="37557"/>
    <n v="48710"/>
    <n v="44394"/>
    <n v="34684"/>
    <n v="564.55999999999995"/>
    <n v="375.57"/>
    <n v="487.1"/>
    <n v="443.94"/>
    <n v="346.84"/>
  </r>
  <r>
    <x v="5"/>
    <s v="Куприн"/>
    <x v="28"/>
    <n v="23820"/>
    <n v="27944"/>
    <n v="33686"/>
    <n v="24941"/>
    <n v="36948"/>
    <n v="238.2"/>
    <n v="279.44"/>
    <n v="336.86"/>
    <n v="249.41"/>
    <n v="369.48"/>
  </r>
  <r>
    <x v="5"/>
    <s v="Куприн"/>
    <x v="29"/>
    <n v="28070"/>
    <n v="23473"/>
    <n v="31314"/>
    <n v="34518"/>
    <n v="57868"/>
    <n v="280.7"/>
    <n v="234.73"/>
    <n v="313.14"/>
    <n v="345.18"/>
    <n v="578.67999999999995"/>
  </r>
  <r>
    <x v="5"/>
    <s v="Куприн"/>
    <x v="30"/>
    <n v="48118"/>
    <n v="47999"/>
    <n v="44628"/>
    <n v="32783"/>
    <n v="32882"/>
    <n v="481.18"/>
    <n v="479.99"/>
    <n v="446.28"/>
    <n v="327.83"/>
    <n v="328.82"/>
  </r>
  <r>
    <x v="5"/>
    <s v="Куприн"/>
    <x v="31"/>
    <n v="34029"/>
    <n v="46654"/>
    <n v="43612"/>
    <n v="44291"/>
    <n v="51180"/>
    <n v="340.29"/>
    <n v="466.54"/>
    <n v="436.12"/>
    <n v="442.91"/>
    <n v="511.8"/>
  </r>
  <r>
    <x v="6"/>
    <s v="Куприн"/>
    <x v="32"/>
    <n v="22752"/>
    <n v="24291"/>
    <n v="34534"/>
    <n v="27218"/>
    <n v="57333"/>
    <n v="227.52"/>
    <n v="242.91"/>
    <n v="345.34"/>
    <n v="272.18"/>
    <n v="573.33000000000004"/>
  </r>
  <r>
    <x v="6"/>
    <s v="Куприн"/>
    <x v="33"/>
    <n v="47706"/>
    <n v="53216"/>
    <n v="53634"/>
    <n v="23448"/>
    <n v="30531"/>
    <n v="477.06"/>
    <n v="532.16"/>
    <n v="536.34"/>
    <n v="234.48"/>
    <n v="305.31"/>
  </r>
  <r>
    <x v="6"/>
    <s v="Куприн"/>
    <x v="34"/>
    <n v="52442"/>
    <n v="39808"/>
    <n v="20201"/>
    <n v="57563"/>
    <n v="32874"/>
    <n v="524.41999999999996"/>
    <n v="398.08"/>
    <n v="202.01"/>
    <n v="575.63"/>
    <n v="328.74"/>
  </r>
  <r>
    <x v="6"/>
    <s v="Куприн"/>
    <x v="35"/>
    <n v="29756"/>
    <n v="44729"/>
    <n v="51938"/>
    <n v="37870"/>
    <n v="47688"/>
    <n v="297.56"/>
    <n v="447.29"/>
    <n v="519.38"/>
    <n v="378.7"/>
    <n v="476.88"/>
  </r>
  <r>
    <x v="6"/>
    <s v="Куприн"/>
    <x v="36"/>
    <n v="30389"/>
    <n v="54353"/>
    <n v="57763"/>
    <n v="44642"/>
    <n v="25108"/>
    <n v="303.89"/>
    <n v="543.53"/>
    <n v="577.63"/>
    <n v="446.42"/>
    <n v="251.08"/>
  </r>
  <r>
    <x v="6"/>
    <s v="Куприн"/>
    <x v="37"/>
    <n v="37014"/>
    <n v="38284"/>
    <n v="33299"/>
    <n v="29985"/>
    <n v="22102"/>
    <n v="370.14"/>
    <n v="382.84"/>
    <n v="332.99"/>
    <n v="299.85000000000002"/>
    <n v="221.02"/>
  </r>
  <r>
    <x v="6"/>
    <s v="Куприн"/>
    <x v="38"/>
    <n v="44883"/>
    <n v="46202"/>
    <n v="34773"/>
    <n v="31438"/>
    <n v="53508"/>
    <n v="448.83"/>
    <n v="462.02"/>
    <n v="347.73"/>
    <n v="314.38"/>
    <n v="535.08000000000004"/>
  </r>
  <r>
    <x v="6"/>
    <s v="Куприн"/>
    <x v="39"/>
    <n v="31839"/>
    <n v="38956"/>
    <n v="29297"/>
    <n v="22186"/>
    <n v="25601"/>
    <n v="318.39"/>
    <n v="389.56"/>
    <n v="292.97000000000003"/>
    <n v="221.86"/>
    <n v="256.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ECC994-0A1E-4C40-A5FF-5A8283689558}" name="Магазины" cacheId="0" applyNumberFormats="0" applyBorderFormats="0" applyFontFormats="0" applyPatternFormats="0" applyAlignmentFormats="0" applyWidthHeightFormats="1" dataCaption="Значения" updatedVersion="8" minRefreshableVersion="3" useAutoFormatting="1" rowGrandTotals="0" colGrandTotals="0" itemPrintTitles="1" createdVersion="8" indent="0" compact="0" outline="1" outlineData="1" compactData="0" multipleFieldFilters="0">
  <location ref="R5:U52" firstHeaderRow="0" firstDataRow="1" firstDataCol="2"/>
  <pivotFields count="15">
    <pivotField axis="axisRow" compact="0" showAll="0" defaultSubtotal="0">
      <items count="7">
        <item x="2"/>
        <item x="4"/>
        <item x="3"/>
        <item x="5"/>
        <item x="0"/>
        <item x="6"/>
        <item x="1"/>
      </items>
    </pivotField>
    <pivotField compact="0" showAll="0" defaultSubtotal="0"/>
    <pivotField axis="axisRow" compact="0" showAll="0" defaultSubtotal="0">
      <items count="40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8"/>
        <item x="2"/>
        <item x="29"/>
        <item x="30"/>
        <item x="31"/>
        <item x="32"/>
        <item x="33"/>
        <item x="34"/>
        <item x="35"/>
        <item x="36"/>
        <item x="37"/>
        <item x="38"/>
        <item x="3"/>
        <item x="39"/>
        <item x="4"/>
        <item x="5"/>
        <item x="6"/>
        <item x="7"/>
        <item x="8"/>
      </items>
    </pivotField>
    <pivotField compact="0" numFmtId="164" showAll="0" defaultSubtotal="0"/>
    <pivotField compact="0" numFmtId="164" showAll="0" defaultSubtotal="0"/>
    <pivotField compact="0" numFmtId="164" showAll="0" defaultSubtotal="0"/>
    <pivotField compact="0" numFmtId="164" showAll="0" defaultSubtotal="0"/>
    <pivotField compact="0" numFmtId="164" showAll="0" defaultSubtotal="0"/>
    <pivotField compact="0" numFmtId="164" showAll="0" defaultSubtotal="0"/>
    <pivotField compact="0" numFmtId="164" showAll="0" defaultSubtotal="0"/>
    <pivotField compact="0" numFmtId="164" showAll="0" defaultSubtotal="0"/>
    <pivotField compact="0" numFmtId="164" showAll="0" defaultSubtotal="0"/>
    <pivotField compact="0" numFmtId="164" showAll="0" defaultSubtotal="0"/>
    <pivotField dataField="1" compact="0" subtotalTop="0" dragToRow="0" dragToCol="0" dragToPage="0" showAll="0" defaultSubtotal="0"/>
    <pivotField dataField="1" compact="0" subtotalTop="0" dragToRow="0" dragToCol="0" dragToPage="0" showAll="0" defaultSubtotal="0"/>
  </pivotFields>
  <rowFields count="2">
    <field x="0"/>
    <field x="2"/>
  </rowFields>
  <rowItems count="47">
    <i>
      <x/>
    </i>
    <i r="1">
      <x v="1"/>
    </i>
    <i r="1">
      <x v="2"/>
    </i>
    <i r="1">
      <x v="3"/>
    </i>
    <i r="1">
      <x v="4"/>
    </i>
    <i r="1">
      <x v="5"/>
    </i>
    <i r="1">
      <x v="38"/>
    </i>
    <i r="1">
      <x v="39"/>
    </i>
    <i>
      <x v="1"/>
    </i>
    <i r="1">
      <x v="12"/>
    </i>
    <i r="1">
      <x v="13"/>
    </i>
    <i r="1">
      <x v="14"/>
    </i>
    <i r="1">
      <x v="15"/>
    </i>
    <i>
      <x v="2"/>
    </i>
    <i r="1">
      <x v="6"/>
    </i>
    <i r="1">
      <x v="7"/>
    </i>
    <i r="1">
      <x v="8"/>
    </i>
    <i r="1">
      <x v="9"/>
    </i>
    <i r="1">
      <x v="10"/>
    </i>
    <i>
      <x v="3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3"/>
    </i>
    <i r="1">
      <x v="24"/>
    </i>
    <i r="1">
      <x v="25"/>
    </i>
    <i>
      <x v="4"/>
    </i>
    <i r="1">
      <x/>
    </i>
    <i r="1">
      <x v="11"/>
    </i>
    <i r="1">
      <x v="22"/>
    </i>
    <i r="1">
      <x v="33"/>
    </i>
    <i>
      <x v="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4"/>
    </i>
    <i>
      <x v="6"/>
    </i>
    <i r="1">
      <x v="35"/>
    </i>
    <i r="1">
      <x v="36"/>
    </i>
    <i r="1">
      <x v="37"/>
    </i>
  </rowItems>
  <colFields count="1">
    <field x="-2"/>
  </colFields>
  <colItems count="2">
    <i>
      <x/>
    </i>
    <i i="1">
      <x v="1"/>
    </i>
  </colItems>
  <dataFields count="2">
    <dataField name="Сумма продаж в руб." fld="13" baseField="0" baseItem="0" numFmtId="164"/>
    <dataField name="Сумма товаров в $ " fld="14" baseField="0" baseItem="0" numFmtId="164"/>
  </dataFields>
  <formats count="9">
    <format dxfId="11">
      <pivotArea field="0" type="button" dataOnly="0" labelOnly="1" outline="0" axis="axisRow" fieldPosition="0"/>
    </format>
    <format dxfId="10">
      <pivotArea field="2" type="button" dataOnly="0" labelOnly="1" outline="0" axis="axisRow" fieldPosition="1"/>
    </format>
    <format dxfId="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">
      <pivotArea field="0" type="button" dataOnly="0" labelOnly="1" outline="0" axis="axisRow" fieldPosition="0"/>
    </format>
    <format dxfId="7">
      <pivotArea field="2" type="button" dataOnly="0" labelOnly="1" outline="0" axis="axisRow" fieldPosition="1"/>
    </format>
    <format dxfId="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">
      <pivotArea field="0" type="button" dataOnly="0" labelOnly="1" outline="0" axis="axisRow" fieldPosition="0"/>
    </format>
    <format dxfId="4">
      <pivotArea field="2" type="button" dataOnly="0" labelOnly="1" outline="0" axis="axisRow" fieldPosition="1"/>
    </format>
    <format dxfId="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6EA96-C2E9-40A0-AE1A-4DF1F261BB32}">
  <dimension ref="A2:Q31"/>
  <sheetViews>
    <sheetView showGridLines="0" topLeftCell="J10" zoomScale="95" zoomScaleNormal="95" workbookViewId="0">
      <selection activeCell="F31" sqref="F31:AE31"/>
    </sheetView>
  </sheetViews>
  <sheetFormatPr defaultColWidth="8.85546875" defaultRowHeight="14.25"/>
  <cols>
    <col min="1" max="1" width="32.140625" style="2" customWidth="1"/>
    <col min="2" max="2" width="23.5703125" style="2" customWidth="1"/>
    <col min="3" max="3" width="17.42578125" style="2" customWidth="1"/>
    <col min="4" max="4" width="16.140625" style="2" customWidth="1"/>
    <col min="5" max="5" width="16.42578125" style="2" customWidth="1"/>
    <col min="6" max="13" width="8.85546875" style="2"/>
    <col min="14" max="14" width="9.42578125" style="2" bestFit="1" customWidth="1"/>
    <col min="15" max="16" width="11.5703125" style="2" customWidth="1"/>
    <col min="17" max="17" width="12.5703125" style="2" customWidth="1"/>
    <col min="18" max="16384" width="8.85546875" style="2"/>
  </cols>
  <sheetData>
    <row r="2" spans="1:17" ht="18">
      <c r="A2" s="1" t="s">
        <v>91</v>
      </c>
    </row>
    <row r="4" spans="1:17" ht="15">
      <c r="A4" s="3" t="s">
        <v>12</v>
      </c>
    </row>
    <row r="5" spans="1:17" ht="15.75">
      <c r="A5" s="4" t="s">
        <v>0</v>
      </c>
      <c r="B5" s="5"/>
      <c r="C5" s="4"/>
      <c r="D5" s="4"/>
      <c r="E5" s="4"/>
      <c r="F5" s="3"/>
    </row>
    <row r="7" spans="1:17" ht="38.25">
      <c r="A7" s="54" t="s">
        <v>6</v>
      </c>
      <c r="B7" s="54" t="s">
        <v>10</v>
      </c>
      <c r="C7" s="54" t="s">
        <v>11</v>
      </c>
      <c r="D7" s="55" t="s">
        <v>7</v>
      </c>
      <c r="E7" s="55" t="s">
        <v>8</v>
      </c>
    </row>
    <row r="8" spans="1:17">
      <c r="A8" s="6" t="s">
        <v>1</v>
      </c>
      <c r="B8" s="13">
        <v>10000</v>
      </c>
      <c r="C8" s="13">
        <v>8734</v>
      </c>
      <c r="D8" s="83">
        <f>C8/B8</f>
        <v>0.87339999999999995</v>
      </c>
      <c r="E8" s="83">
        <f xml:space="preserve"> (22 * C8 / 10) / B8</f>
        <v>1.9214799999999999</v>
      </c>
    </row>
    <row r="9" spans="1:17">
      <c r="A9" s="6" t="s">
        <v>2</v>
      </c>
      <c r="B9" s="13">
        <v>685</v>
      </c>
      <c r="C9" s="13">
        <v>1000</v>
      </c>
      <c r="D9" s="83">
        <f t="shared" ref="D9:D12" si="0">C9/B9</f>
        <v>1.4598540145985401</v>
      </c>
      <c r="E9" s="83">
        <f t="shared" ref="E9:E13" si="1" xml:space="preserve"> (22 * C9 / 10) / B9</f>
        <v>3.2116788321167884</v>
      </c>
    </row>
    <row r="10" spans="1:17">
      <c r="A10" s="6" t="s">
        <v>3</v>
      </c>
      <c r="B10" s="13">
        <v>1434</v>
      </c>
      <c r="C10" s="13">
        <v>1510</v>
      </c>
      <c r="D10" s="83">
        <f t="shared" si="0"/>
        <v>1.0529986052998606</v>
      </c>
      <c r="E10" s="83">
        <f t="shared" si="1"/>
        <v>2.316596931659693</v>
      </c>
    </row>
    <row r="11" spans="1:17">
      <c r="A11" s="6" t="s">
        <v>4</v>
      </c>
      <c r="B11" s="13">
        <v>3515</v>
      </c>
      <c r="C11" s="13">
        <v>1205</v>
      </c>
      <c r="D11" s="83">
        <f t="shared" si="0"/>
        <v>0.34281650071123754</v>
      </c>
      <c r="E11" s="83">
        <f t="shared" si="1"/>
        <v>0.75419630156472262</v>
      </c>
    </row>
    <row r="12" spans="1:17">
      <c r="A12" s="6" t="s">
        <v>5</v>
      </c>
      <c r="B12" s="13">
        <v>98777</v>
      </c>
      <c r="C12" s="13">
        <v>90000</v>
      </c>
      <c r="D12" s="83">
        <f t="shared" si="0"/>
        <v>0.91114328234305553</v>
      </c>
      <c r="E12" s="83">
        <f t="shared" si="1"/>
        <v>2.0045152211547221</v>
      </c>
    </row>
    <row r="13" spans="1:17">
      <c r="A13" s="6" t="s">
        <v>9</v>
      </c>
      <c r="B13" s="13">
        <f>SUM(B8:B12)</f>
        <v>114411</v>
      </c>
      <c r="C13" s="13">
        <f>SUM(C8:C12)</f>
        <v>102449</v>
      </c>
      <c r="D13" s="83">
        <f>C13/B13</f>
        <v>0.89544711609897654</v>
      </c>
      <c r="E13" s="83">
        <f t="shared" si="1"/>
        <v>1.9699836554177481</v>
      </c>
    </row>
    <row r="16" spans="1:17" ht="18.75">
      <c r="A16" s="1" t="s">
        <v>92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8"/>
      <c r="P16" s="8"/>
      <c r="Q16" s="8"/>
    </row>
    <row r="17" spans="1:17" ht="18.75">
      <c r="A17" s="9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ht="15.75">
      <c r="A18" s="3" t="s">
        <v>13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8"/>
      <c r="P18" s="8"/>
      <c r="Q18" s="8"/>
    </row>
    <row r="19" spans="1:17" ht="15">
      <c r="A19" s="3" t="s">
        <v>125</v>
      </c>
      <c r="B19" s="10"/>
      <c r="C19" s="8"/>
      <c r="D19" s="8"/>
      <c r="E19" s="8"/>
      <c r="F19" s="8"/>
      <c r="G19" s="8"/>
      <c r="H19" s="8"/>
      <c r="I19" s="8"/>
      <c r="J19" s="10"/>
      <c r="K19" s="10"/>
      <c r="L19" s="10"/>
      <c r="M19" s="10"/>
      <c r="N19" s="10"/>
      <c r="O19" s="8"/>
      <c r="P19" s="8"/>
      <c r="Q19" s="8"/>
    </row>
    <row r="20" spans="1:17">
      <c r="A20" s="8"/>
      <c r="B20" s="10"/>
      <c r="C20" s="8"/>
      <c r="D20" s="8"/>
      <c r="E20" s="8"/>
      <c r="F20" s="8"/>
      <c r="G20" s="8"/>
      <c r="H20" s="8"/>
      <c r="I20" s="8"/>
      <c r="J20" s="10"/>
      <c r="K20" s="10"/>
      <c r="L20" s="10"/>
      <c r="M20" s="10"/>
      <c r="N20" s="10"/>
      <c r="O20" s="8"/>
      <c r="P20" s="8"/>
      <c r="Q20" s="8"/>
    </row>
    <row r="21" spans="1:17">
      <c r="A21" s="11" t="s">
        <v>6</v>
      </c>
      <c r="B21" s="11" t="s">
        <v>14</v>
      </c>
      <c r="C21" s="11" t="s">
        <v>15</v>
      </c>
      <c r="D21" s="11" t="s">
        <v>16</v>
      </c>
      <c r="E21" s="11" t="s">
        <v>17</v>
      </c>
      <c r="F21" s="11" t="s">
        <v>18</v>
      </c>
      <c r="G21" s="11" t="s">
        <v>19</v>
      </c>
      <c r="H21" s="11" t="s">
        <v>20</v>
      </c>
      <c r="I21" s="11" t="s">
        <v>21</v>
      </c>
      <c r="J21" s="11" t="s">
        <v>22</v>
      </c>
      <c r="K21" s="11" t="s">
        <v>23</v>
      </c>
      <c r="L21" s="11" t="s">
        <v>24</v>
      </c>
      <c r="M21" s="11" t="s">
        <v>25</v>
      </c>
      <c r="N21" s="15" t="s">
        <v>26</v>
      </c>
      <c r="O21" s="15" t="s">
        <v>27</v>
      </c>
      <c r="P21" s="15" t="s">
        <v>28</v>
      </c>
      <c r="Q21" s="15" t="s">
        <v>29</v>
      </c>
    </row>
    <row r="22" spans="1:17">
      <c r="A22" s="12" t="s">
        <v>1</v>
      </c>
      <c r="B22" s="13">
        <v>1623</v>
      </c>
      <c r="C22" s="13">
        <v>6821</v>
      </c>
      <c r="D22" s="13">
        <v>1003</v>
      </c>
      <c r="E22" s="13">
        <v>5219</v>
      </c>
      <c r="F22" s="13">
        <v>5675</v>
      </c>
      <c r="G22" s="13">
        <v>7192</v>
      </c>
      <c r="H22" s="13">
        <v>4584</v>
      </c>
      <c r="I22" s="13">
        <v>4754</v>
      </c>
      <c r="J22" s="13">
        <v>4187</v>
      </c>
      <c r="K22" s="13">
        <v>3442</v>
      </c>
      <c r="L22" s="13">
        <v>6068</v>
      </c>
      <c r="M22" s="13">
        <v>3158</v>
      </c>
      <c r="N22" s="14">
        <f>SUM(B22:D22) / SUM($B$22:$D$26)</f>
        <v>0.14167878942395656</v>
      </c>
      <c r="O22" s="14">
        <f>SUM(E22:G22)/SUM($E$22:$G$26)</f>
        <v>0.26010297120832976</v>
      </c>
      <c r="P22" s="14">
        <f>SUM(H22:J22)/SUM($H$22:$J$26)</f>
        <v>0.16587764913657771</v>
      </c>
      <c r="Q22" s="14">
        <f>SUM(K22:M22)/SUM($K$22:$M$26)</f>
        <v>0.19373289085320161</v>
      </c>
    </row>
    <row r="23" spans="1:17">
      <c r="A23" s="12" t="s">
        <v>2</v>
      </c>
      <c r="B23" s="13">
        <v>3559</v>
      </c>
      <c r="C23" s="13">
        <v>6422</v>
      </c>
      <c r="D23" s="13">
        <v>7787</v>
      </c>
      <c r="E23" s="13">
        <v>3274</v>
      </c>
      <c r="F23" s="13">
        <v>4990</v>
      </c>
      <c r="G23" s="13">
        <v>6419</v>
      </c>
      <c r="H23" s="13">
        <v>7453</v>
      </c>
      <c r="I23" s="13">
        <v>6957</v>
      </c>
      <c r="J23" s="13">
        <v>5012</v>
      </c>
      <c r="K23" s="13">
        <v>1429</v>
      </c>
      <c r="L23" s="13">
        <v>3139</v>
      </c>
      <c r="M23" s="13">
        <v>7572</v>
      </c>
      <c r="N23" s="14">
        <f>SUM(B23:D23) / SUM($B$22:$D$26)</f>
        <v>0.26647070291995983</v>
      </c>
      <c r="O23" s="14">
        <f t="shared" ref="O23:O26" si="2">SUM(E23:G23)/SUM($E$22:$G$26)</f>
        <v>0.21116288434434952</v>
      </c>
      <c r="P23" s="14">
        <f t="shared" ref="P23:P26" si="3">SUM(H23:J23)/SUM($H$22:$J$26)</f>
        <v>0.23820153061224489</v>
      </c>
      <c r="Q23" s="14">
        <f t="shared" ref="Q23:Q26" si="4">SUM(K23:M23)/SUM($K$22:$M$26)</f>
        <v>0.18565813821896648</v>
      </c>
    </row>
    <row r="24" spans="1:17">
      <c r="A24" s="12" t="s">
        <v>3</v>
      </c>
      <c r="B24" s="13">
        <v>3062</v>
      </c>
      <c r="C24" s="13">
        <v>5278</v>
      </c>
      <c r="D24" s="13">
        <v>5596</v>
      </c>
      <c r="E24" s="13">
        <v>2331</v>
      </c>
      <c r="F24" s="13">
        <v>1427</v>
      </c>
      <c r="G24" s="13">
        <v>5226</v>
      </c>
      <c r="H24" s="13">
        <v>6795</v>
      </c>
      <c r="I24" s="13">
        <v>7467</v>
      </c>
      <c r="J24" s="13">
        <v>3447</v>
      </c>
      <c r="K24" s="13">
        <v>4526</v>
      </c>
      <c r="L24" s="13">
        <v>1263</v>
      </c>
      <c r="M24" s="13">
        <v>6506</v>
      </c>
      <c r="N24" s="14">
        <f t="shared" ref="N24:N26" si="5">SUM(B24:D24) / SUM($B$22:$D$26)</f>
        <v>0.20900133475307067</v>
      </c>
      <c r="O24" s="14">
        <f t="shared" si="2"/>
        <v>0.12920297983720194</v>
      </c>
      <c r="P24" s="14">
        <f t="shared" si="3"/>
        <v>0.21719240580847723</v>
      </c>
      <c r="Q24" s="14">
        <f t="shared" si="4"/>
        <v>0.18802856749606203</v>
      </c>
    </row>
    <row r="25" spans="1:17">
      <c r="A25" s="12" t="s">
        <v>4</v>
      </c>
      <c r="B25" s="13">
        <v>4303</v>
      </c>
      <c r="C25" s="13">
        <v>1826</v>
      </c>
      <c r="D25" s="13">
        <v>7633</v>
      </c>
      <c r="E25" s="13">
        <v>2555</v>
      </c>
      <c r="F25" s="13">
        <v>6220</v>
      </c>
      <c r="G25" s="13">
        <v>5653</v>
      </c>
      <c r="H25" s="13">
        <v>3201</v>
      </c>
      <c r="I25" s="13">
        <v>5365</v>
      </c>
      <c r="J25" s="13">
        <v>7681</v>
      </c>
      <c r="K25" s="13">
        <v>1210</v>
      </c>
      <c r="L25" s="13">
        <v>2918</v>
      </c>
      <c r="M25" s="13">
        <v>5547</v>
      </c>
      <c r="N25" s="14">
        <f t="shared" si="5"/>
        <v>0.20639181751375996</v>
      </c>
      <c r="O25" s="14">
        <f t="shared" si="2"/>
        <v>0.20749561365662841</v>
      </c>
      <c r="P25" s="14">
        <f t="shared" si="3"/>
        <v>0.19926167582417584</v>
      </c>
      <c r="Q25" s="14">
        <f t="shared" si="4"/>
        <v>0.14796066616709233</v>
      </c>
    </row>
    <row r="26" spans="1:17">
      <c r="A26" s="12" t="s">
        <v>5</v>
      </c>
      <c r="B26" s="13">
        <v>2843</v>
      </c>
      <c r="C26" s="13">
        <v>3140</v>
      </c>
      <c r="D26" s="13">
        <v>5783</v>
      </c>
      <c r="E26" s="13">
        <v>5087</v>
      </c>
      <c r="F26" s="13">
        <v>3693</v>
      </c>
      <c r="G26" s="13">
        <v>4573</v>
      </c>
      <c r="H26" s="13">
        <v>3582</v>
      </c>
      <c r="I26" s="13">
        <v>3746</v>
      </c>
      <c r="J26" s="13">
        <v>7305</v>
      </c>
      <c r="K26" s="13">
        <v>6963</v>
      </c>
      <c r="L26" s="13">
        <v>4673</v>
      </c>
      <c r="M26" s="13">
        <v>6975</v>
      </c>
      <c r="N26" s="14">
        <f t="shared" si="5"/>
        <v>0.176457355389253</v>
      </c>
      <c r="O26" s="14">
        <f t="shared" si="2"/>
        <v>0.19203555095349037</v>
      </c>
      <c r="P26" s="14">
        <f t="shared" si="3"/>
        <v>0.17946673861852433</v>
      </c>
      <c r="Q26" s="14">
        <f t="shared" si="4"/>
        <v>0.28461973726467754</v>
      </c>
    </row>
    <row r="27" spans="1:17">
      <c r="N27" s="90"/>
      <c r="O27" s="90"/>
      <c r="P27" s="90"/>
      <c r="Q27" s="90"/>
    </row>
    <row r="31" spans="1:17">
      <c r="G31" s="2" t="s">
        <v>127</v>
      </c>
    </row>
  </sheetData>
  <pageMargins left="0.7" right="0.7" top="0.75" bottom="0.75" header="0.3" footer="0.3"/>
  <ignoredErrors>
    <ignoredError sqref="O22:O26 P22:P26 Q22:Q26 N24:N26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155A9-69E6-4395-8B46-99435C624F64}">
  <dimension ref="A1:BG86"/>
  <sheetViews>
    <sheetView showGridLines="0" topLeftCell="A11" zoomScale="85" zoomScaleNormal="85" workbookViewId="0">
      <selection activeCell="P13" sqref="P13"/>
    </sheetView>
  </sheetViews>
  <sheetFormatPr defaultColWidth="9.140625" defaultRowHeight="15"/>
  <cols>
    <col min="1" max="1" width="35" style="21" customWidth="1"/>
    <col min="2" max="2" width="17.42578125" style="21" customWidth="1"/>
    <col min="3" max="3" width="15.42578125" style="21" customWidth="1"/>
    <col min="4" max="8" width="18.140625" style="21" customWidth="1"/>
    <col min="9" max="17" width="9.140625" style="22"/>
    <col min="18" max="18" width="18.42578125" style="22" bestFit="1" customWidth="1"/>
    <col min="19" max="19" width="11.42578125" style="22" bestFit="1" customWidth="1"/>
    <col min="20" max="20" width="21" style="22" bestFit="1" customWidth="1"/>
    <col min="21" max="21" width="18.5703125" style="22" bestFit="1" customWidth="1"/>
    <col min="22" max="25" width="39.140625" style="22" bestFit="1" customWidth="1"/>
    <col min="26" max="26" width="11.85546875" style="22" bestFit="1" customWidth="1"/>
    <col min="27" max="29" width="11.140625" style="22" bestFit="1" customWidth="1"/>
    <col min="30" max="30" width="10.140625" style="22" bestFit="1" customWidth="1"/>
    <col min="31" max="40" width="11.140625" style="22" bestFit="1" customWidth="1"/>
    <col min="41" max="41" width="10.140625" style="22" bestFit="1" customWidth="1"/>
    <col min="42" max="51" width="11.140625" style="22" bestFit="1" customWidth="1"/>
    <col min="52" max="52" width="10.140625" style="22" bestFit="1" customWidth="1"/>
    <col min="53" max="53" width="11.140625" style="22" bestFit="1" customWidth="1"/>
    <col min="54" max="58" width="10.140625" style="22" bestFit="1" customWidth="1"/>
    <col min="59" max="59" width="11.85546875" style="22" bestFit="1" customWidth="1"/>
    <col min="60" max="16384" width="9.140625" style="22"/>
  </cols>
  <sheetData>
    <row r="1" spans="1:59" s="17" customFormat="1" ht="18.75">
      <c r="A1" s="16" t="s">
        <v>93</v>
      </c>
      <c r="B1" s="18"/>
      <c r="C1" s="18"/>
      <c r="D1" s="18"/>
      <c r="E1" s="18"/>
      <c r="F1" s="18"/>
      <c r="G1" s="18"/>
      <c r="H1" s="18"/>
    </row>
    <row r="2" spans="1:59" s="17" customFormat="1" ht="11.1" customHeight="1">
      <c r="A2" s="52"/>
      <c r="B2" s="18"/>
      <c r="C2" s="18"/>
      <c r="D2" s="18"/>
      <c r="E2" s="18"/>
      <c r="F2" s="18"/>
      <c r="G2" s="18"/>
      <c r="H2" s="18"/>
    </row>
    <row r="3" spans="1:59" s="20" customFormat="1" ht="18">
      <c r="A3" s="20" t="s">
        <v>105</v>
      </c>
      <c r="R3"/>
      <c r="S3"/>
    </row>
    <row r="4" spans="1:59" ht="15.75" thickBot="1"/>
    <row r="5" spans="1:59" s="53" customFormat="1" ht="79.5" thickBot="1">
      <c r="A5" s="56" t="s">
        <v>30</v>
      </c>
      <c r="B5" s="56" t="s">
        <v>31</v>
      </c>
      <c r="C5" s="56" t="s">
        <v>32</v>
      </c>
      <c r="D5" s="56" t="s">
        <v>33</v>
      </c>
      <c r="E5" s="56" t="s">
        <v>34</v>
      </c>
      <c r="F5" s="56" t="s">
        <v>35</v>
      </c>
      <c r="G5" s="56" t="s">
        <v>36</v>
      </c>
      <c r="H5" s="57" t="s">
        <v>37</v>
      </c>
      <c r="I5" s="56" t="s">
        <v>120</v>
      </c>
      <c r="J5" s="56" t="s">
        <v>121</v>
      </c>
      <c r="K5" s="56" t="s">
        <v>122</v>
      </c>
      <c r="L5" s="56" t="s">
        <v>123</v>
      </c>
      <c r="M5" s="56" t="s">
        <v>124</v>
      </c>
      <c r="N5" s="89"/>
      <c r="O5" s="88"/>
      <c r="R5" s="92" t="s">
        <v>30</v>
      </c>
      <c r="S5" s="92" t="s">
        <v>32</v>
      </c>
      <c r="T5" s="92" t="s">
        <v>128</v>
      </c>
      <c r="U5" s="92" t="s">
        <v>129</v>
      </c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</row>
    <row r="6" spans="1:59" ht="15.75">
      <c r="A6" s="58" t="s">
        <v>38</v>
      </c>
      <c r="B6" s="58" t="s">
        <v>39</v>
      </c>
      <c r="C6" s="58" t="s">
        <v>40</v>
      </c>
      <c r="D6" s="59">
        <v>52653</v>
      </c>
      <c r="E6" s="59">
        <v>34070</v>
      </c>
      <c r="F6" s="59">
        <v>36076</v>
      </c>
      <c r="G6" s="59">
        <v>52305</v>
      </c>
      <c r="H6" s="60">
        <v>59160</v>
      </c>
      <c r="I6" s="59">
        <f>D6/100</f>
        <v>526.53</v>
      </c>
      <c r="J6" s="59">
        <f t="shared" ref="J6:M6" si="0">E6/100</f>
        <v>340.7</v>
      </c>
      <c r="K6" s="59">
        <f t="shared" si="0"/>
        <v>360.76</v>
      </c>
      <c r="L6" s="59">
        <f t="shared" si="0"/>
        <v>523.04999999999995</v>
      </c>
      <c r="M6" s="60">
        <f t="shared" si="0"/>
        <v>591.6</v>
      </c>
      <c r="N6" s="84"/>
      <c r="O6" s="84"/>
      <c r="R6" t="s">
        <v>48</v>
      </c>
      <c r="S6"/>
      <c r="T6" s="91"/>
      <c r="U6" s="91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</row>
    <row r="7" spans="1:59" ht="15.75">
      <c r="A7" s="61" t="s">
        <v>38</v>
      </c>
      <c r="B7" s="61" t="s">
        <v>39</v>
      </c>
      <c r="C7" s="61" t="s">
        <v>41</v>
      </c>
      <c r="D7" s="62">
        <v>27093</v>
      </c>
      <c r="E7" s="62">
        <v>22734</v>
      </c>
      <c r="F7" s="62">
        <v>37850</v>
      </c>
      <c r="G7" s="62">
        <v>27682</v>
      </c>
      <c r="H7" s="63">
        <v>29964</v>
      </c>
      <c r="I7" s="62">
        <f t="shared" ref="I7:I45" si="1">D7/100</f>
        <v>270.93</v>
      </c>
      <c r="J7" s="62">
        <f t="shared" ref="J7:J45" si="2">E7/100</f>
        <v>227.34</v>
      </c>
      <c r="K7" s="62">
        <f t="shared" ref="K7:K45" si="3">F7/100</f>
        <v>378.5</v>
      </c>
      <c r="L7" s="62">
        <f t="shared" ref="L7:L45" si="4">G7/100</f>
        <v>276.82</v>
      </c>
      <c r="M7" s="63">
        <f t="shared" ref="M7:M45" si="5">H7/100</f>
        <v>299.64</v>
      </c>
      <c r="N7" s="84"/>
      <c r="O7" s="84"/>
      <c r="R7"/>
      <c r="S7" t="s">
        <v>52</v>
      </c>
      <c r="T7" s="91">
        <v>203136</v>
      </c>
      <c r="U7" s="91">
        <v>2031.3600000000001</v>
      </c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</row>
    <row r="8" spans="1:59" ht="15.75">
      <c r="A8" s="64" t="s">
        <v>38</v>
      </c>
      <c r="B8" s="64" t="s">
        <v>39</v>
      </c>
      <c r="C8" s="64" t="s">
        <v>42</v>
      </c>
      <c r="D8" s="65">
        <v>54561</v>
      </c>
      <c r="E8" s="65">
        <v>32793</v>
      </c>
      <c r="F8" s="65">
        <v>55062</v>
      </c>
      <c r="G8" s="65">
        <v>48710</v>
      </c>
      <c r="H8" s="66">
        <v>35980</v>
      </c>
      <c r="I8" s="65">
        <f t="shared" si="1"/>
        <v>545.61</v>
      </c>
      <c r="J8" s="65">
        <f t="shared" si="2"/>
        <v>327.93</v>
      </c>
      <c r="K8" s="65">
        <f t="shared" si="3"/>
        <v>550.62</v>
      </c>
      <c r="L8" s="65">
        <f t="shared" si="4"/>
        <v>487.1</v>
      </c>
      <c r="M8" s="66">
        <f t="shared" si="5"/>
        <v>359.8</v>
      </c>
      <c r="N8" s="84"/>
      <c r="O8" s="84"/>
      <c r="R8"/>
      <c r="S8" t="s">
        <v>53</v>
      </c>
      <c r="T8" s="91">
        <v>198854</v>
      </c>
      <c r="U8" s="91">
        <v>1988.54</v>
      </c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</row>
    <row r="9" spans="1:59" ht="15.75">
      <c r="A9" s="61" t="s">
        <v>38</v>
      </c>
      <c r="B9" s="61" t="s">
        <v>39</v>
      </c>
      <c r="C9" s="61" t="s">
        <v>43</v>
      </c>
      <c r="D9" s="62">
        <v>59182</v>
      </c>
      <c r="E9" s="62">
        <v>21168</v>
      </c>
      <c r="F9" s="62">
        <v>51632</v>
      </c>
      <c r="G9" s="62">
        <v>41551</v>
      </c>
      <c r="H9" s="63">
        <v>31124</v>
      </c>
      <c r="I9" s="62">
        <f t="shared" si="1"/>
        <v>591.82000000000005</v>
      </c>
      <c r="J9" s="62">
        <f t="shared" si="2"/>
        <v>211.68</v>
      </c>
      <c r="K9" s="62">
        <f t="shared" si="3"/>
        <v>516.32000000000005</v>
      </c>
      <c r="L9" s="62">
        <f t="shared" si="4"/>
        <v>415.51</v>
      </c>
      <c r="M9" s="63">
        <f t="shared" si="5"/>
        <v>311.24</v>
      </c>
      <c r="N9" s="84"/>
      <c r="O9" s="84"/>
      <c r="R9"/>
      <c r="S9" t="s">
        <v>54</v>
      </c>
      <c r="T9" s="91">
        <v>230214</v>
      </c>
      <c r="U9" s="91">
        <v>2302.1400000000003</v>
      </c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</row>
    <row r="10" spans="1:59" ht="15.75">
      <c r="A10" s="64" t="s">
        <v>44</v>
      </c>
      <c r="B10" s="64" t="s">
        <v>39</v>
      </c>
      <c r="C10" s="64" t="s">
        <v>45</v>
      </c>
      <c r="D10" s="65">
        <v>22955</v>
      </c>
      <c r="E10" s="65">
        <v>49254</v>
      </c>
      <c r="F10" s="65">
        <v>24380</v>
      </c>
      <c r="G10" s="65">
        <v>42658</v>
      </c>
      <c r="H10" s="66">
        <v>40802</v>
      </c>
      <c r="I10" s="65">
        <f t="shared" si="1"/>
        <v>229.55</v>
      </c>
      <c r="J10" s="65">
        <f t="shared" si="2"/>
        <v>492.54</v>
      </c>
      <c r="K10" s="65">
        <f t="shared" si="3"/>
        <v>243.8</v>
      </c>
      <c r="L10" s="65">
        <f t="shared" si="4"/>
        <v>426.58</v>
      </c>
      <c r="M10" s="66">
        <f t="shared" si="5"/>
        <v>408.02</v>
      </c>
      <c r="N10" s="84"/>
      <c r="O10" s="84"/>
      <c r="P10"/>
      <c r="Q10"/>
      <c r="R10"/>
      <c r="S10" t="s">
        <v>55</v>
      </c>
      <c r="T10" s="91">
        <v>204970</v>
      </c>
      <c r="U10" s="91">
        <v>2049.7000000000003</v>
      </c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</row>
    <row r="11" spans="1:59" ht="15.75">
      <c r="A11" s="61" t="s">
        <v>44</v>
      </c>
      <c r="B11" s="61" t="s">
        <v>39</v>
      </c>
      <c r="C11" s="61" t="s">
        <v>46</v>
      </c>
      <c r="D11" s="62">
        <v>52711</v>
      </c>
      <c r="E11" s="62">
        <v>45485</v>
      </c>
      <c r="F11" s="62">
        <v>58431</v>
      </c>
      <c r="G11" s="62">
        <v>34637</v>
      </c>
      <c r="H11" s="63">
        <v>34902</v>
      </c>
      <c r="I11" s="62">
        <f t="shared" si="1"/>
        <v>527.11</v>
      </c>
      <c r="J11" s="62">
        <f t="shared" si="2"/>
        <v>454.85</v>
      </c>
      <c r="K11" s="62">
        <f t="shared" si="3"/>
        <v>584.30999999999995</v>
      </c>
      <c r="L11" s="62">
        <f t="shared" si="4"/>
        <v>346.37</v>
      </c>
      <c r="M11" s="63">
        <f t="shared" si="5"/>
        <v>349.02</v>
      </c>
      <c r="N11" s="84"/>
      <c r="O11" s="84"/>
      <c r="P11"/>
      <c r="Q11"/>
      <c r="R11"/>
      <c r="S11" t="s">
        <v>56</v>
      </c>
      <c r="T11" s="91">
        <v>218321</v>
      </c>
      <c r="U11" s="91">
        <v>2183.21</v>
      </c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</row>
    <row r="12" spans="1:59" ht="15.75">
      <c r="A12" s="64" t="s">
        <v>44</v>
      </c>
      <c r="B12" s="64" t="s">
        <v>39</v>
      </c>
      <c r="C12" s="64" t="s">
        <v>47</v>
      </c>
      <c r="D12" s="65">
        <v>33382</v>
      </c>
      <c r="E12" s="65">
        <v>57993</v>
      </c>
      <c r="F12" s="65">
        <v>31238</v>
      </c>
      <c r="G12" s="65">
        <v>29317</v>
      </c>
      <c r="H12" s="66">
        <v>51653</v>
      </c>
      <c r="I12" s="65">
        <f t="shared" si="1"/>
        <v>333.82</v>
      </c>
      <c r="J12" s="65">
        <f t="shared" si="2"/>
        <v>579.92999999999995</v>
      </c>
      <c r="K12" s="65">
        <f t="shared" si="3"/>
        <v>312.38</v>
      </c>
      <c r="L12" s="65">
        <f t="shared" si="4"/>
        <v>293.17</v>
      </c>
      <c r="M12" s="66">
        <f t="shared" si="5"/>
        <v>516.53</v>
      </c>
      <c r="N12" s="84"/>
      <c r="O12" s="84"/>
      <c r="P12"/>
      <c r="Q12"/>
      <c r="R12"/>
      <c r="S12" t="s">
        <v>50</v>
      </c>
      <c r="T12" s="91">
        <v>197928</v>
      </c>
      <c r="U12" s="91">
        <v>1979.2799999999997</v>
      </c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</row>
    <row r="13" spans="1:59" ht="15.75">
      <c r="A13" s="61" t="s">
        <v>48</v>
      </c>
      <c r="B13" s="61" t="s">
        <v>49</v>
      </c>
      <c r="C13" s="61" t="s">
        <v>50</v>
      </c>
      <c r="D13" s="62">
        <v>58805</v>
      </c>
      <c r="E13" s="62">
        <v>27750</v>
      </c>
      <c r="F13" s="62">
        <v>23256</v>
      </c>
      <c r="G13" s="62">
        <v>46763</v>
      </c>
      <c r="H13" s="63">
        <v>41354</v>
      </c>
      <c r="I13" s="62">
        <f t="shared" si="1"/>
        <v>588.04999999999995</v>
      </c>
      <c r="J13" s="62">
        <f t="shared" si="2"/>
        <v>277.5</v>
      </c>
      <c r="K13" s="62">
        <f t="shared" si="3"/>
        <v>232.56</v>
      </c>
      <c r="L13" s="62">
        <f t="shared" si="4"/>
        <v>467.63</v>
      </c>
      <c r="M13" s="63">
        <f t="shared" si="5"/>
        <v>413.54</v>
      </c>
      <c r="N13" s="84"/>
      <c r="O13" s="84"/>
      <c r="P13"/>
      <c r="Q13"/>
      <c r="R13"/>
      <c r="S13" t="s">
        <v>51</v>
      </c>
      <c r="T13" s="91">
        <v>176479</v>
      </c>
      <c r="U13" s="91">
        <v>1764.79</v>
      </c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</row>
    <row r="14" spans="1:59" ht="15.75">
      <c r="A14" s="64" t="s">
        <v>48</v>
      </c>
      <c r="B14" s="64" t="s">
        <v>49</v>
      </c>
      <c r="C14" s="64" t="s">
        <v>51</v>
      </c>
      <c r="D14" s="65">
        <v>35803</v>
      </c>
      <c r="E14" s="65">
        <v>33363</v>
      </c>
      <c r="F14" s="65">
        <v>26333</v>
      </c>
      <c r="G14" s="65">
        <v>26827</v>
      </c>
      <c r="H14" s="66">
        <v>54153</v>
      </c>
      <c r="I14" s="65">
        <f t="shared" si="1"/>
        <v>358.03</v>
      </c>
      <c r="J14" s="65">
        <f t="shared" si="2"/>
        <v>333.63</v>
      </c>
      <c r="K14" s="65">
        <f t="shared" si="3"/>
        <v>263.33</v>
      </c>
      <c r="L14" s="65">
        <f t="shared" si="4"/>
        <v>268.27</v>
      </c>
      <c r="M14" s="66">
        <f t="shared" si="5"/>
        <v>541.53</v>
      </c>
      <c r="N14" s="84"/>
      <c r="O14" s="84"/>
      <c r="P14"/>
      <c r="Q14"/>
      <c r="R14" t="s">
        <v>64</v>
      </c>
      <c r="S14"/>
      <c r="T14" s="91"/>
      <c r="U14" s="91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</row>
    <row r="15" spans="1:59" ht="15.75">
      <c r="A15" s="61" t="s">
        <v>48</v>
      </c>
      <c r="B15" s="61" t="s">
        <v>49</v>
      </c>
      <c r="C15" s="61" t="s">
        <v>52</v>
      </c>
      <c r="D15" s="62">
        <v>40332</v>
      </c>
      <c r="E15" s="62">
        <v>43713</v>
      </c>
      <c r="F15" s="62">
        <v>28874</v>
      </c>
      <c r="G15" s="62">
        <v>49740</v>
      </c>
      <c r="H15" s="63">
        <v>40477</v>
      </c>
      <c r="I15" s="62">
        <f t="shared" si="1"/>
        <v>403.32</v>
      </c>
      <c r="J15" s="62">
        <f t="shared" si="2"/>
        <v>437.13</v>
      </c>
      <c r="K15" s="62">
        <f t="shared" si="3"/>
        <v>288.74</v>
      </c>
      <c r="L15" s="62">
        <f t="shared" si="4"/>
        <v>497.4</v>
      </c>
      <c r="M15" s="63">
        <f t="shared" si="5"/>
        <v>404.77</v>
      </c>
      <c r="N15" s="84"/>
      <c r="O15" s="84"/>
      <c r="P15"/>
      <c r="Q15"/>
      <c r="R15"/>
      <c r="S15" t="s">
        <v>66</v>
      </c>
      <c r="T15" s="91">
        <v>204588</v>
      </c>
      <c r="U15" s="91">
        <v>2045.8799999999999</v>
      </c>
      <c r="V15"/>
      <c r="W15"/>
      <c r="X15"/>
      <c r="Y15"/>
      <c r="Z15"/>
    </row>
    <row r="16" spans="1:59" ht="15.75">
      <c r="A16" s="64" t="s">
        <v>48</v>
      </c>
      <c r="B16" s="64" t="s">
        <v>49</v>
      </c>
      <c r="C16" s="64" t="s">
        <v>53</v>
      </c>
      <c r="D16" s="65">
        <v>30952</v>
      </c>
      <c r="E16" s="65">
        <v>56619</v>
      </c>
      <c r="F16" s="65">
        <v>44283</v>
      </c>
      <c r="G16" s="65">
        <v>32069</v>
      </c>
      <c r="H16" s="66">
        <v>34931</v>
      </c>
      <c r="I16" s="65">
        <f t="shared" si="1"/>
        <v>309.52</v>
      </c>
      <c r="J16" s="65">
        <f t="shared" si="2"/>
        <v>566.19000000000005</v>
      </c>
      <c r="K16" s="65">
        <f t="shared" si="3"/>
        <v>442.83</v>
      </c>
      <c r="L16" s="65">
        <f t="shared" si="4"/>
        <v>320.69</v>
      </c>
      <c r="M16" s="66">
        <f t="shared" si="5"/>
        <v>349.31</v>
      </c>
      <c r="N16" s="84"/>
      <c r="O16" s="84"/>
      <c r="P16"/>
      <c r="Q16"/>
      <c r="R16"/>
      <c r="S16" t="s">
        <v>67</v>
      </c>
      <c r="T16" s="91">
        <v>231611</v>
      </c>
      <c r="U16" s="91">
        <v>2316.11</v>
      </c>
      <c r="V16"/>
      <c r="W16"/>
      <c r="X16"/>
      <c r="Y16"/>
      <c r="Z16"/>
    </row>
    <row r="17" spans="1:26" ht="15.75">
      <c r="A17" s="61" t="s">
        <v>48</v>
      </c>
      <c r="B17" s="61" t="s">
        <v>49</v>
      </c>
      <c r="C17" s="61" t="s">
        <v>54</v>
      </c>
      <c r="D17" s="62">
        <v>47415</v>
      </c>
      <c r="E17" s="62">
        <v>57585</v>
      </c>
      <c r="F17" s="62">
        <v>30747</v>
      </c>
      <c r="G17" s="62">
        <v>57589</v>
      </c>
      <c r="H17" s="63">
        <v>36878</v>
      </c>
      <c r="I17" s="62">
        <f t="shared" si="1"/>
        <v>474.15</v>
      </c>
      <c r="J17" s="62">
        <f t="shared" si="2"/>
        <v>575.85</v>
      </c>
      <c r="K17" s="62">
        <f t="shared" si="3"/>
        <v>307.47000000000003</v>
      </c>
      <c r="L17" s="62">
        <f t="shared" si="4"/>
        <v>575.89</v>
      </c>
      <c r="M17" s="63">
        <f t="shared" si="5"/>
        <v>368.78</v>
      </c>
      <c r="N17" s="84"/>
      <c r="O17" s="84"/>
      <c r="P17"/>
      <c r="Q17"/>
      <c r="R17"/>
      <c r="S17" t="s">
        <v>68</v>
      </c>
      <c r="T17" s="91">
        <v>206587</v>
      </c>
      <c r="U17" s="91">
        <v>2065.87</v>
      </c>
      <c r="V17"/>
      <c r="W17"/>
      <c r="X17"/>
      <c r="Y17"/>
      <c r="Z17"/>
    </row>
    <row r="18" spans="1:26" ht="15.75">
      <c r="A18" s="64" t="s">
        <v>48</v>
      </c>
      <c r="B18" s="64" t="s">
        <v>49</v>
      </c>
      <c r="C18" s="64" t="s">
        <v>55</v>
      </c>
      <c r="D18" s="65">
        <v>29299</v>
      </c>
      <c r="E18" s="65">
        <v>57901</v>
      </c>
      <c r="F18" s="65">
        <v>49868</v>
      </c>
      <c r="G18" s="65">
        <v>22697</v>
      </c>
      <c r="H18" s="66">
        <v>45205</v>
      </c>
      <c r="I18" s="65">
        <f t="shared" si="1"/>
        <v>292.99</v>
      </c>
      <c r="J18" s="65">
        <f t="shared" si="2"/>
        <v>579.01</v>
      </c>
      <c r="K18" s="65">
        <f t="shared" si="3"/>
        <v>498.68</v>
      </c>
      <c r="L18" s="65">
        <f t="shared" si="4"/>
        <v>226.97</v>
      </c>
      <c r="M18" s="66">
        <f t="shared" si="5"/>
        <v>452.05</v>
      </c>
      <c r="N18" s="84"/>
      <c r="O18" s="84"/>
      <c r="P18"/>
      <c r="Q18"/>
      <c r="R18"/>
      <c r="S18" t="s">
        <v>69</v>
      </c>
      <c r="T18" s="91">
        <v>177860</v>
      </c>
      <c r="U18" s="91">
        <v>1778.6000000000001</v>
      </c>
      <c r="V18"/>
      <c r="W18"/>
      <c r="X18"/>
      <c r="Y18"/>
      <c r="Z18"/>
    </row>
    <row r="19" spans="1:26" ht="15.75">
      <c r="A19" s="61" t="s">
        <v>48</v>
      </c>
      <c r="B19" s="61" t="s">
        <v>49</v>
      </c>
      <c r="C19" s="61" t="s">
        <v>56</v>
      </c>
      <c r="D19" s="62">
        <v>58873</v>
      </c>
      <c r="E19" s="62">
        <v>51393</v>
      </c>
      <c r="F19" s="62">
        <v>55821</v>
      </c>
      <c r="G19" s="62">
        <v>28255</v>
      </c>
      <c r="H19" s="63">
        <v>23979</v>
      </c>
      <c r="I19" s="62">
        <f t="shared" si="1"/>
        <v>588.73</v>
      </c>
      <c r="J19" s="62">
        <f t="shared" si="2"/>
        <v>513.92999999999995</v>
      </c>
      <c r="K19" s="62">
        <f t="shared" si="3"/>
        <v>558.21</v>
      </c>
      <c r="L19" s="62">
        <f t="shared" si="4"/>
        <v>282.55</v>
      </c>
      <c r="M19" s="63">
        <f t="shared" si="5"/>
        <v>239.79</v>
      </c>
      <c r="N19" s="84"/>
      <c r="O19" s="84"/>
      <c r="P19"/>
      <c r="Q19"/>
      <c r="R19" t="s">
        <v>57</v>
      </c>
      <c r="S19"/>
      <c r="T19" s="91"/>
      <c r="U19" s="91"/>
      <c r="V19"/>
      <c r="W19"/>
      <c r="X19"/>
      <c r="Y19"/>
      <c r="Z19"/>
    </row>
    <row r="20" spans="1:26" ht="15.75">
      <c r="A20" s="64" t="s">
        <v>57</v>
      </c>
      <c r="B20" s="64" t="s">
        <v>58</v>
      </c>
      <c r="C20" s="64" t="s">
        <v>59</v>
      </c>
      <c r="D20" s="65">
        <v>24390</v>
      </c>
      <c r="E20" s="65">
        <v>55869</v>
      </c>
      <c r="F20" s="65">
        <v>25140</v>
      </c>
      <c r="G20" s="65">
        <v>40015</v>
      </c>
      <c r="H20" s="66">
        <v>52299</v>
      </c>
      <c r="I20" s="65">
        <f t="shared" si="1"/>
        <v>243.9</v>
      </c>
      <c r="J20" s="65">
        <f t="shared" si="2"/>
        <v>558.69000000000005</v>
      </c>
      <c r="K20" s="65">
        <f t="shared" si="3"/>
        <v>251.4</v>
      </c>
      <c r="L20" s="65">
        <f t="shared" si="4"/>
        <v>400.15</v>
      </c>
      <c r="M20" s="66">
        <f t="shared" si="5"/>
        <v>522.99</v>
      </c>
      <c r="N20" s="84"/>
      <c r="O20" s="84"/>
      <c r="P20"/>
      <c r="Q20"/>
      <c r="R20"/>
      <c r="S20" t="s">
        <v>59</v>
      </c>
      <c r="T20" s="91">
        <v>197713</v>
      </c>
      <c r="U20" s="91">
        <v>1977.1299999999999</v>
      </c>
      <c r="V20"/>
      <c r="W20"/>
      <c r="X20"/>
      <c r="Y20"/>
      <c r="Z20"/>
    </row>
    <row r="21" spans="1:26" ht="15.75">
      <c r="A21" s="61" t="s">
        <v>57</v>
      </c>
      <c r="B21" s="61" t="s">
        <v>58</v>
      </c>
      <c r="C21" s="61" t="s">
        <v>60</v>
      </c>
      <c r="D21" s="62">
        <v>41485</v>
      </c>
      <c r="E21" s="62">
        <v>23389</v>
      </c>
      <c r="F21" s="62">
        <v>30930</v>
      </c>
      <c r="G21" s="62">
        <v>32435</v>
      </c>
      <c r="H21" s="63">
        <v>28155</v>
      </c>
      <c r="I21" s="62">
        <f t="shared" si="1"/>
        <v>414.85</v>
      </c>
      <c r="J21" s="62">
        <f t="shared" si="2"/>
        <v>233.89</v>
      </c>
      <c r="K21" s="62">
        <f t="shared" si="3"/>
        <v>309.3</v>
      </c>
      <c r="L21" s="62">
        <f t="shared" si="4"/>
        <v>324.35000000000002</v>
      </c>
      <c r="M21" s="63">
        <f t="shared" si="5"/>
        <v>281.55</v>
      </c>
      <c r="N21" s="84"/>
      <c r="O21" s="84"/>
      <c r="P21"/>
      <c r="Q21"/>
      <c r="R21"/>
      <c r="S21" t="s">
        <v>60</v>
      </c>
      <c r="T21" s="91">
        <v>156394</v>
      </c>
      <c r="U21" s="91">
        <v>1563.9399999999998</v>
      </c>
      <c r="V21"/>
      <c r="W21"/>
      <c r="X21"/>
      <c r="Y21"/>
      <c r="Z21"/>
    </row>
    <row r="22" spans="1:26" ht="15.75">
      <c r="A22" s="64" t="s">
        <v>57</v>
      </c>
      <c r="B22" s="64" t="s">
        <v>58</v>
      </c>
      <c r="C22" s="64" t="s">
        <v>61</v>
      </c>
      <c r="D22" s="65">
        <v>22995</v>
      </c>
      <c r="E22" s="65">
        <v>53571</v>
      </c>
      <c r="F22" s="65">
        <v>40290</v>
      </c>
      <c r="G22" s="65">
        <v>57819</v>
      </c>
      <c r="H22" s="66">
        <v>46363</v>
      </c>
      <c r="I22" s="65">
        <f t="shared" si="1"/>
        <v>229.95</v>
      </c>
      <c r="J22" s="65">
        <f t="shared" si="2"/>
        <v>535.71</v>
      </c>
      <c r="K22" s="65">
        <f t="shared" si="3"/>
        <v>402.9</v>
      </c>
      <c r="L22" s="65">
        <f t="shared" si="4"/>
        <v>578.19000000000005</v>
      </c>
      <c r="M22" s="66">
        <f t="shared" si="5"/>
        <v>463.63</v>
      </c>
      <c r="N22" s="84"/>
      <c r="O22" s="84"/>
      <c r="P22"/>
      <c r="Q22"/>
      <c r="R22"/>
      <c r="S22" t="s">
        <v>61</v>
      </c>
      <c r="T22" s="91">
        <v>221038</v>
      </c>
      <c r="U22" s="91">
        <v>2210.38</v>
      </c>
      <c r="V22"/>
      <c r="W22"/>
      <c r="X22"/>
      <c r="Y22"/>
      <c r="Z22"/>
    </row>
    <row r="23" spans="1:26" ht="15.75">
      <c r="A23" s="61" t="s">
        <v>57</v>
      </c>
      <c r="B23" s="61" t="s">
        <v>58</v>
      </c>
      <c r="C23" s="61" t="s">
        <v>62</v>
      </c>
      <c r="D23" s="62">
        <v>27117</v>
      </c>
      <c r="E23" s="62">
        <v>38839</v>
      </c>
      <c r="F23" s="62">
        <v>57082</v>
      </c>
      <c r="G23" s="62">
        <v>56166</v>
      </c>
      <c r="H23" s="63">
        <v>57527</v>
      </c>
      <c r="I23" s="62">
        <f t="shared" si="1"/>
        <v>271.17</v>
      </c>
      <c r="J23" s="62">
        <f t="shared" si="2"/>
        <v>388.39</v>
      </c>
      <c r="K23" s="62">
        <f t="shared" si="3"/>
        <v>570.82000000000005</v>
      </c>
      <c r="L23" s="62">
        <f t="shared" si="4"/>
        <v>561.66</v>
      </c>
      <c r="M23" s="63">
        <f t="shared" si="5"/>
        <v>575.27</v>
      </c>
      <c r="N23" s="84"/>
      <c r="O23" s="84"/>
      <c r="P23"/>
      <c r="Q23"/>
      <c r="R23"/>
      <c r="S23" t="s">
        <v>62</v>
      </c>
      <c r="T23" s="91">
        <v>236731</v>
      </c>
      <c r="U23" s="91">
        <v>2367.31</v>
      </c>
      <c r="V23"/>
      <c r="W23"/>
      <c r="X23"/>
      <c r="Y23"/>
      <c r="Z23"/>
    </row>
    <row r="24" spans="1:26" ht="15.75">
      <c r="A24" s="64" t="s">
        <v>57</v>
      </c>
      <c r="B24" s="64" t="s">
        <v>58</v>
      </c>
      <c r="C24" s="64" t="s">
        <v>63</v>
      </c>
      <c r="D24" s="65">
        <v>25083</v>
      </c>
      <c r="E24" s="65">
        <v>47762</v>
      </c>
      <c r="F24" s="65">
        <v>42844</v>
      </c>
      <c r="G24" s="65">
        <v>57514</v>
      </c>
      <c r="H24" s="66">
        <v>23952</v>
      </c>
      <c r="I24" s="65">
        <f t="shared" si="1"/>
        <v>250.83</v>
      </c>
      <c r="J24" s="65">
        <f t="shared" si="2"/>
        <v>477.62</v>
      </c>
      <c r="K24" s="65">
        <f t="shared" si="3"/>
        <v>428.44</v>
      </c>
      <c r="L24" s="65">
        <f t="shared" si="4"/>
        <v>575.14</v>
      </c>
      <c r="M24" s="66">
        <f t="shared" si="5"/>
        <v>239.52</v>
      </c>
      <c r="N24" s="84"/>
      <c r="O24" s="84"/>
      <c r="P24"/>
      <c r="Q24"/>
      <c r="R24"/>
      <c r="S24" t="s">
        <v>63</v>
      </c>
      <c r="T24" s="91">
        <v>197155</v>
      </c>
      <c r="U24" s="91">
        <v>1971.5500000000002</v>
      </c>
      <c r="V24"/>
      <c r="W24"/>
      <c r="X24"/>
      <c r="Y24"/>
      <c r="Z24"/>
    </row>
    <row r="25" spans="1:26" ht="15.75">
      <c r="A25" s="61" t="s">
        <v>64</v>
      </c>
      <c r="B25" s="61" t="s">
        <v>65</v>
      </c>
      <c r="C25" s="61" t="s">
        <v>66</v>
      </c>
      <c r="D25" s="62">
        <v>56274</v>
      </c>
      <c r="E25" s="62">
        <v>50356</v>
      </c>
      <c r="F25" s="62">
        <v>22743</v>
      </c>
      <c r="G25" s="62">
        <v>29833</v>
      </c>
      <c r="H25" s="63">
        <v>45382</v>
      </c>
      <c r="I25" s="62">
        <f t="shared" si="1"/>
        <v>562.74</v>
      </c>
      <c r="J25" s="62">
        <f t="shared" si="2"/>
        <v>503.56</v>
      </c>
      <c r="K25" s="62">
        <f t="shared" si="3"/>
        <v>227.43</v>
      </c>
      <c r="L25" s="62">
        <f t="shared" si="4"/>
        <v>298.33</v>
      </c>
      <c r="M25" s="63">
        <f t="shared" si="5"/>
        <v>453.82</v>
      </c>
      <c r="N25" s="84"/>
      <c r="O25" s="84"/>
      <c r="P25"/>
      <c r="Q25"/>
      <c r="R25" t="s">
        <v>70</v>
      </c>
      <c r="S25"/>
      <c r="T25" s="91"/>
      <c r="U25" s="91"/>
      <c r="V25"/>
      <c r="W25"/>
      <c r="X25"/>
      <c r="Y25"/>
      <c r="Z25"/>
    </row>
    <row r="26" spans="1:26" ht="15.75">
      <c r="A26" s="64" t="s">
        <v>64</v>
      </c>
      <c r="B26" s="64" t="s">
        <v>65</v>
      </c>
      <c r="C26" s="64" t="s">
        <v>67</v>
      </c>
      <c r="D26" s="65">
        <v>36124</v>
      </c>
      <c r="E26" s="65">
        <v>55568</v>
      </c>
      <c r="F26" s="65">
        <v>45367</v>
      </c>
      <c r="G26" s="65">
        <v>50985</v>
      </c>
      <c r="H26" s="66">
        <v>43567</v>
      </c>
      <c r="I26" s="65">
        <f t="shared" si="1"/>
        <v>361.24</v>
      </c>
      <c r="J26" s="65">
        <f t="shared" si="2"/>
        <v>555.67999999999995</v>
      </c>
      <c r="K26" s="65">
        <f t="shared" si="3"/>
        <v>453.67</v>
      </c>
      <c r="L26" s="65">
        <f t="shared" si="4"/>
        <v>509.85</v>
      </c>
      <c r="M26" s="66">
        <f t="shared" si="5"/>
        <v>435.67</v>
      </c>
      <c r="N26" s="84"/>
      <c r="O26" s="84"/>
      <c r="P26"/>
      <c r="Q26"/>
      <c r="R26"/>
      <c r="S26" t="s">
        <v>72</v>
      </c>
      <c r="T26" s="91">
        <v>214490</v>
      </c>
      <c r="U26" s="91">
        <v>2144.9</v>
      </c>
      <c r="V26"/>
      <c r="W26"/>
      <c r="X26"/>
      <c r="Y26"/>
      <c r="Z26"/>
    </row>
    <row r="27" spans="1:26" ht="15.75">
      <c r="A27" s="61" t="s">
        <v>64</v>
      </c>
      <c r="B27" s="61" t="s">
        <v>65</v>
      </c>
      <c r="C27" s="61" t="s">
        <v>68</v>
      </c>
      <c r="D27" s="62">
        <v>52886</v>
      </c>
      <c r="E27" s="62">
        <v>42297</v>
      </c>
      <c r="F27" s="62">
        <v>39452</v>
      </c>
      <c r="G27" s="62">
        <v>26703</v>
      </c>
      <c r="H27" s="63">
        <v>45249</v>
      </c>
      <c r="I27" s="62">
        <f t="shared" si="1"/>
        <v>528.86</v>
      </c>
      <c r="J27" s="62">
        <f t="shared" si="2"/>
        <v>422.97</v>
      </c>
      <c r="K27" s="62">
        <f t="shared" si="3"/>
        <v>394.52</v>
      </c>
      <c r="L27" s="62">
        <f t="shared" si="4"/>
        <v>267.02999999999997</v>
      </c>
      <c r="M27" s="63">
        <f t="shared" si="5"/>
        <v>452.49</v>
      </c>
      <c r="N27" s="84"/>
      <c r="O27" s="84"/>
      <c r="P27"/>
      <c r="Q27"/>
      <c r="R27"/>
      <c r="S27" t="s">
        <v>73</v>
      </c>
      <c r="T27" s="91">
        <v>135372</v>
      </c>
      <c r="U27" s="91">
        <v>1353.72</v>
      </c>
      <c r="V27"/>
      <c r="W27"/>
      <c r="X27"/>
      <c r="Y27"/>
      <c r="Z27"/>
    </row>
    <row r="28" spans="1:26" ht="15.75">
      <c r="A28" s="64" t="s">
        <v>64</v>
      </c>
      <c r="B28" s="64" t="s">
        <v>65</v>
      </c>
      <c r="C28" s="64" t="s">
        <v>69</v>
      </c>
      <c r="D28" s="65">
        <v>28474</v>
      </c>
      <c r="E28" s="65">
        <v>39138</v>
      </c>
      <c r="F28" s="65">
        <v>42055</v>
      </c>
      <c r="G28" s="65">
        <v>42376</v>
      </c>
      <c r="H28" s="66">
        <v>25817</v>
      </c>
      <c r="I28" s="65">
        <f t="shared" si="1"/>
        <v>284.74</v>
      </c>
      <c r="J28" s="65">
        <f t="shared" si="2"/>
        <v>391.38</v>
      </c>
      <c r="K28" s="65">
        <f t="shared" si="3"/>
        <v>420.55</v>
      </c>
      <c r="L28" s="65">
        <f t="shared" si="4"/>
        <v>423.76</v>
      </c>
      <c r="M28" s="66">
        <f t="shared" si="5"/>
        <v>258.17</v>
      </c>
      <c r="N28" s="84"/>
      <c r="O28" s="84"/>
      <c r="R28"/>
      <c r="S28" t="s">
        <v>74</v>
      </c>
      <c r="T28" s="91">
        <v>146214</v>
      </c>
      <c r="U28" s="91">
        <v>1462.1399999999999</v>
      </c>
      <c r="V28"/>
      <c r="W28"/>
      <c r="X28"/>
      <c r="Y28"/>
      <c r="Z28"/>
    </row>
    <row r="29" spans="1:26" ht="15.75">
      <c r="A29" s="61" t="s">
        <v>70</v>
      </c>
      <c r="B29" s="61" t="s">
        <v>71</v>
      </c>
      <c r="C29" s="61" t="s">
        <v>72</v>
      </c>
      <c r="D29" s="62">
        <v>33921</v>
      </c>
      <c r="E29" s="62">
        <v>26327</v>
      </c>
      <c r="F29" s="62">
        <v>53276</v>
      </c>
      <c r="G29" s="62">
        <v>56382</v>
      </c>
      <c r="H29" s="63">
        <v>44584</v>
      </c>
      <c r="I29" s="62">
        <f t="shared" si="1"/>
        <v>339.21</v>
      </c>
      <c r="J29" s="62">
        <f t="shared" si="2"/>
        <v>263.27</v>
      </c>
      <c r="K29" s="62">
        <f t="shared" si="3"/>
        <v>532.76</v>
      </c>
      <c r="L29" s="62">
        <f t="shared" si="4"/>
        <v>563.82000000000005</v>
      </c>
      <c r="M29" s="63">
        <f t="shared" si="5"/>
        <v>445.84</v>
      </c>
      <c r="N29" s="84"/>
      <c r="O29" s="84"/>
      <c r="R29"/>
      <c r="S29" t="s">
        <v>75</v>
      </c>
      <c r="T29" s="91">
        <v>202413</v>
      </c>
      <c r="U29" s="91">
        <v>2024.13</v>
      </c>
      <c r="V29"/>
      <c r="W29"/>
      <c r="X29"/>
      <c r="Y29"/>
      <c r="Z29"/>
    </row>
    <row r="30" spans="1:26" ht="15.75">
      <c r="A30" s="64" t="s">
        <v>70</v>
      </c>
      <c r="B30" s="64" t="s">
        <v>71</v>
      </c>
      <c r="C30" s="64" t="s">
        <v>73</v>
      </c>
      <c r="D30" s="65">
        <v>29023</v>
      </c>
      <c r="E30" s="65">
        <v>20882</v>
      </c>
      <c r="F30" s="65">
        <v>33466</v>
      </c>
      <c r="G30" s="65">
        <v>27816</v>
      </c>
      <c r="H30" s="66">
        <v>24185</v>
      </c>
      <c r="I30" s="65">
        <f t="shared" si="1"/>
        <v>290.23</v>
      </c>
      <c r="J30" s="65">
        <f t="shared" si="2"/>
        <v>208.82</v>
      </c>
      <c r="K30" s="65">
        <f t="shared" si="3"/>
        <v>334.66</v>
      </c>
      <c r="L30" s="65">
        <f t="shared" si="4"/>
        <v>278.16000000000003</v>
      </c>
      <c r="M30" s="66">
        <f t="shared" si="5"/>
        <v>241.85</v>
      </c>
      <c r="N30" s="84"/>
      <c r="O30" s="84"/>
      <c r="R30"/>
      <c r="S30" t="s">
        <v>76</v>
      </c>
      <c r="T30" s="91">
        <v>221801</v>
      </c>
      <c r="U30" s="91">
        <v>2218.0100000000002</v>
      </c>
      <c r="V30"/>
      <c r="W30"/>
      <c r="X30"/>
      <c r="Y30"/>
      <c r="Z30"/>
    </row>
    <row r="31" spans="1:26" ht="15.75">
      <c r="A31" s="61" t="s">
        <v>70</v>
      </c>
      <c r="B31" s="61" t="s">
        <v>71</v>
      </c>
      <c r="C31" s="61" t="s">
        <v>74</v>
      </c>
      <c r="D31" s="62">
        <v>21437</v>
      </c>
      <c r="E31" s="62">
        <v>23096</v>
      </c>
      <c r="F31" s="62">
        <v>59004</v>
      </c>
      <c r="G31" s="62">
        <v>21017</v>
      </c>
      <c r="H31" s="63">
        <v>21660</v>
      </c>
      <c r="I31" s="62">
        <f t="shared" si="1"/>
        <v>214.37</v>
      </c>
      <c r="J31" s="62">
        <f t="shared" si="2"/>
        <v>230.96</v>
      </c>
      <c r="K31" s="62">
        <f t="shared" si="3"/>
        <v>590.04</v>
      </c>
      <c r="L31" s="62">
        <f t="shared" si="4"/>
        <v>210.17</v>
      </c>
      <c r="M31" s="63">
        <f t="shared" si="5"/>
        <v>216.6</v>
      </c>
      <c r="N31" s="84"/>
      <c r="O31" s="84"/>
      <c r="R31"/>
      <c r="S31" t="s">
        <v>78</v>
      </c>
      <c r="T31" s="91">
        <v>147339</v>
      </c>
      <c r="U31" s="91">
        <v>1473.39</v>
      </c>
      <c r="V31"/>
      <c r="W31"/>
      <c r="X31"/>
      <c r="Y31"/>
      <c r="Z31"/>
    </row>
    <row r="32" spans="1:26" ht="15.75">
      <c r="A32" s="64" t="s">
        <v>70</v>
      </c>
      <c r="B32" s="64" t="s">
        <v>71</v>
      </c>
      <c r="C32" s="64" t="s">
        <v>75</v>
      </c>
      <c r="D32" s="65">
        <v>43739</v>
      </c>
      <c r="E32" s="65">
        <v>27798</v>
      </c>
      <c r="F32" s="65">
        <v>42726</v>
      </c>
      <c r="G32" s="65">
        <v>36651</v>
      </c>
      <c r="H32" s="66">
        <v>51499</v>
      </c>
      <c r="I32" s="65">
        <f t="shared" si="1"/>
        <v>437.39</v>
      </c>
      <c r="J32" s="65">
        <f t="shared" si="2"/>
        <v>277.98</v>
      </c>
      <c r="K32" s="65">
        <f t="shared" si="3"/>
        <v>427.26</v>
      </c>
      <c r="L32" s="65">
        <f t="shared" si="4"/>
        <v>366.51</v>
      </c>
      <c r="M32" s="66">
        <f t="shared" si="5"/>
        <v>514.99</v>
      </c>
      <c r="N32" s="84"/>
      <c r="O32" s="84"/>
      <c r="R32"/>
      <c r="S32" t="s">
        <v>79</v>
      </c>
      <c r="T32" s="91">
        <v>175243</v>
      </c>
      <c r="U32" s="91">
        <v>1752.4299999999998</v>
      </c>
      <c r="V32"/>
      <c r="W32"/>
      <c r="X32"/>
      <c r="Y32"/>
      <c r="Z32"/>
    </row>
    <row r="33" spans="1:26" ht="15.75">
      <c r="A33" s="61" t="s">
        <v>70</v>
      </c>
      <c r="B33" s="61" t="s">
        <v>71</v>
      </c>
      <c r="C33" s="61" t="s">
        <v>76</v>
      </c>
      <c r="D33" s="62">
        <v>56456</v>
      </c>
      <c r="E33" s="62">
        <v>37557</v>
      </c>
      <c r="F33" s="62">
        <v>48710</v>
      </c>
      <c r="G33" s="62">
        <v>44394</v>
      </c>
      <c r="H33" s="63">
        <v>34684</v>
      </c>
      <c r="I33" s="62">
        <f t="shared" si="1"/>
        <v>564.55999999999995</v>
      </c>
      <c r="J33" s="62">
        <f t="shared" si="2"/>
        <v>375.57</v>
      </c>
      <c r="K33" s="62">
        <f t="shared" si="3"/>
        <v>487.1</v>
      </c>
      <c r="L33" s="62">
        <f t="shared" si="4"/>
        <v>443.94</v>
      </c>
      <c r="M33" s="63">
        <f t="shared" si="5"/>
        <v>346.84</v>
      </c>
      <c r="N33" s="84"/>
      <c r="O33" s="84"/>
      <c r="R33"/>
      <c r="S33" t="s">
        <v>80</v>
      </c>
      <c r="T33" s="91">
        <v>206410</v>
      </c>
      <c r="U33" s="91">
        <v>2064.1</v>
      </c>
      <c r="V33"/>
      <c r="W33"/>
      <c r="X33"/>
      <c r="Y33"/>
      <c r="Z33"/>
    </row>
    <row r="34" spans="1:26" ht="15.75">
      <c r="A34" s="64" t="s">
        <v>70</v>
      </c>
      <c r="B34" s="64" t="s">
        <v>77</v>
      </c>
      <c r="C34" s="64" t="s">
        <v>78</v>
      </c>
      <c r="D34" s="65">
        <v>23820</v>
      </c>
      <c r="E34" s="65">
        <v>27944</v>
      </c>
      <c r="F34" s="65">
        <v>33686</v>
      </c>
      <c r="G34" s="65">
        <v>24941</v>
      </c>
      <c r="H34" s="66">
        <v>36948</v>
      </c>
      <c r="I34" s="65">
        <f t="shared" si="1"/>
        <v>238.2</v>
      </c>
      <c r="J34" s="65">
        <f t="shared" si="2"/>
        <v>279.44</v>
      </c>
      <c r="K34" s="65">
        <f t="shared" si="3"/>
        <v>336.86</v>
      </c>
      <c r="L34" s="65">
        <f t="shared" si="4"/>
        <v>249.41</v>
      </c>
      <c r="M34" s="66">
        <f t="shared" si="5"/>
        <v>369.48</v>
      </c>
      <c r="N34" s="84"/>
      <c r="O34" s="84"/>
      <c r="R34"/>
      <c r="S34" t="s">
        <v>81</v>
      </c>
      <c r="T34" s="91">
        <v>219766</v>
      </c>
      <c r="U34" s="91">
        <v>2197.6600000000003</v>
      </c>
      <c r="V34"/>
      <c r="W34"/>
      <c r="X34"/>
      <c r="Y34"/>
      <c r="Z34"/>
    </row>
    <row r="35" spans="1:26" ht="15.75">
      <c r="A35" s="61" t="s">
        <v>70</v>
      </c>
      <c r="B35" s="61" t="s">
        <v>77</v>
      </c>
      <c r="C35" s="61" t="s">
        <v>79</v>
      </c>
      <c r="D35" s="62">
        <v>28070</v>
      </c>
      <c r="E35" s="62">
        <v>23473</v>
      </c>
      <c r="F35" s="62">
        <v>31314</v>
      </c>
      <c r="G35" s="62">
        <v>34518</v>
      </c>
      <c r="H35" s="63">
        <v>57868</v>
      </c>
      <c r="I35" s="62">
        <f t="shared" si="1"/>
        <v>280.7</v>
      </c>
      <c r="J35" s="62">
        <f t="shared" si="2"/>
        <v>234.73</v>
      </c>
      <c r="K35" s="62">
        <f t="shared" si="3"/>
        <v>313.14</v>
      </c>
      <c r="L35" s="62">
        <f t="shared" si="4"/>
        <v>345.18</v>
      </c>
      <c r="M35" s="63">
        <f t="shared" si="5"/>
        <v>578.67999999999995</v>
      </c>
      <c r="N35" s="84"/>
      <c r="O35" s="84"/>
      <c r="R35" t="s">
        <v>38</v>
      </c>
      <c r="S35"/>
      <c r="T35" s="91"/>
      <c r="U35" s="91"/>
      <c r="V35"/>
      <c r="W35"/>
      <c r="X35"/>
      <c r="Y35"/>
      <c r="Z35"/>
    </row>
    <row r="36" spans="1:26" ht="15.75">
      <c r="A36" s="64" t="s">
        <v>70</v>
      </c>
      <c r="B36" s="64" t="s">
        <v>77</v>
      </c>
      <c r="C36" s="64" t="s">
        <v>80</v>
      </c>
      <c r="D36" s="65">
        <v>48118</v>
      </c>
      <c r="E36" s="65">
        <v>47999</v>
      </c>
      <c r="F36" s="65">
        <v>44628</v>
      </c>
      <c r="G36" s="65">
        <v>32783</v>
      </c>
      <c r="H36" s="66">
        <v>32882</v>
      </c>
      <c r="I36" s="65">
        <f t="shared" si="1"/>
        <v>481.18</v>
      </c>
      <c r="J36" s="65">
        <f t="shared" si="2"/>
        <v>479.99</v>
      </c>
      <c r="K36" s="65">
        <f t="shared" si="3"/>
        <v>446.28</v>
      </c>
      <c r="L36" s="65">
        <f t="shared" si="4"/>
        <v>327.83</v>
      </c>
      <c r="M36" s="66">
        <f t="shared" si="5"/>
        <v>328.82</v>
      </c>
      <c r="N36" s="84"/>
      <c r="O36" s="84"/>
      <c r="R36"/>
      <c r="S36" t="s">
        <v>40</v>
      </c>
      <c r="T36" s="91">
        <v>234264</v>
      </c>
      <c r="U36" s="91">
        <v>2342.64</v>
      </c>
      <c r="V36"/>
      <c r="W36"/>
      <c r="X36"/>
      <c r="Y36"/>
      <c r="Z36"/>
    </row>
    <row r="37" spans="1:26" ht="15.75">
      <c r="A37" s="61" t="s">
        <v>70</v>
      </c>
      <c r="B37" s="61" t="s">
        <v>77</v>
      </c>
      <c r="C37" s="61" t="s">
        <v>81</v>
      </c>
      <c r="D37" s="62">
        <v>34029</v>
      </c>
      <c r="E37" s="62">
        <v>46654</v>
      </c>
      <c r="F37" s="62">
        <v>43612</v>
      </c>
      <c r="G37" s="62">
        <v>44291</v>
      </c>
      <c r="H37" s="63">
        <v>51180</v>
      </c>
      <c r="I37" s="62">
        <f t="shared" si="1"/>
        <v>340.29</v>
      </c>
      <c r="J37" s="62">
        <f t="shared" si="2"/>
        <v>466.54</v>
      </c>
      <c r="K37" s="62">
        <f t="shared" si="3"/>
        <v>436.12</v>
      </c>
      <c r="L37" s="62">
        <f t="shared" si="4"/>
        <v>442.91</v>
      </c>
      <c r="M37" s="63">
        <f t="shared" si="5"/>
        <v>511.8</v>
      </c>
      <c r="N37" s="84"/>
      <c r="O37" s="84"/>
      <c r="R37"/>
      <c r="S37" t="s">
        <v>41</v>
      </c>
      <c r="T37" s="91">
        <v>145323</v>
      </c>
      <c r="U37" s="91">
        <v>1453.23</v>
      </c>
      <c r="V37"/>
      <c r="W37"/>
      <c r="X37"/>
      <c r="Y37"/>
      <c r="Z37"/>
    </row>
    <row r="38" spans="1:26" ht="15.75">
      <c r="A38" s="64" t="s">
        <v>82</v>
      </c>
      <c r="B38" s="64" t="s">
        <v>77</v>
      </c>
      <c r="C38" s="64" t="s">
        <v>83</v>
      </c>
      <c r="D38" s="65">
        <v>22752</v>
      </c>
      <c r="E38" s="65">
        <v>24291</v>
      </c>
      <c r="F38" s="65">
        <v>34534</v>
      </c>
      <c r="G38" s="65">
        <v>27218</v>
      </c>
      <c r="H38" s="66">
        <v>57333</v>
      </c>
      <c r="I38" s="65">
        <f t="shared" si="1"/>
        <v>227.52</v>
      </c>
      <c r="J38" s="65">
        <f t="shared" si="2"/>
        <v>242.91</v>
      </c>
      <c r="K38" s="65">
        <f t="shared" si="3"/>
        <v>345.34</v>
      </c>
      <c r="L38" s="65">
        <f t="shared" si="4"/>
        <v>272.18</v>
      </c>
      <c r="M38" s="66">
        <f t="shared" si="5"/>
        <v>573.33000000000004</v>
      </c>
      <c r="N38" s="84"/>
      <c r="O38" s="84"/>
      <c r="R38"/>
      <c r="S38" t="s">
        <v>42</v>
      </c>
      <c r="T38" s="91">
        <v>227106</v>
      </c>
      <c r="U38" s="91">
        <v>2271.06</v>
      </c>
      <c r="V38"/>
      <c r="W38"/>
      <c r="X38"/>
      <c r="Y38"/>
      <c r="Z38"/>
    </row>
    <row r="39" spans="1:26" ht="15.75">
      <c r="A39" s="61" t="s">
        <v>82</v>
      </c>
      <c r="B39" s="61" t="s">
        <v>77</v>
      </c>
      <c r="C39" s="61" t="s">
        <v>84</v>
      </c>
      <c r="D39" s="62">
        <v>47706</v>
      </c>
      <c r="E39" s="62">
        <v>53216</v>
      </c>
      <c r="F39" s="62">
        <v>53634</v>
      </c>
      <c r="G39" s="62">
        <v>23448</v>
      </c>
      <c r="H39" s="63">
        <v>30531</v>
      </c>
      <c r="I39" s="62">
        <f t="shared" si="1"/>
        <v>477.06</v>
      </c>
      <c r="J39" s="62">
        <f t="shared" si="2"/>
        <v>532.16</v>
      </c>
      <c r="K39" s="62">
        <f t="shared" si="3"/>
        <v>536.34</v>
      </c>
      <c r="L39" s="62">
        <f t="shared" si="4"/>
        <v>234.48</v>
      </c>
      <c r="M39" s="63">
        <f t="shared" si="5"/>
        <v>305.31</v>
      </c>
      <c r="N39" s="84"/>
      <c r="O39" s="84"/>
      <c r="R39"/>
      <c r="S39" t="s">
        <v>43</v>
      </c>
      <c r="T39" s="91">
        <v>204657</v>
      </c>
      <c r="U39" s="91">
        <v>2046.5700000000002</v>
      </c>
      <c r="V39"/>
      <c r="W39"/>
      <c r="X39"/>
      <c r="Y39"/>
      <c r="Z39"/>
    </row>
    <row r="40" spans="1:26" ht="15.75">
      <c r="A40" s="64" t="s">
        <v>82</v>
      </c>
      <c r="B40" s="64" t="s">
        <v>77</v>
      </c>
      <c r="C40" s="64" t="s">
        <v>85</v>
      </c>
      <c r="D40" s="65">
        <v>52442</v>
      </c>
      <c r="E40" s="65">
        <v>39808</v>
      </c>
      <c r="F40" s="65">
        <v>20201</v>
      </c>
      <c r="G40" s="65">
        <v>57563</v>
      </c>
      <c r="H40" s="66">
        <v>32874</v>
      </c>
      <c r="I40" s="65">
        <f t="shared" si="1"/>
        <v>524.41999999999996</v>
      </c>
      <c r="J40" s="65">
        <f t="shared" si="2"/>
        <v>398.08</v>
      </c>
      <c r="K40" s="65">
        <f t="shared" si="3"/>
        <v>202.01</v>
      </c>
      <c r="L40" s="65">
        <f t="shared" si="4"/>
        <v>575.63</v>
      </c>
      <c r="M40" s="66">
        <f t="shared" si="5"/>
        <v>328.74</v>
      </c>
      <c r="N40" s="84"/>
      <c r="O40" s="84"/>
      <c r="R40" t="s">
        <v>82</v>
      </c>
      <c r="S40"/>
      <c r="T40" s="91"/>
      <c r="U40" s="91"/>
      <c r="V40"/>
      <c r="W40"/>
      <c r="X40"/>
      <c r="Y40"/>
      <c r="Z40"/>
    </row>
    <row r="41" spans="1:26" ht="15.75">
      <c r="A41" s="61" t="s">
        <v>82</v>
      </c>
      <c r="B41" s="61" t="s">
        <v>77</v>
      </c>
      <c r="C41" s="61" t="s">
        <v>86</v>
      </c>
      <c r="D41" s="62">
        <v>29756</v>
      </c>
      <c r="E41" s="62">
        <v>44729</v>
      </c>
      <c r="F41" s="62">
        <v>51938</v>
      </c>
      <c r="G41" s="62">
        <v>37870</v>
      </c>
      <c r="H41" s="63">
        <v>47688</v>
      </c>
      <c r="I41" s="62">
        <f t="shared" si="1"/>
        <v>297.56</v>
      </c>
      <c r="J41" s="62">
        <f t="shared" si="2"/>
        <v>447.29</v>
      </c>
      <c r="K41" s="62">
        <f t="shared" si="3"/>
        <v>519.38</v>
      </c>
      <c r="L41" s="62">
        <f t="shared" si="4"/>
        <v>378.7</v>
      </c>
      <c r="M41" s="63">
        <f t="shared" si="5"/>
        <v>476.88</v>
      </c>
      <c r="N41" s="84"/>
      <c r="O41" s="84"/>
      <c r="R41"/>
      <c r="S41" t="s">
        <v>83</v>
      </c>
      <c r="T41" s="91">
        <v>166128</v>
      </c>
      <c r="U41" s="91">
        <v>1661.2800000000002</v>
      </c>
      <c r="V41"/>
      <c r="W41"/>
      <c r="X41"/>
      <c r="Y41"/>
      <c r="Z41"/>
    </row>
    <row r="42" spans="1:26" ht="15.75">
      <c r="A42" s="64" t="s">
        <v>82</v>
      </c>
      <c r="B42" s="64" t="s">
        <v>77</v>
      </c>
      <c r="C42" s="64" t="s">
        <v>87</v>
      </c>
      <c r="D42" s="65">
        <v>30389</v>
      </c>
      <c r="E42" s="65">
        <v>54353</v>
      </c>
      <c r="F42" s="65">
        <v>57763</v>
      </c>
      <c r="G42" s="65">
        <v>44642</v>
      </c>
      <c r="H42" s="66">
        <v>25108</v>
      </c>
      <c r="I42" s="65">
        <f t="shared" si="1"/>
        <v>303.89</v>
      </c>
      <c r="J42" s="65">
        <f t="shared" si="2"/>
        <v>543.53</v>
      </c>
      <c r="K42" s="65">
        <f t="shared" si="3"/>
        <v>577.63</v>
      </c>
      <c r="L42" s="65">
        <f t="shared" si="4"/>
        <v>446.42</v>
      </c>
      <c r="M42" s="66">
        <f t="shared" si="5"/>
        <v>251.08</v>
      </c>
      <c r="N42" s="84"/>
      <c r="O42" s="84"/>
      <c r="R42"/>
      <c r="S42" t="s">
        <v>84</v>
      </c>
      <c r="T42" s="91">
        <v>208535</v>
      </c>
      <c r="U42" s="91">
        <v>2085.35</v>
      </c>
      <c r="V42"/>
      <c r="W42"/>
      <c r="X42"/>
      <c r="Y42"/>
      <c r="Z42"/>
    </row>
    <row r="43" spans="1:26" ht="15.75">
      <c r="A43" s="61" t="s">
        <v>82</v>
      </c>
      <c r="B43" s="61" t="s">
        <v>77</v>
      </c>
      <c r="C43" s="61" t="s">
        <v>88</v>
      </c>
      <c r="D43" s="62">
        <v>37014</v>
      </c>
      <c r="E43" s="62">
        <v>38284</v>
      </c>
      <c r="F43" s="62">
        <v>33299</v>
      </c>
      <c r="G43" s="62">
        <v>29985</v>
      </c>
      <c r="H43" s="63">
        <v>22102</v>
      </c>
      <c r="I43" s="62">
        <f t="shared" si="1"/>
        <v>370.14</v>
      </c>
      <c r="J43" s="62">
        <f t="shared" si="2"/>
        <v>382.84</v>
      </c>
      <c r="K43" s="62">
        <f t="shared" si="3"/>
        <v>332.99</v>
      </c>
      <c r="L43" s="62">
        <f t="shared" si="4"/>
        <v>299.85000000000002</v>
      </c>
      <c r="M43" s="63">
        <f t="shared" si="5"/>
        <v>221.02</v>
      </c>
      <c r="N43" s="84"/>
      <c r="O43" s="84"/>
      <c r="R43"/>
      <c r="S43" t="s">
        <v>85</v>
      </c>
      <c r="T43" s="91">
        <v>202888</v>
      </c>
      <c r="U43" s="91">
        <v>2028.8799999999999</v>
      </c>
      <c r="V43"/>
      <c r="W43"/>
      <c r="X43"/>
      <c r="Y43"/>
      <c r="Z43"/>
    </row>
    <row r="44" spans="1:26" ht="15.75">
      <c r="A44" s="64" t="s">
        <v>82</v>
      </c>
      <c r="B44" s="64" t="s">
        <v>77</v>
      </c>
      <c r="C44" s="64" t="s">
        <v>89</v>
      </c>
      <c r="D44" s="65">
        <v>44883</v>
      </c>
      <c r="E44" s="65">
        <v>46202</v>
      </c>
      <c r="F44" s="65">
        <v>34773</v>
      </c>
      <c r="G44" s="65">
        <v>31438</v>
      </c>
      <c r="H44" s="66">
        <v>53508</v>
      </c>
      <c r="I44" s="65">
        <f t="shared" si="1"/>
        <v>448.83</v>
      </c>
      <c r="J44" s="65">
        <f t="shared" si="2"/>
        <v>462.02</v>
      </c>
      <c r="K44" s="65">
        <f t="shared" si="3"/>
        <v>347.73</v>
      </c>
      <c r="L44" s="65">
        <f t="shared" si="4"/>
        <v>314.38</v>
      </c>
      <c r="M44" s="66">
        <f t="shared" si="5"/>
        <v>535.08000000000004</v>
      </c>
      <c r="N44" s="84"/>
      <c r="O44" s="84"/>
      <c r="R44"/>
      <c r="S44" t="s">
        <v>86</v>
      </c>
      <c r="T44" s="91">
        <v>211981</v>
      </c>
      <c r="U44" s="91">
        <v>2119.81</v>
      </c>
      <c r="V44"/>
      <c r="W44"/>
      <c r="X44"/>
      <c r="Y44"/>
      <c r="Z44"/>
    </row>
    <row r="45" spans="1:26" ht="15.75">
      <c r="A45" s="67" t="s">
        <v>82</v>
      </c>
      <c r="B45" s="67" t="s">
        <v>77</v>
      </c>
      <c r="C45" s="67" t="s">
        <v>90</v>
      </c>
      <c r="D45" s="68">
        <v>31839</v>
      </c>
      <c r="E45" s="68">
        <v>38956</v>
      </c>
      <c r="F45" s="68">
        <v>29297</v>
      </c>
      <c r="G45" s="68">
        <v>22186</v>
      </c>
      <c r="H45" s="69">
        <v>25601</v>
      </c>
      <c r="I45" s="68">
        <f t="shared" si="1"/>
        <v>318.39</v>
      </c>
      <c r="J45" s="68">
        <f t="shared" si="2"/>
        <v>389.56</v>
      </c>
      <c r="K45" s="68">
        <f t="shared" si="3"/>
        <v>292.97000000000003</v>
      </c>
      <c r="L45" s="68">
        <f t="shared" si="4"/>
        <v>221.86</v>
      </c>
      <c r="M45" s="69">
        <f t="shared" si="5"/>
        <v>256.01</v>
      </c>
      <c r="N45" s="84"/>
      <c r="O45" s="84"/>
      <c r="R45"/>
      <c r="S45" t="s">
        <v>87</v>
      </c>
      <c r="T45" s="91">
        <v>212255</v>
      </c>
      <c r="U45" s="91">
        <v>2122.5500000000002</v>
      </c>
      <c r="V45"/>
      <c r="W45"/>
      <c r="X45"/>
      <c r="Y45"/>
      <c r="Z45"/>
    </row>
    <row r="46" spans="1:26" ht="15.75">
      <c r="R46"/>
      <c r="S46" t="s">
        <v>88</v>
      </c>
      <c r="T46" s="91">
        <v>160684</v>
      </c>
      <c r="U46" s="91">
        <v>1606.8400000000001</v>
      </c>
      <c r="V46"/>
      <c r="W46"/>
      <c r="X46"/>
      <c r="Y46"/>
      <c r="Z46"/>
    </row>
    <row r="47" spans="1:26" ht="15.75">
      <c r="R47"/>
      <c r="S47" t="s">
        <v>89</v>
      </c>
      <c r="T47" s="91">
        <v>210804</v>
      </c>
      <c r="U47" s="91">
        <v>2108.04</v>
      </c>
      <c r="V47"/>
      <c r="W47"/>
      <c r="X47"/>
      <c r="Y47"/>
      <c r="Z47"/>
    </row>
    <row r="48" spans="1:26" ht="15.75">
      <c r="R48"/>
      <c r="S48" t="s">
        <v>90</v>
      </c>
      <c r="T48" s="91">
        <v>147879</v>
      </c>
      <c r="U48" s="91">
        <v>1478.7900000000002</v>
      </c>
      <c r="V48"/>
      <c r="W48"/>
      <c r="X48"/>
      <c r="Y48"/>
    </row>
    <row r="49" spans="18:25" ht="15.75">
      <c r="R49" t="s">
        <v>44</v>
      </c>
      <c r="S49"/>
      <c r="T49" s="91"/>
      <c r="U49" s="91"/>
      <c r="V49"/>
      <c r="W49"/>
      <c r="X49"/>
      <c r="Y49"/>
    </row>
    <row r="50" spans="18:25" ht="15.75">
      <c r="R50"/>
      <c r="S50" t="s">
        <v>45</v>
      </c>
      <c r="T50" s="91">
        <v>180049</v>
      </c>
      <c r="U50" s="91">
        <v>1800.49</v>
      </c>
      <c r="V50"/>
      <c r="W50"/>
      <c r="X50"/>
      <c r="Y50"/>
    </row>
    <row r="51" spans="18:25" ht="15.75">
      <c r="R51"/>
      <c r="S51" t="s">
        <v>46</v>
      </c>
      <c r="T51" s="91">
        <v>226166</v>
      </c>
      <c r="U51" s="91">
        <v>2261.66</v>
      </c>
      <c r="V51"/>
      <c r="W51"/>
      <c r="X51"/>
      <c r="Y51"/>
    </row>
    <row r="52" spans="18:25" ht="15.75">
      <c r="R52"/>
      <c r="S52" t="s">
        <v>47</v>
      </c>
      <c r="T52" s="91">
        <v>203583</v>
      </c>
      <c r="U52" s="91">
        <v>2035.8300000000002</v>
      </c>
      <c r="V52"/>
      <c r="W52"/>
      <c r="X52"/>
      <c r="Y52"/>
    </row>
    <row r="53" spans="18:25" ht="15.75">
      <c r="R53"/>
      <c r="S53"/>
      <c r="T53"/>
      <c r="U53"/>
      <c r="V53"/>
      <c r="W53"/>
      <c r="X53"/>
    </row>
    <row r="54" spans="18:25" ht="15.75">
      <c r="R54"/>
    </row>
    <row r="55" spans="18:25" ht="15.75">
      <c r="R55"/>
    </row>
    <row r="56" spans="18:25" ht="15.75">
      <c r="R56"/>
    </row>
    <row r="57" spans="18:25" ht="15.75">
      <c r="R57"/>
    </row>
    <row r="58" spans="18:25" ht="15.75">
      <c r="R58"/>
    </row>
    <row r="59" spans="18:25" ht="15.75">
      <c r="R59"/>
    </row>
    <row r="60" spans="18:25" ht="15.75">
      <c r="R60"/>
    </row>
    <row r="61" spans="18:25" ht="15.75">
      <c r="R61"/>
    </row>
    <row r="62" spans="18:25" ht="15.75">
      <c r="R62"/>
    </row>
    <row r="63" spans="18:25" ht="15.75">
      <c r="R63"/>
    </row>
    <row r="64" spans="18:25" ht="15.75">
      <c r="R64"/>
    </row>
    <row r="65" spans="18:18" ht="15.75">
      <c r="R65"/>
    </row>
    <row r="66" spans="18:18" ht="15.75">
      <c r="R66"/>
    </row>
    <row r="67" spans="18:18" ht="15.75">
      <c r="R67"/>
    </row>
    <row r="68" spans="18:18" ht="15.75">
      <c r="R68"/>
    </row>
    <row r="69" spans="18:18" ht="15.75">
      <c r="R69"/>
    </row>
    <row r="70" spans="18:18" ht="15.75">
      <c r="R70"/>
    </row>
    <row r="71" spans="18:18" ht="15.75">
      <c r="R71"/>
    </row>
    <row r="72" spans="18:18" ht="15.75">
      <c r="R72"/>
    </row>
    <row r="73" spans="18:18" ht="15.75">
      <c r="R73"/>
    </row>
    <row r="74" spans="18:18" ht="15.75">
      <c r="R74"/>
    </row>
    <row r="75" spans="18:18" ht="15.75">
      <c r="R75"/>
    </row>
    <row r="76" spans="18:18" ht="15.75">
      <c r="R76"/>
    </row>
    <row r="77" spans="18:18" ht="15.75">
      <c r="R77"/>
    </row>
    <row r="78" spans="18:18" ht="15.75">
      <c r="R78"/>
    </row>
    <row r="79" spans="18:18" ht="15.75">
      <c r="R79"/>
    </row>
    <row r="80" spans="18:18" ht="15.75">
      <c r="R80"/>
    </row>
    <row r="81" spans="18:18" ht="15.75">
      <c r="R81"/>
    </row>
    <row r="82" spans="18:18" ht="15.75">
      <c r="R82"/>
    </row>
    <row r="83" spans="18:18" ht="15.75">
      <c r="R83"/>
    </row>
    <row r="84" spans="18:18" ht="15.75">
      <c r="R84"/>
    </row>
    <row r="85" spans="18:18" ht="15.75">
      <c r="R85"/>
    </row>
    <row r="86" spans="18:18" ht="15.75">
      <c r="R86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6D7D6-E539-457B-BDC9-18954BA2FE5B}">
  <dimension ref="A1:M45"/>
  <sheetViews>
    <sheetView showGridLines="0" zoomScale="60" zoomScaleNormal="60" workbookViewId="0">
      <selection activeCell="I27" sqref="I27"/>
    </sheetView>
  </sheetViews>
  <sheetFormatPr defaultColWidth="9.140625" defaultRowHeight="12.75"/>
  <cols>
    <col min="1" max="1" width="40.7109375" style="27" customWidth="1"/>
    <col min="2" max="2" width="45.7109375" style="27" customWidth="1"/>
    <col min="3" max="3" width="47.42578125" style="27" customWidth="1"/>
    <col min="4" max="4" width="51" style="27" customWidth="1"/>
    <col min="5" max="5" width="45.28515625" style="27" customWidth="1"/>
    <col min="6" max="6" width="39.140625" style="27" customWidth="1"/>
    <col min="7" max="7" width="22" style="97" bestFit="1" customWidth="1"/>
    <col min="8" max="8" width="10.28515625" style="27" customWidth="1"/>
    <col min="9" max="10" width="9.140625" style="27"/>
    <col min="11" max="11" width="20.28515625" style="27" customWidth="1"/>
    <col min="12" max="12" width="23.140625" style="27" customWidth="1"/>
    <col min="13" max="13" width="15.85546875" style="27" customWidth="1"/>
    <col min="14" max="16384" width="9.140625" style="27"/>
  </cols>
  <sheetData>
    <row r="1" spans="1:13" s="17" customFormat="1" ht="18.75">
      <c r="A1" s="16" t="s">
        <v>103</v>
      </c>
      <c r="F1" s="18"/>
      <c r="G1" s="93"/>
      <c r="H1" s="18"/>
    </row>
    <row r="2" spans="1:13" s="17" customFormat="1" ht="6" customHeight="1">
      <c r="A2" s="19"/>
      <c r="F2" s="18"/>
      <c r="G2" s="93"/>
      <c r="H2" s="18"/>
    </row>
    <row r="3" spans="1:13" s="22" customFormat="1" ht="18">
      <c r="A3" s="20" t="s">
        <v>94</v>
      </c>
      <c r="B3" s="20"/>
      <c r="C3" s="20"/>
      <c r="D3" s="20"/>
      <c r="E3" s="20"/>
      <c r="F3" s="21"/>
      <c r="G3" s="94"/>
      <c r="H3" s="21"/>
    </row>
    <row r="4" spans="1:13" s="22" customFormat="1" ht="18">
      <c r="A4" s="23" t="s">
        <v>95</v>
      </c>
      <c r="B4" s="20"/>
      <c r="C4" s="20"/>
      <c r="D4" s="20"/>
      <c r="E4" s="20"/>
      <c r="F4" s="21"/>
      <c r="G4" s="94"/>
      <c r="H4" s="21"/>
    </row>
    <row r="5" spans="1:13" ht="18">
      <c r="A5" s="24" t="s">
        <v>104</v>
      </c>
      <c r="B5" s="25"/>
      <c r="C5" s="24"/>
      <c r="D5" s="24"/>
      <c r="E5" s="24"/>
      <c r="F5" s="26"/>
      <c r="G5" s="95"/>
      <c r="H5" s="26"/>
    </row>
    <row r="6" spans="1:13" ht="18">
      <c r="A6" s="24" t="s">
        <v>96</v>
      </c>
      <c r="B6" s="25"/>
      <c r="C6" s="24"/>
      <c r="D6" s="24"/>
      <c r="E6" s="24"/>
      <c r="F6" s="26"/>
      <c r="G6" s="95"/>
      <c r="H6" s="26"/>
    </row>
    <row r="7" spans="1:13" ht="18">
      <c r="A7" s="24" t="s">
        <v>107</v>
      </c>
      <c r="B7" s="25"/>
      <c r="C7" s="24"/>
      <c r="D7" s="24"/>
      <c r="E7" s="24"/>
      <c r="F7" s="26"/>
      <c r="G7" s="95"/>
      <c r="H7" s="26"/>
    </row>
    <row r="8" spans="1:13" ht="16.5" thickBot="1">
      <c r="A8" s="28"/>
      <c r="B8" s="28"/>
      <c r="C8" s="26"/>
      <c r="D8" s="26"/>
      <c r="E8" s="26"/>
      <c r="F8" s="26"/>
      <c r="G8" s="95"/>
      <c r="H8" s="26"/>
    </row>
    <row r="9" spans="1:13" s="31" customFormat="1" ht="16.5" thickBot="1">
      <c r="A9" s="29" t="s">
        <v>32</v>
      </c>
      <c r="B9" s="30" t="s">
        <v>30</v>
      </c>
      <c r="C9" s="30" t="s">
        <v>97</v>
      </c>
      <c r="D9" s="30" t="s">
        <v>98</v>
      </c>
      <c r="E9" s="30" t="s">
        <v>99</v>
      </c>
      <c r="F9" s="30" t="s">
        <v>31</v>
      </c>
      <c r="G9" s="96"/>
    </row>
    <row r="10" spans="1:13" ht="16.5" thickBot="1">
      <c r="A10" s="32" t="s">
        <v>43</v>
      </c>
      <c r="B10" s="32" t="s">
        <v>38</v>
      </c>
      <c r="C10" s="33">
        <v>4038916</v>
      </c>
      <c r="D10" s="34">
        <f>C10 / SUMIF($B$10:$B$27,B10,$C$10:$C$27)</f>
        <v>0.20819743816461611</v>
      </c>
      <c r="E10" s="37" t="str">
        <f xml:space="preserve"> A10 &amp; " (" &amp; B10 &amp; ")"</f>
        <v>Магазин 4 (Москва)</v>
      </c>
      <c r="F10" s="98" t="str">
        <f>IFERROR(VLOOKUP(A10,$L$10:$M$15,2,FALSE),"")</f>
        <v/>
      </c>
      <c r="G10" s="99"/>
      <c r="H10" s="26"/>
      <c r="L10" s="72" t="s">
        <v>32</v>
      </c>
      <c r="M10" s="72" t="s">
        <v>31</v>
      </c>
    </row>
    <row r="11" spans="1:13" ht="16.5" thickBot="1">
      <c r="A11" s="35" t="s">
        <v>54</v>
      </c>
      <c r="B11" s="35" t="s">
        <v>48</v>
      </c>
      <c r="C11" s="36">
        <v>4405623</v>
      </c>
      <c r="D11" s="34">
        <f>C11 / SUMIF($B$10:$B$27,B11,$C$10:$C$27)</f>
        <v>0.21680051528729438</v>
      </c>
      <c r="E11" s="37" t="str">
        <f xml:space="preserve"> A11 &amp; " (" &amp; B11 &amp; ")"</f>
        <v>Магазин 12 (Владимир)</v>
      </c>
      <c r="F11" s="98" t="str">
        <f t="shared" ref="F11:F27" si="0">IFERROR(VLOOKUP(A11,$L$10:$M$15,2,FALSE),"")</f>
        <v/>
      </c>
      <c r="G11" s="99"/>
      <c r="H11" s="26"/>
      <c r="L11" s="45" t="s">
        <v>46</v>
      </c>
      <c r="M11" s="45" t="s">
        <v>39</v>
      </c>
    </row>
    <row r="12" spans="1:13" ht="16.5" thickBot="1">
      <c r="A12" s="35" t="s">
        <v>45</v>
      </c>
      <c r="B12" s="35" t="s">
        <v>44</v>
      </c>
      <c r="C12" s="36">
        <v>5772510</v>
      </c>
      <c r="D12" s="34">
        <f t="shared" ref="D12:D27" si="1">C12 / SUMIF($B$10:$B$27,B12,$C$10:$C$27)</f>
        <v>0.35907085748024942</v>
      </c>
      <c r="E12" s="37" t="str">
        <f t="shared" ref="E12:E27" si="2" xml:space="preserve"> A12 &amp; " (" &amp; B12 &amp; ")"</f>
        <v>Магазин 5 (Санкт-Петербург)</v>
      </c>
      <c r="F12" s="98" t="str">
        <f t="shared" si="0"/>
        <v/>
      </c>
      <c r="G12" s="99"/>
      <c r="H12" s="26"/>
      <c r="L12" s="45" t="s">
        <v>63</v>
      </c>
      <c r="M12" s="45" t="s">
        <v>58</v>
      </c>
    </row>
    <row r="13" spans="1:13" ht="16.5" thickBot="1">
      <c r="A13" s="35" t="s">
        <v>52</v>
      </c>
      <c r="B13" s="35" t="s">
        <v>48</v>
      </c>
      <c r="C13" s="36">
        <v>5458436</v>
      </c>
      <c r="D13" s="34">
        <f t="shared" si="1"/>
        <v>0.26860939700530845</v>
      </c>
      <c r="E13" s="37" t="str">
        <f t="shared" si="2"/>
        <v>Магазин 10 (Владимир)</v>
      </c>
      <c r="F13" s="98" t="str">
        <f t="shared" si="0"/>
        <v/>
      </c>
      <c r="G13" s="99"/>
      <c r="H13" s="26"/>
      <c r="L13" s="45" t="s">
        <v>51</v>
      </c>
      <c r="M13" s="45" t="s">
        <v>49</v>
      </c>
    </row>
    <row r="14" spans="1:13" ht="16.5" thickBot="1">
      <c r="A14" s="35" t="s">
        <v>41</v>
      </c>
      <c r="B14" s="35" t="s">
        <v>38</v>
      </c>
      <c r="C14" s="85">
        <v>5283665</v>
      </c>
      <c r="D14" s="34">
        <f t="shared" si="1"/>
        <v>0.27236157353112722</v>
      </c>
      <c r="E14" s="37" t="str">
        <f t="shared" si="2"/>
        <v>Магазин 2 (Москва)</v>
      </c>
      <c r="F14" s="98" t="str">
        <f t="shared" si="0"/>
        <v/>
      </c>
      <c r="G14" s="99"/>
      <c r="H14" s="26"/>
      <c r="L14" s="45" t="s">
        <v>67</v>
      </c>
      <c r="M14" s="45" t="s">
        <v>65</v>
      </c>
    </row>
    <row r="15" spans="1:13" ht="16.5" thickBot="1">
      <c r="A15" s="35" t="s">
        <v>42</v>
      </c>
      <c r="B15" s="35" t="s">
        <v>38</v>
      </c>
      <c r="C15" s="85">
        <v>4500088</v>
      </c>
      <c r="D15" s="34">
        <f t="shared" si="1"/>
        <v>0.23196986347706439</v>
      </c>
      <c r="E15" s="37" t="str">
        <f t="shared" si="2"/>
        <v>Магазин 3 (Москва)</v>
      </c>
      <c r="F15" s="98" t="str">
        <f t="shared" si="0"/>
        <v/>
      </c>
      <c r="G15" s="99"/>
      <c r="H15" s="26"/>
      <c r="L15" s="45" t="s">
        <v>72</v>
      </c>
      <c r="M15" s="45" t="s">
        <v>71</v>
      </c>
    </row>
    <row r="16" spans="1:13" ht="16.5" thickBot="1">
      <c r="A16" s="35" t="s">
        <v>40</v>
      </c>
      <c r="B16" s="35" t="s">
        <v>38</v>
      </c>
      <c r="C16" s="86">
        <v>5576782</v>
      </c>
      <c r="D16" s="34">
        <f t="shared" si="1"/>
        <v>0.28747112482719228</v>
      </c>
      <c r="E16" s="37" t="str">
        <f t="shared" si="2"/>
        <v>Магазин 1 (Москва)</v>
      </c>
      <c r="F16" s="98" t="str">
        <f t="shared" si="0"/>
        <v/>
      </c>
      <c r="G16" s="99"/>
      <c r="H16" s="26"/>
    </row>
    <row r="17" spans="1:11" ht="16.5" thickBot="1">
      <c r="A17" s="35" t="s">
        <v>51</v>
      </c>
      <c r="B17" s="35" t="s">
        <v>48</v>
      </c>
      <c r="C17" s="36">
        <v>4884473</v>
      </c>
      <c r="D17" s="34">
        <f t="shared" si="1"/>
        <v>0.24036470285970374</v>
      </c>
      <c r="E17" s="37" t="str">
        <f t="shared" si="2"/>
        <v>Магазин 9 (Владимир)</v>
      </c>
      <c r="F17" s="98" t="str">
        <f t="shared" si="0"/>
        <v>Лермонтов</v>
      </c>
      <c r="G17" s="99"/>
      <c r="H17" s="26"/>
      <c r="K17" s="22"/>
    </row>
    <row r="18" spans="1:11" ht="16.5" thickBot="1">
      <c r="A18" s="35" t="s">
        <v>59</v>
      </c>
      <c r="B18" s="35" t="s">
        <v>57</v>
      </c>
      <c r="C18" s="36">
        <v>4160287</v>
      </c>
      <c r="D18" s="34">
        <f t="shared" si="1"/>
        <v>0.22831136756318796</v>
      </c>
      <c r="E18" s="37" t="str">
        <f t="shared" si="2"/>
        <v>Магазин 15 (Казань)</v>
      </c>
      <c r="F18" s="98" t="str">
        <f t="shared" si="0"/>
        <v/>
      </c>
      <c r="G18" s="99"/>
      <c r="H18" s="26"/>
      <c r="K18" s="22"/>
    </row>
    <row r="19" spans="1:11" ht="16.5" thickBot="1">
      <c r="A19" s="35" t="s">
        <v>46</v>
      </c>
      <c r="B19" s="35" t="s">
        <v>44</v>
      </c>
      <c r="C19" s="36">
        <v>4367702</v>
      </c>
      <c r="D19" s="34">
        <f t="shared" si="1"/>
        <v>0.27168675365797557</v>
      </c>
      <c r="E19" s="37" t="str">
        <f t="shared" si="2"/>
        <v>Магазин 6 (Санкт-Петербург)</v>
      </c>
      <c r="F19" s="98" t="str">
        <f t="shared" si="0"/>
        <v>Толстой</v>
      </c>
      <c r="G19" s="99"/>
      <c r="H19" s="26"/>
      <c r="K19" s="22"/>
    </row>
    <row r="20" spans="1:11" ht="16.5" thickBot="1">
      <c r="A20" s="35" t="s">
        <v>50</v>
      </c>
      <c r="B20" s="35" t="s">
        <v>48</v>
      </c>
      <c r="C20" s="36">
        <v>5572559</v>
      </c>
      <c r="D20" s="34">
        <f t="shared" si="1"/>
        <v>0.27422538484769349</v>
      </c>
      <c r="E20" s="37" t="str">
        <f t="shared" si="2"/>
        <v>Магазин 8 (Владимир)</v>
      </c>
      <c r="F20" s="98" t="str">
        <f t="shared" si="0"/>
        <v/>
      </c>
      <c r="G20" s="99"/>
      <c r="H20" s="26"/>
      <c r="K20" s="22"/>
    </row>
    <row r="21" spans="1:11" ht="16.5" thickBot="1">
      <c r="A21" s="35" t="s">
        <v>61</v>
      </c>
      <c r="B21" s="35" t="s">
        <v>57</v>
      </c>
      <c r="C21" s="36">
        <v>5075483</v>
      </c>
      <c r="D21" s="34">
        <f t="shared" si="1"/>
        <v>0.27853618386753409</v>
      </c>
      <c r="E21" s="37" t="str">
        <f t="shared" si="2"/>
        <v>Магазин 17 (Казань)</v>
      </c>
      <c r="F21" s="98" t="str">
        <f t="shared" si="0"/>
        <v/>
      </c>
      <c r="G21" s="99"/>
      <c r="H21" s="26"/>
      <c r="K21" s="22"/>
    </row>
    <row r="22" spans="1:11" ht="16.5" thickBot="1">
      <c r="A22" s="35" t="s">
        <v>47</v>
      </c>
      <c r="B22" s="35" t="s">
        <v>44</v>
      </c>
      <c r="C22" s="36">
        <v>5936030</v>
      </c>
      <c r="D22" s="34">
        <f t="shared" si="1"/>
        <v>0.36924238886177502</v>
      </c>
      <c r="E22" s="37" t="str">
        <f t="shared" si="2"/>
        <v>Магазин 7 (Санкт-Петербург)</v>
      </c>
      <c r="F22" s="98" t="str">
        <f t="shared" si="0"/>
        <v/>
      </c>
      <c r="G22" s="99"/>
      <c r="H22" s="26"/>
      <c r="K22" s="22"/>
    </row>
    <row r="23" spans="1:11" ht="16.5" thickBot="1">
      <c r="A23" s="35" t="s">
        <v>67</v>
      </c>
      <c r="B23" s="35" t="s">
        <v>64</v>
      </c>
      <c r="C23" s="36">
        <v>5125263</v>
      </c>
      <c r="D23" s="34">
        <f>C23 / SUMIF($B$10:$B$27,B23,$C$10:$C$27)</f>
        <v>1</v>
      </c>
      <c r="E23" s="37" t="str">
        <f t="shared" si="2"/>
        <v>Магазин 21 (Дмитров)</v>
      </c>
      <c r="F23" s="98" t="str">
        <f t="shared" si="0"/>
        <v>Маяковский</v>
      </c>
      <c r="G23" s="99"/>
      <c r="H23" s="26"/>
      <c r="K23" s="22"/>
    </row>
    <row r="24" spans="1:11" ht="16.5" thickBot="1">
      <c r="A24" s="35" t="s">
        <v>62</v>
      </c>
      <c r="B24" s="35" t="s">
        <v>57</v>
      </c>
      <c r="C24" s="36">
        <v>4503312</v>
      </c>
      <c r="D24" s="34">
        <f t="shared" si="1"/>
        <v>0.24713615221346869</v>
      </c>
      <c r="E24" s="37" t="str">
        <f t="shared" si="2"/>
        <v>Магазин 18 (Казань)</v>
      </c>
      <c r="F24" s="98" t="str">
        <f t="shared" si="0"/>
        <v/>
      </c>
      <c r="G24" s="99"/>
      <c r="H24" s="26"/>
      <c r="K24" s="22"/>
    </row>
    <row r="25" spans="1:11" ht="16.5" thickBot="1">
      <c r="A25" s="35" t="s">
        <v>74</v>
      </c>
      <c r="B25" s="35" t="s">
        <v>70</v>
      </c>
      <c r="C25" s="36">
        <v>5735695</v>
      </c>
      <c r="D25" s="34">
        <f t="shared" si="1"/>
        <v>0.57119424584806544</v>
      </c>
      <c r="E25" s="37" t="str">
        <f t="shared" si="2"/>
        <v>Магазин 26 (Липецк)</v>
      </c>
      <c r="F25" s="98" t="str">
        <f t="shared" si="0"/>
        <v/>
      </c>
      <c r="G25" s="99"/>
      <c r="H25" s="26"/>
      <c r="K25" s="22"/>
    </row>
    <row r="26" spans="1:11" ht="16.5" thickBot="1">
      <c r="A26" s="35" t="s">
        <v>72</v>
      </c>
      <c r="B26" s="35" t="s">
        <v>70</v>
      </c>
      <c r="C26" s="36">
        <v>4305889</v>
      </c>
      <c r="D26" s="34">
        <f t="shared" si="1"/>
        <v>0.42880575415193461</v>
      </c>
      <c r="E26" s="37" t="str">
        <f t="shared" si="2"/>
        <v>Магазин 24 (Липецк)</v>
      </c>
      <c r="F26" s="98" t="str">
        <f t="shared" si="0"/>
        <v>Носов</v>
      </c>
      <c r="G26" s="99"/>
      <c r="H26" s="26"/>
      <c r="K26" s="22"/>
    </row>
    <row r="27" spans="1:11" ht="16.5" thickBot="1">
      <c r="A27" s="38" t="s">
        <v>63</v>
      </c>
      <c r="B27" s="38" t="s">
        <v>57</v>
      </c>
      <c r="C27" s="39">
        <v>4482906</v>
      </c>
      <c r="D27" s="34">
        <f t="shared" si="1"/>
        <v>0.24601629635580927</v>
      </c>
      <c r="E27" s="37" t="str">
        <f t="shared" si="2"/>
        <v>Магазин 19 (Казань)</v>
      </c>
      <c r="F27" s="98" t="str">
        <f t="shared" si="0"/>
        <v>Пушкин</v>
      </c>
      <c r="G27" s="99"/>
      <c r="H27" s="26"/>
      <c r="K27" s="22"/>
    </row>
    <row r="28" spans="1:11" ht="15.75" thickBot="1">
      <c r="A28" s="26"/>
      <c r="B28" s="26"/>
      <c r="C28" s="40"/>
      <c r="D28" s="41"/>
      <c r="E28" s="26"/>
      <c r="F28" s="26"/>
      <c r="G28" s="95"/>
      <c r="H28" s="26"/>
      <c r="K28" s="22"/>
    </row>
    <row r="29" spans="1:11" ht="15.75">
      <c r="A29" s="42" t="s">
        <v>100</v>
      </c>
      <c r="B29" s="43" t="s">
        <v>38</v>
      </c>
      <c r="C29" s="36">
        <f>SUMIF($B$10:$B$27,B29,$C$10:$C$27)</f>
        <v>19399451</v>
      </c>
      <c r="D29" s="26"/>
      <c r="E29" s="26"/>
      <c r="F29" s="26"/>
      <c r="G29" s="95"/>
      <c r="H29" s="26"/>
      <c r="K29" s="22"/>
    </row>
    <row r="30" spans="1:11" ht="15">
      <c r="A30" s="44"/>
      <c r="B30" s="45" t="s">
        <v>57</v>
      </c>
      <c r="C30" s="36">
        <f t="shared" ref="C30:C36" si="3">SUMIF($B$10:$B$27,B30,$C$10:$C$27)</f>
        <v>18221988</v>
      </c>
      <c r="D30" s="26"/>
      <c r="E30" s="26"/>
      <c r="F30" s="26"/>
      <c r="G30" s="95"/>
      <c r="H30" s="26"/>
      <c r="K30" s="22"/>
    </row>
    <row r="31" spans="1:11" ht="15">
      <c r="A31" s="44"/>
      <c r="B31" s="45" t="s">
        <v>64</v>
      </c>
      <c r="C31" s="36">
        <f t="shared" si="3"/>
        <v>5125263</v>
      </c>
      <c r="D31" s="26"/>
      <c r="E31" s="26"/>
      <c r="F31" s="26"/>
      <c r="G31" s="95"/>
      <c r="H31" s="26"/>
      <c r="K31" s="22"/>
    </row>
    <row r="32" spans="1:11" ht="15">
      <c r="A32" s="44"/>
      <c r="B32" s="45" t="s">
        <v>70</v>
      </c>
      <c r="C32" s="36">
        <f t="shared" si="3"/>
        <v>10041584</v>
      </c>
      <c r="D32" s="26"/>
      <c r="E32" s="26"/>
      <c r="F32" s="26"/>
      <c r="G32" s="95"/>
      <c r="H32" s="26"/>
    </row>
    <row r="33" spans="1:8" ht="15">
      <c r="A33" s="44"/>
      <c r="B33" s="45" t="s">
        <v>82</v>
      </c>
      <c r="C33" s="36">
        <f t="shared" si="3"/>
        <v>0</v>
      </c>
      <c r="D33" s="26"/>
      <c r="E33" s="26"/>
      <c r="F33" s="26"/>
      <c r="G33" s="95"/>
      <c r="H33" s="26"/>
    </row>
    <row r="34" spans="1:8" ht="15">
      <c r="A34" s="44"/>
      <c r="B34" s="45" t="s">
        <v>44</v>
      </c>
      <c r="C34" s="36">
        <f t="shared" si="3"/>
        <v>16076242</v>
      </c>
      <c r="D34" s="26"/>
      <c r="E34" s="26"/>
      <c r="F34" s="26"/>
      <c r="G34" s="95"/>
      <c r="H34" s="26"/>
    </row>
    <row r="35" spans="1:8" ht="15">
      <c r="A35" s="44"/>
      <c r="B35" s="45" t="s">
        <v>48</v>
      </c>
      <c r="C35" s="36">
        <f t="shared" si="3"/>
        <v>20321091</v>
      </c>
      <c r="D35" s="26"/>
      <c r="E35" s="26"/>
      <c r="F35" s="26"/>
      <c r="G35" s="95"/>
      <c r="H35" s="26"/>
    </row>
    <row r="36" spans="1:8" ht="15.75" thickBot="1">
      <c r="A36" s="47"/>
      <c r="B36" s="48" t="s">
        <v>101</v>
      </c>
      <c r="C36" s="36">
        <f t="shared" si="3"/>
        <v>0</v>
      </c>
      <c r="D36" s="26"/>
      <c r="E36" s="26"/>
      <c r="F36" s="26"/>
      <c r="G36" s="95"/>
      <c r="H36" s="26"/>
    </row>
    <row r="37" spans="1:8" ht="16.5" thickBot="1">
      <c r="A37" s="49" t="s">
        <v>102</v>
      </c>
      <c r="B37" s="50"/>
      <c r="C37" s="51">
        <f>SUM(C29:C36)</f>
        <v>89185619</v>
      </c>
      <c r="D37" s="26"/>
      <c r="E37" s="26"/>
      <c r="F37" s="26"/>
      <c r="G37" s="95"/>
      <c r="H37" s="26"/>
    </row>
    <row r="38" spans="1:8" ht="15.75" thickBot="1">
      <c r="A38" s="26"/>
      <c r="B38" s="26"/>
      <c r="C38" s="26"/>
      <c r="D38" s="26"/>
      <c r="E38" s="26"/>
      <c r="F38" s="26"/>
      <c r="G38" s="95"/>
      <c r="H38" s="26"/>
    </row>
    <row r="39" spans="1:8" ht="31.5">
      <c r="A39" s="74" t="s">
        <v>106</v>
      </c>
      <c r="B39" s="72" t="s">
        <v>31</v>
      </c>
      <c r="C39" s="72" t="s">
        <v>32</v>
      </c>
      <c r="D39" s="73" t="s">
        <v>9</v>
      </c>
      <c r="E39" s="26"/>
      <c r="F39" s="26"/>
      <c r="G39" s="95"/>
      <c r="H39" s="26"/>
    </row>
    <row r="40" spans="1:8" ht="15">
      <c r="A40" s="44"/>
      <c r="B40" s="45" t="s">
        <v>39</v>
      </c>
      <c r="C40" s="45" t="s">
        <v>46</v>
      </c>
      <c r="D40" s="46">
        <f>SUMIF($F$10:$F$27,B40,$C$10:$C$27)</f>
        <v>4367702</v>
      </c>
      <c r="E40" s="26"/>
      <c r="F40" s="26"/>
      <c r="G40" s="95"/>
      <c r="H40" s="26"/>
    </row>
    <row r="41" spans="1:8" ht="15">
      <c r="A41" s="44"/>
      <c r="B41" s="45" t="s">
        <v>58</v>
      </c>
      <c r="C41" s="45" t="s">
        <v>63</v>
      </c>
      <c r="D41" s="46">
        <f t="shared" ref="D41:D44" si="4">SUMIF($F$10:$F$27,B41,$C$10:$C$27)</f>
        <v>4482906</v>
      </c>
      <c r="E41" s="26"/>
      <c r="F41" s="26"/>
      <c r="G41" s="95"/>
      <c r="H41" s="26"/>
    </row>
    <row r="42" spans="1:8" ht="15">
      <c r="A42" s="44"/>
      <c r="B42" s="45" t="s">
        <v>49</v>
      </c>
      <c r="C42" s="45" t="s">
        <v>51</v>
      </c>
      <c r="D42" s="46">
        <f t="shared" si="4"/>
        <v>4884473</v>
      </c>
      <c r="E42" s="26"/>
      <c r="F42" s="26"/>
      <c r="G42" s="95"/>
      <c r="H42" s="26"/>
    </row>
    <row r="43" spans="1:8" ht="15">
      <c r="A43" s="44"/>
      <c r="B43" s="45" t="s">
        <v>65</v>
      </c>
      <c r="C43" s="45" t="s">
        <v>67</v>
      </c>
      <c r="D43" s="46">
        <f t="shared" si="4"/>
        <v>5125263</v>
      </c>
      <c r="E43" s="26"/>
      <c r="F43" s="26"/>
      <c r="G43" s="95"/>
      <c r="H43" s="26"/>
    </row>
    <row r="44" spans="1:8" ht="15.75" thickBot="1">
      <c r="A44" s="44"/>
      <c r="B44" s="45" t="s">
        <v>71</v>
      </c>
      <c r="C44" s="45" t="s">
        <v>72</v>
      </c>
      <c r="D44" s="46">
        <f t="shared" si="4"/>
        <v>4305889</v>
      </c>
      <c r="E44" s="26"/>
      <c r="F44" s="26"/>
      <c r="G44" s="95"/>
      <c r="H44" s="26"/>
    </row>
    <row r="45" spans="1:8" ht="16.5" thickBot="1">
      <c r="A45" s="49" t="s">
        <v>102</v>
      </c>
      <c r="B45" s="70"/>
      <c r="C45" s="71"/>
      <c r="D45" s="51">
        <f>SUM(D40:D44)</f>
        <v>23166233</v>
      </c>
    </row>
  </sheetData>
  <autoFilter ref="A9:F27" xr:uid="{6FE6D7D6-E539-457B-BDC9-18954BA2FE5B}"/>
  <conditionalFormatting sqref="A10:A27">
    <cfRule type="duplicateValues" dxfId="2" priority="1"/>
  </conditionalFormatting>
  <pageMargins left="0.75" right="0.75" top="1" bottom="1" header="0.5" footer="0.5"/>
  <pageSetup paperSize="9" orientation="portrait" horizontalDpi="204" verticalDpi="196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8E104-A2EF-4EE1-8700-63795EBBFA75}">
  <dimension ref="A1:E14"/>
  <sheetViews>
    <sheetView showGridLines="0" tabSelected="1" zoomScale="70" zoomScaleNormal="70" workbookViewId="0">
      <selection activeCell="I33" sqref="I33"/>
    </sheetView>
  </sheetViews>
  <sheetFormatPr defaultColWidth="8.85546875" defaultRowHeight="14.25"/>
  <cols>
    <col min="1" max="1" width="31.5703125" style="2" customWidth="1"/>
    <col min="2" max="2" width="36.28515625" style="2" customWidth="1"/>
    <col min="3" max="3" width="27.5703125" style="2" customWidth="1"/>
    <col min="4" max="4" width="22.85546875" style="2" customWidth="1"/>
    <col min="5" max="5" width="22" style="2" customWidth="1"/>
    <col min="6" max="16384" width="8.85546875" style="2"/>
  </cols>
  <sheetData>
    <row r="1" spans="1:5" ht="18">
      <c r="A1" s="16" t="s">
        <v>126</v>
      </c>
    </row>
    <row r="3" spans="1:5" ht="18">
      <c r="A3" s="20" t="s">
        <v>119</v>
      </c>
    </row>
    <row r="4" spans="1:5" ht="18">
      <c r="A4" s="20"/>
    </row>
    <row r="5" spans="1:5" ht="15">
      <c r="C5" s="82" t="s">
        <v>114</v>
      </c>
      <c r="D5" s="82" t="s">
        <v>115</v>
      </c>
      <c r="E5" s="81" t="s">
        <v>118</v>
      </c>
    </row>
    <row r="6" spans="1:5" ht="15" thickBot="1">
      <c r="B6" s="78" t="s">
        <v>108</v>
      </c>
      <c r="C6" s="2">
        <v>584</v>
      </c>
      <c r="D6" s="2">
        <v>481</v>
      </c>
      <c r="E6" s="100">
        <f>C6-D6</f>
        <v>103</v>
      </c>
    </row>
    <row r="7" spans="1:5" ht="15" thickBot="1">
      <c r="B7" s="78" t="s">
        <v>109</v>
      </c>
      <c r="C7" s="2">
        <v>402</v>
      </c>
      <c r="D7" s="2">
        <v>350</v>
      </c>
      <c r="E7" s="100">
        <f t="shared" ref="E7:E8" si="0">C7-D7</f>
        <v>52</v>
      </c>
    </row>
    <row r="8" spans="1:5" ht="15" thickBot="1">
      <c r="B8" s="78" t="s">
        <v>112</v>
      </c>
      <c r="C8" s="2">
        <v>160</v>
      </c>
      <c r="D8" s="2">
        <v>120</v>
      </c>
      <c r="E8" s="100">
        <f t="shared" si="0"/>
        <v>40</v>
      </c>
    </row>
    <row r="9" spans="1:5" ht="15" thickBot="1">
      <c r="B9" s="78" t="s">
        <v>116</v>
      </c>
      <c r="C9" s="76">
        <f>(C6-C7-C8)*20%</f>
        <v>4.4000000000000004</v>
      </c>
      <c r="D9" s="76">
        <f>(D6-D7-D8)*20%</f>
        <v>2.2000000000000002</v>
      </c>
    </row>
    <row r="10" spans="1:5" ht="15" thickBot="1">
      <c r="B10" s="78" t="s">
        <v>117</v>
      </c>
      <c r="C10" s="77">
        <f>C6-C7-C8-C9</f>
        <v>17.600000000000001</v>
      </c>
      <c r="D10" s="77">
        <f>D6-D7-D8-D9</f>
        <v>8.8000000000000007</v>
      </c>
    </row>
    <row r="12" spans="1:5">
      <c r="B12" s="79" t="s">
        <v>110</v>
      </c>
      <c r="C12" s="87">
        <f>C6-C7</f>
        <v>182</v>
      </c>
      <c r="D12" s="87">
        <f>D6-D7</f>
        <v>131</v>
      </c>
    </row>
    <row r="13" spans="1:5">
      <c r="B13" s="80" t="s">
        <v>111</v>
      </c>
      <c r="C13" s="75">
        <f>C12/C6</f>
        <v>0.31164383561643838</v>
      </c>
      <c r="D13" s="75">
        <f>D12/D6</f>
        <v>0.27234927234927236</v>
      </c>
    </row>
    <row r="14" spans="1:5">
      <c r="B14" s="79" t="s">
        <v>113</v>
      </c>
      <c r="C14" s="87">
        <f>C12-C8</f>
        <v>22</v>
      </c>
      <c r="D14" s="87">
        <f>D12-D8</f>
        <v>11</v>
      </c>
    </row>
  </sheetData>
  <conditionalFormatting sqref="B13">
    <cfRule type="cellIs" dxfId="1" priority="1" operator="lessThan">
      <formula>-5</formula>
    </cfRule>
    <cfRule type="cellIs" dxfId="0" priority="2" operator="greaterThan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Задание 1-2</vt:lpstr>
      <vt:lpstr>Задание 3</vt:lpstr>
      <vt:lpstr>Задание 4</vt:lpstr>
      <vt:lpstr>Задание 5</vt:lpstr>
    </vt:vector>
  </TitlesOfParts>
  <Company>Yandex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Knyazev</dc:creator>
  <cp:lastModifiedBy>Бароцкий Глеб Алексеевич</cp:lastModifiedBy>
  <dcterms:created xsi:type="dcterms:W3CDTF">2024-01-24T12:52:47Z</dcterms:created>
  <dcterms:modified xsi:type="dcterms:W3CDTF">2025-08-02T12:16:01Z</dcterms:modified>
</cp:coreProperties>
</file>