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120" yWindow="105" windowWidth="15120" windowHeight="8010"/>
  </bookViews>
  <sheets>
    <sheet name="Лист1" sheetId="1" r:id="rId1"/>
    <sheet name="Лист2" sheetId="2" r:id="rId2"/>
    <sheet name="Лист3" sheetId="3" r:id="rId3"/>
  </sheets>
  <definedNames>
    <definedName name="_xlnm.Print_Area" localSheetId="0">Лист1!$A$1:$H$141</definedName>
  </definedNames>
  <calcPr calcId="162913"/>
</workbook>
</file>

<file path=xl/calcChain.xml><?xml version="1.0" encoding="utf-8"?>
<calcChain xmlns="http://schemas.openxmlformats.org/spreadsheetml/2006/main">
  <c r="E125" i="1" l="1"/>
  <c r="E124" i="1"/>
  <c r="E43" i="1"/>
  <c r="E45" i="1"/>
  <c r="E41" i="1"/>
  <c r="E40" i="1"/>
  <c r="E38" i="1"/>
  <c r="E36" i="1"/>
  <c r="E118" i="1"/>
  <c r="E117" i="1"/>
  <c r="E116" i="1"/>
  <c r="E115" i="1"/>
  <c r="F109" i="1"/>
  <c r="F108" i="1"/>
  <c r="F99" i="1"/>
  <c r="F93" i="1"/>
  <c r="F98" i="1"/>
  <c r="F97" i="1"/>
  <c r="F91" i="1"/>
  <c r="F96" i="1"/>
  <c r="F90" i="1"/>
  <c r="F89" i="1"/>
  <c r="F88" i="1"/>
  <c r="F95" i="1"/>
  <c r="F87" i="1"/>
  <c r="F94" i="1"/>
  <c r="F86" i="1"/>
  <c r="F85" i="1"/>
  <c r="E75" i="1"/>
  <c r="E76" i="1"/>
  <c r="E80" i="1"/>
  <c r="F70" i="1"/>
  <c r="F69" i="1"/>
  <c r="F68" i="1"/>
  <c r="F65" i="1"/>
  <c r="F64" i="1"/>
  <c r="F63" i="1"/>
  <c r="F62" i="1"/>
  <c r="F59" i="1"/>
  <c r="F58" i="1"/>
  <c r="F57" i="1"/>
  <c r="F56" i="1"/>
  <c r="F55" i="1"/>
  <c r="F67" i="1"/>
  <c r="F61" i="1"/>
  <c r="F54" i="1"/>
  <c r="F66" i="1"/>
  <c r="F60" i="1"/>
  <c r="F53" i="1"/>
  <c r="F51" i="1"/>
  <c r="F52" i="1"/>
  <c r="E126" i="1"/>
  <c r="F92" i="1"/>
  <c r="E79" i="1"/>
  <c r="E78" i="1"/>
  <c r="E77" i="1"/>
</calcChain>
</file>

<file path=xl/sharedStrings.xml><?xml version="1.0" encoding="utf-8"?>
<sst xmlns="http://schemas.openxmlformats.org/spreadsheetml/2006/main" count="224" uniqueCount="201">
  <si>
    <t>АО "Гос МКБ "Вымпел" им. И.И. Торопова"</t>
  </si>
  <si>
    <t>СГМетр, лаборатория средств электрорадиотехнических измерений</t>
  </si>
  <si>
    <t>125424, г.Москва, Волоколамское шоссе, дом 90, стр. 23</t>
  </si>
  <si>
    <t>Аттестат аккредитации № РОСС СОБ 3.00231.2014</t>
  </si>
  <si>
    <t>Тел.+7 (495) 491-05-31, 22-68, e-mail: ogmetr@vympelmkb.com</t>
  </si>
  <si>
    <t>Условия проведения калибровки:</t>
  </si>
  <si>
    <t>Предел измерений, В</t>
  </si>
  <si>
    <t>Поверяемая точка, В</t>
  </si>
  <si>
    <t>Показание прибора, В</t>
  </si>
  <si>
    <t>δ, %</t>
  </si>
  <si>
    <t>Частота</t>
  </si>
  <si>
    <t>3.1 Определение  погрешности измерения напряжения постоянного тока</t>
  </si>
  <si>
    <t>3.2 Определение  погрешности измерения напряжения переменного тока</t>
  </si>
  <si>
    <t>3.3 Определение  погрешности измерения силы постоянного тока</t>
  </si>
  <si>
    <t>Предел измерений, А</t>
  </si>
  <si>
    <t>Поверяемая точка, А</t>
  </si>
  <si>
    <t>Показание прибора, А</t>
  </si>
  <si>
    <t>3.4 Определение  погрешности измерения силы переменного тока</t>
  </si>
  <si>
    <t>3.5 Определение  погрешности измерения частоты переменного тока</t>
  </si>
  <si>
    <t>Показание прибора, Гц</t>
  </si>
  <si>
    <t>Частота, Гц</t>
  </si>
  <si>
    <t>Значение напряжений на калибраторе, В</t>
  </si>
  <si>
    <t>Поверяемая точка, Ом</t>
  </si>
  <si>
    <t>Показание прибора, Ом</t>
  </si>
  <si>
    <t xml:space="preserve"> Допуск, ±%</t>
  </si>
  <si>
    <t>Поверяемая точка, МОм</t>
  </si>
  <si>
    <t>Показание прибора, МОм</t>
  </si>
  <si>
    <t>Предел, Ом</t>
  </si>
  <si>
    <t>Предел, МОм</t>
  </si>
  <si>
    <t>Калибровку провёл:</t>
  </si>
  <si>
    <t>Дата:</t>
  </si>
  <si>
    <t>(</t>
  </si>
  <si>
    <t>)</t>
  </si>
  <si>
    <t>1 кГц</t>
  </si>
  <si>
    <t>10 Гц</t>
  </si>
  <si>
    <t>50 кГц</t>
  </si>
  <si>
    <t>3 Определение метрологических характеристик</t>
  </si>
  <si>
    <t>100 Гц</t>
  </si>
  <si>
    <t>20 кГц</t>
  </si>
  <si>
    <t>100 кГц</t>
  </si>
  <si>
    <t>300 кГц</t>
  </si>
  <si>
    <t>5 кГц</t>
  </si>
  <si>
    <t>Параметр</t>
  </si>
  <si>
    <t>Действительные значения</t>
  </si>
  <si>
    <t>Допускаемые значения</t>
  </si>
  <si>
    <t>Температура окружающего воздуха</t>
  </si>
  <si>
    <r>
      <t xml:space="preserve">(23 </t>
    </r>
    <r>
      <rPr>
        <sz val="10"/>
        <rFont val="Calibri"/>
        <family val="2"/>
        <charset val="204"/>
      </rPr>
      <t>±</t>
    </r>
    <r>
      <rPr>
        <sz val="10"/>
        <rFont val="Times New Roman"/>
        <family val="1"/>
        <charset val="204"/>
      </rPr>
      <t xml:space="preserve"> 5)°С</t>
    </r>
  </si>
  <si>
    <t>Относительная влажность</t>
  </si>
  <si>
    <t>от 30 до 80 %</t>
  </si>
  <si>
    <t>Атмосферное давление</t>
  </si>
  <si>
    <t>от 84 до 106 кПа</t>
  </si>
  <si>
    <t>Напряжение питания переменного тока</t>
  </si>
  <si>
    <t>(220 ± 2,2) В</t>
  </si>
  <si>
    <t>(50,0 ± 0,5) Гц</t>
  </si>
  <si>
    <r>
      <t xml:space="preserve">1 Внешний осмотр: </t>
    </r>
    <r>
      <rPr>
        <b/>
        <i/>
        <u/>
        <sz val="10"/>
        <rFont val="Times New Roman"/>
        <family val="1"/>
        <charset val="204"/>
      </rPr>
      <t>соответствует</t>
    </r>
  </si>
  <si>
    <r>
      <t xml:space="preserve">2 Опробование: </t>
    </r>
    <r>
      <rPr>
        <b/>
        <i/>
        <u/>
        <sz val="10"/>
        <rFont val="Times New Roman"/>
        <family val="1"/>
        <charset val="204"/>
      </rPr>
      <t>соответствует</t>
    </r>
  </si>
  <si>
    <r>
      <t xml:space="preserve">Эталоны: </t>
    </r>
    <r>
      <rPr>
        <b/>
        <i/>
        <u/>
        <sz val="9"/>
        <rFont val="Times New Roman"/>
        <family val="1"/>
        <charset val="204"/>
      </rPr>
      <t>Fluke 5522A № 2581902, 33210А № MY48016270</t>
    </r>
  </si>
  <si>
    <t>_type</t>
  </si>
  <si>
    <t>_numb</t>
  </si>
  <si>
    <t>_temp</t>
  </si>
  <si>
    <t>_hum</t>
  </si>
  <si>
    <t>_pres</t>
  </si>
  <si>
    <t>_pov</t>
  </si>
  <si>
    <t>_date</t>
  </si>
  <si>
    <t>dcv_1</t>
  </si>
  <si>
    <t>gdcv_1</t>
  </si>
  <si>
    <t>dcv_2</t>
  </si>
  <si>
    <t>gdcv_2</t>
  </si>
  <si>
    <t>dcv_3</t>
  </si>
  <si>
    <t>gdcv_3</t>
  </si>
  <si>
    <t>dcv_4</t>
  </si>
  <si>
    <t>gdcv_4</t>
  </si>
  <si>
    <t>dcv_5</t>
  </si>
  <si>
    <t>gdcv_5</t>
  </si>
  <si>
    <t>dcv_6</t>
  </si>
  <si>
    <t>gdcv_6</t>
  </si>
  <si>
    <t>dcv_7</t>
  </si>
  <si>
    <t>gdcv_7</t>
  </si>
  <si>
    <t>dcv_8</t>
  </si>
  <si>
    <t>gdcv_8</t>
  </si>
  <si>
    <t>dcv_9</t>
  </si>
  <si>
    <t>gdcv_9</t>
  </si>
  <si>
    <t>dcv_10</t>
  </si>
  <si>
    <t>gdcv_10</t>
  </si>
  <si>
    <t>dcv_11</t>
  </si>
  <si>
    <t>gdcv_11</t>
  </si>
  <si>
    <t>acv_1</t>
  </si>
  <si>
    <t>gacv_1</t>
  </si>
  <si>
    <t>acv_2</t>
  </si>
  <si>
    <t>gacv_2</t>
  </si>
  <si>
    <t>acv_3</t>
  </si>
  <si>
    <t>gacv_3</t>
  </si>
  <si>
    <t>acv_4</t>
  </si>
  <si>
    <t>gacv_4</t>
  </si>
  <si>
    <t>acv_5</t>
  </si>
  <si>
    <t>gacv_5</t>
  </si>
  <si>
    <t>acv_6</t>
  </si>
  <si>
    <t>gacv_6</t>
  </si>
  <si>
    <t>acv_7</t>
  </si>
  <si>
    <t>gacv_7</t>
  </si>
  <si>
    <t>acv_8</t>
  </si>
  <si>
    <t>gacv_8</t>
  </si>
  <si>
    <t>acv_9</t>
  </si>
  <si>
    <t>gacv_9</t>
  </si>
  <si>
    <t>acv_10</t>
  </si>
  <si>
    <t>gacv_10</t>
  </si>
  <si>
    <t>acv_11</t>
  </si>
  <si>
    <t>gacv_11</t>
  </si>
  <si>
    <t>acv_12</t>
  </si>
  <si>
    <t>gacv_12</t>
  </si>
  <si>
    <t>acv_13</t>
  </si>
  <si>
    <t>gacv_13</t>
  </si>
  <si>
    <t>acv_14</t>
  </si>
  <si>
    <t>gacv_14</t>
  </si>
  <si>
    <t>acv_15</t>
  </si>
  <si>
    <t>gacv_15</t>
  </si>
  <si>
    <t>acv_16</t>
  </si>
  <si>
    <t>gacv_16</t>
  </si>
  <si>
    <t>acv_17</t>
  </si>
  <si>
    <t>gacv_17</t>
  </si>
  <si>
    <t>acv_18</t>
  </si>
  <si>
    <t>gacv_18</t>
  </si>
  <si>
    <t>acv_19</t>
  </si>
  <si>
    <t>gacv_19</t>
  </si>
  <si>
    <t>acv_20</t>
  </si>
  <si>
    <t>gacv_20</t>
  </si>
  <si>
    <t>dci_1</t>
  </si>
  <si>
    <t>gdci_1</t>
  </si>
  <si>
    <t>dci_2</t>
  </si>
  <si>
    <t>gdci_2</t>
  </si>
  <si>
    <t>dci_3</t>
  </si>
  <si>
    <t>gdci_3</t>
  </si>
  <si>
    <t>dci_4</t>
  </si>
  <si>
    <t>gdci_4</t>
  </si>
  <si>
    <t>dci_5</t>
  </si>
  <si>
    <t>gdci_5</t>
  </si>
  <si>
    <t>dci_6</t>
  </si>
  <si>
    <t>gdci_6</t>
  </si>
  <si>
    <t>aci_1</t>
  </si>
  <si>
    <t>gaci_1</t>
  </si>
  <si>
    <t>aci_2</t>
  </si>
  <si>
    <t>gaci_2</t>
  </si>
  <si>
    <t>aci_3</t>
  </si>
  <si>
    <t>gaci_3</t>
  </si>
  <si>
    <t>aci_4</t>
  </si>
  <si>
    <t>gaci_4</t>
  </si>
  <si>
    <t>aci_5</t>
  </si>
  <si>
    <t>gaci_5</t>
  </si>
  <si>
    <t>aci_6</t>
  </si>
  <si>
    <t>gaci_6</t>
  </si>
  <si>
    <t>aci_7</t>
  </si>
  <si>
    <t>gaci_7</t>
  </si>
  <si>
    <t>aci_8</t>
  </si>
  <si>
    <t>gaci_8</t>
  </si>
  <si>
    <t>aci_9</t>
  </si>
  <si>
    <t>gaci_9</t>
  </si>
  <si>
    <t>aci_10</t>
  </si>
  <si>
    <t>gaci_10</t>
  </si>
  <si>
    <t>aci_11</t>
  </si>
  <si>
    <t>gaci_11</t>
  </si>
  <si>
    <t>aci_12</t>
  </si>
  <si>
    <t>gaci_12</t>
  </si>
  <si>
    <t>aci_13</t>
  </si>
  <si>
    <t>gaci_13</t>
  </si>
  <si>
    <t>aci_14</t>
  </si>
  <si>
    <t>gaci_14</t>
  </si>
  <si>
    <t>aci_15</t>
  </si>
  <si>
    <t>gaci_15</t>
  </si>
  <si>
    <t>f_1</t>
  </si>
  <si>
    <t>gf_1</t>
  </si>
  <si>
    <t>f_2</t>
  </si>
  <si>
    <t>gf_2</t>
  </si>
  <si>
    <t>r4_1</t>
  </si>
  <si>
    <t>gr4_1</t>
  </si>
  <si>
    <t>r4_2</t>
  </si>
  <si>
    <t>gr4_2</t>
  </si>
  <si>
    <t>r4_3</t>
  </si>
  <si>
    <t>gr4_3</t>
  </si>
  <si>
    <t>r4_4</t>
  </si>
  <si>
    <t>gr4_4</t>
  </si>
  <si>
    <t>r2_1</t>
  </si>
  <si>
    <t>gr2_1</t>
  </si>
  <si>
    <t>r2_2</t>
  </si>
  <si>
    <t>gr2_2</t>
  </si>
  <si>
    <t>r2_3</t>
  </si>
  <si>
    <t>gr2_3</t>
  </si>
  <si>
    <t>Протокол поверки № ______</t>
  </si>
  <si>
    <t xml:space="preserve">Наименование и тип СИ: </t>
  </si>
  <si>
    <t>Мультиметр цифровой</t>
  </si>
  <si>
    <t>Заводской номер:</t>
  </si>
  <si>
    <t xml:space="preserve">Год выпуска: </t>
  </si>
  <si>
    <t>Номер в реестре:</t>
  </si>
  <si>
    <t>Заказчик:</t>
  </si>
  <si>
    <t xml:space="preserve">Методика поверки: </t>
  </si>
  <si>
    <t>"Мультиметры цифровые 34401А, 34460А,34461А. Методика поверки"</t>
  </si>
  <si>
    <t xml:space="preserve">Вид поверки (калибровки): </t>
  </si>
  <si>
    <t>периодическая</t>
  </si>
  <si>
    <t>3.6 Определение  погрешности измерения электрического сопротивления</t>
  </si>
  <si>
    <t>3.6.1 по 4-проводной схеме</t>
  </si>
  <si>
    <t>3.6.2 по 2-проводной схеме</t>
  </si>
  <si>
    <t>_customer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</si>
</sst>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-* #,##0.00\ &quot;₽&quot;_-;\-* #,##0.00\ &quot;₽&quot;_-;_-* &quot;-&quot;??\ &quot;₽&quot;_-;_-@_-"/>
    <numFmt numFmtId="164" formatCode="0.000"/>
    <numFmt numFmtId="165" formatCode="0.000000"/>
    <numFmt numFmtId="166" formatCode="0.0000"/>
    <numFmt numFmtId="167" formatCode="0.0000000"/>
    <numFmt numFmtId="168" formatCode="0.0"/>
    <numFmt numFmtId="169" formatCode="#,##0.0"/>
  </numFmts>
  <fonts count="1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name val="Times New Roman"/>
      <family val="1"/>
      <charset val="204"/>
    </font>
    <font>
      <b/>
      <sz val="10"/>
      <name val="Times New Roman"/>
      <family val="1"/>
      <charset val="204"/>
    </font>
    <font>
      <sz val="9"/>
      <name val="Times New Roman"/>
      <family val="1"/>
      <charset val="204"/>
    </font>
    <font>
      <sz val="9"/>
      <color theme="1"/>
      <name val="Times New Roman"/>
      <family val="1"/>
      <charset val="204"/>
    </font>
    <font>
      <sz val="8"/>
      <name val="Times New Roman"/>
      <family val="1"/>
      <charset val="204"/>
    </font>
    <font>
      <sz val="10"/>
      <color rgb="FFFF0000"/>
      <name val="Times New Roman"/>
      <family val="1"/>
      <charset val="204"/>
    </font>
    <font>
      <u/>
      <sz val="10"/>
      <name val="Times New Roman"/>
      <family val="1"/>
      <charset val="204"/>
    </font>
    <font>
      <b/>
      <i/>
      <u/>
      <sz val="10"/>
      <name val="Times New Roman"/>
      <family val="1"/>
      <charset val="204"/>
    </font>
    <font>
      <b/>
      <i/>
      <sz val="10"/>
      <name val="Times New Roman"/>
      <family val="1"/>
      <charset val="204"/>
    </font>
    <font>
      <b/>
      <i/>
      <u/>
      <sz val="9"/>
      <name val="Times New Roman"/>
      <family val="1"/>
      <charset val="204"/>
    </font>
    <font>
      <sz val="10"/>
      <name val="Calibri"/>
      <family val="2"/>
      <charset val="204"/>
    </font>
    <font>
      <b/>
      <i/>
      <sz val="10"/>
      <color rgb="FF0070C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2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/>
    <xf numFmtId="0" fontId="2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left"/>
    </xf>
    <xf numFmtId="0" fontId="6" fillId="0" borderId="0" xfId="0" applyFont="1"/>
    <xf numFmtId="0" fontId="7" fillId="0" borderId="0" xfId="0" applyFont="1"/>
    <xf numFmtId="0" fontId="4" fillId="0" borderId="0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wrapText="1"/>
    </xf>
    <xf numFmtId="0" fontId="4" fillId="0" borderId="0" xfId="0" applyFont="1" applyBorder="1" applyAlignment="1">
      <alignment vertical="center" wrapText="1"/>
    </xf>
    <xf numFmtId="0" fontId="4" fillId="0" borderId="0" xfId="0" applyFont="1" applyBorder="1"/>
    <xf numFmtId="168" fontId="4" fillId="0" borderId="1" xfId="0" applyNumberFormat="1" applyFont="1" applyBorder="1" applyAlignment="1">
      <alignment horizontal="center" vertical="center"/>
    </xf>
    <xf numFmtId="166" fontId="4" fillId="0" borderId="1" xfId="0" applyNumberFormat="1" applyFont="1" applyBorder="1" applyAlignment="1">
      <alignment horizontal="center" vertical="center"/>
    </xf>
    <xf numFmtId="166" fontId="4" fillId="0" borderId="0" xfId="0" applyNumberFormat="1" applyFont="1" applyBorder="1" applyAlignment="1"/>
    <xf numFmtId="166" fontId="9" fillId="0" borderId="0" xfId="0" applyNumberFormat="1" applyFont="1" applyBorder="1" applyAlignment="1"/>
    <xf numFmtId="0" fontId="9" fillId="0" borderId="0" xfId="0" applyFont="1" applyBorder="1" applyAlignment="1">
      <alignment vertical="center"/>
    </xf>
    <xf numFmtId="0" fontId="4" fillId="0" borderId="2" xfId="0" applyFont="1" applyBorder="1" applyAlignment="1">
      <alignment horizontal="center" vertical="center"/>
    </xf>
    <xf numFmtId="168" fontId="4" fillId="0" borderId="1" xfId="0" applyNumberFormat="1" applyFont="1" applyBorder="1" applyAlignment="1">
      <alignment horizontal="center" vertical="center" wrapText="1"/>
    </xf>
    <xf numFmtId="164" fontId="4" fillId="0" borderId="1" xfId="0" applyNumberFormat="1" applyFont="1" applyBorder="1" applyAlignment="1">
      <alignment horizontal="center" vertical="center"/>
    </xf>
    <xf numFmtId="168" fontId="4" fillId="0" borderId="2" xfId="0" applyNumberFormat="1" applyFont="1" applyBorder="1" applyAlignment="1">
      <alignment horizontal="center" vertical="center" wrapText="1"/>
    </xf>
    <xf numFmtId="2" fontId="4" fillId="0" borderId="1" xfId="0" applyNumberFormat="1" applyFont="1" applyBorder="1" applyAlignment="1">
      <alignment horizontal="center" vertical="center"/>
    </xf>
    <xf numFmtId="168" fontId="4" fillId="0" borderId="1" xfId="1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2" fontId="4" fillId="0" borderId="0" xfId="1" applyNumberFormat="1" applyFont="1" applyBorder="1" applyAlignment="1">
      <alignment horizontal="center" vertical="center" wrapText="1"/>
    </xf>
    <xf numFmtId="2" fontId="4" fillId="0" borderId="0" xfId="0" applyNumberFormat="1" applyFont="1" applyBorder="1" applyAlignment="1">
      <alignment horizontal="center" vertical="center"/>
    </xf>
    <xf numFmtId="165" fontId="4" fillId="0" borderId="0" xfId="0" applyNumberFormat="1" applyFont="1" applyBorder="1" applyAlignment="1">
      <alignment horizontal="center" vertical="center"/>
    </xf>
    <xf numFmtId="166" fontId="4" fillId="0" borderId="0" xfId="0" applyNumberFormat="1" applyFont="1" applyBorder="1" applyAlignment="1">
      <alignment horizontal="center" vertical="center"/>
    </xf>
    <xf numFmtId="164" fontId="4" fillId="0" borderId="0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169" fontId="4" fillId="0" borderId="1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2" fontId="6" fillId="0" borderId="0" xfId="0" applyNumberFormat="1" applyFont="1" applyBorder="1" applyAlignment="1">
      <alignment horizontal="center" vertical="center"/>
    </xf>
    <xf numFmtId="165" fontId="6" fillId="0" borderId="0" xfId="0" applyNumberFormat="1" applyFont="1" applyBorder="1" applyAlignment="1">
      <alignment horizontal="center" vertical="center"/>
    </xf>
    <xf numFmtId="164" fontId="6" fillId="0" borderId="0" xfId="0" applyNumberFormat="1" applyFont="1" applyBorder="1" applyAlignment="1">
      <alignment horizontal="center" vertical="center"/>
    </xf>
    <xf numFmtId="3" fontId="4" fillId="0" borderId="1" xfId="0" applyNumberFormat="1" applyFont="1" applyBorder="1" applyAlignment="1">
      <alignment horizontal="center" vertical="center"/>
    </xf>
    <xf numFmtId="3" fontId="4" fillId="0" borderId="2" xfId="0" applyNumberFormat="1" applyFont="1" applyBorder="1" applyAlignment="1">
      <alignment horizontal="center" vertical="center"/>
    </xf>
    <xf numFmtId="164" fontId="4" fillId="0" borderId="2" xfId="0" applyNumberFormat="1" applyFont="1" applyBorder="1" applyAlignment="1">
      <alignment horizontal="center" vertical="center"/>
    </xf>
    <xf numFmtId="3" fontId="4" fillId="0" borderId="6" xfId="0" applyNumberFormat="1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2" fontId="4" fillId="0" borderId="6" xfId="0" applyNumberFormat="1" applyFont="1" applyBorder="1" applyAlignment="1">
      <alignment horizontal="center" vertical="center"/>
    </xf>
    <xf numFmtId="164" fontId="4" fillId="0" borderId="6" xfId="0" applyNumberFormat="1" applyFont="1" applyBorder="1" applyAlignment="1">
      <alignment horizontal="center" vertical="center"/>
    </xf>
    <xf numFmtId="3" fontId="4" fillId="0" borderId="0" xfId="0" applyNumberFormat="1" applyFont="1" applyBorder="1" applyAlignment="1">
      <alignment horizontal="center" vertical="center"/>
    </xf>
    <xf numFmtId="3" fontId="6" fillId="0" borderId="0" xfId="0" applyNumberFormat="1" applyFont="1" applyBorder="1" applyAlignment="1">
      <alignment horizontal="left" vertical="center"/>
    </xf>
    <xf numFmtId="0" fontId="4" fillId="0" borderId="0" xfId="0" applyFont="1" applyBorder="1" applyAlignment="1">
      <alignment horizontal="center"/>
    </xf>
    <xf numFmtId="0" fontId="4" fillId="0" borderId="5" xfId="0" applyFont="1" applyBorder="1"/>
    <xf numFmtId="0" fontId="4" fillId="0" borderId="5" xfId="0" applyFont="1" applyBorder="1" applyAlignment="1">
      <alignment horizontal="right"/>
    </xf>
    <xf numFmtId="0" fontId="10" fillId="0" borderId="0" xfId="0" applyFont="1" applyBorder="1"/>
    <xf numFmtId="0" fontId="2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167" fontId="15" fillId="0" borderId="1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4" fillId="0" borderId="7" xfId="0" applyFont="1" applyBorder="1" applyAlignment="1" applyProtection="1">
      <alignment vertical="center"/>
      <protection locked="0"/>
    </xf>
    <xf numFmtId="0" fontId="4" fillId="0" borderId="8" xfId="0" applyFont="1" applyBorder="1" applyAlignment="1" applyProtection="1">
      <alignment vertical="center"/>
      <protection locked="0"/>
    </xf>
    <xf numFmtId="0" fontId="15" fillId="0" borderId="6" xfId="0" applyFont="1" applyBorder="1" applyAlignment="1">
      <alignment horizontal="left"/>
    </xf>
    <xf numFmtId="0" fontId="4" fillId="0" borderId="9" xfId="0" applyFont="1" applyBorder="1" applyAlignment="1" applyProtection="1">
      <alignment vertical="center"/>
      <protection locked="0"/>
    </xf>
    <xf numFmtId="0" fontId="15" fillId="0" borderId="10" xfId="0" applyFont="1" applyBorder="1" applyAlignment="1">
      <alignment horizontal="left"/>
    </xf>
    <xf numFmtId="0" fontId="4" fillId="0" borderId="7" xfId="0" applyFont="1" applyBorder="1" applyAlignment="1" applyProtection="1">
      <alignment horizontal="left" vertical="center"/>
      <protection locked="0"/>
    </xf>
    <xf numFmtId="0" fontId="6" fillId="0" borderId="7" xfId="0" applyFont="1" applyBorder="1" applyAlignment="1" applyProtection="1">
      <alignment horizontal="left" vertical="center"/>
      <protection locked="0"/>
    </xf>
    <xf numFmtId="167" fontId="15" fillId="0" borderId="0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166" fontId="4" fillId="0" borderId="2" xfId="0" applyNumberFormat="1" applyFont="1" applyBorder="1" applyAlignment="1">
      <alignment horizontal="center" vertical="center"/>
    </xf>
    <xf numFmtId="166" fontId="4" fillId="0" borderId="4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168" fontId="4" fillId="0" borderId="2" xfId="0" applyNumberFormat="1" applyFont="1" applyBorder="1" applyAlignment="1">
      <alignment horizontal="center" vertical="center" wrapText="1"/>
    </xf>
    <xf numFmtId="168" fontId="4" fillId="0" borderId="4" xfId="0" applyNumberFormat="1" applyFont="1" applyBorder="1" applyAlignment="1">
      <alignment horizontal="center" vertical="center" wrapText="1"/>
    </xf>
    <xf numFmtId="1" fontId="4" fillId="0" borderId="1" xfId="1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right"/>
    </xf>
    <xf numFmtId="0" fontId="15" fillId="0" borderId="5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15" fillId="0" borderId="5" xfId="0" applyFont="1" applyBorder="1" applyAlignment="1">
      <alignment horizontal="left"/>
    </xf>
    <xf numFmtId="0" fontId="4" fillId="0" borderId="7" xfId="0" applyFont="1" applyBorder="1" applyAlignment="1">
      <alignment horizontal="left"/>
    </xf>
    <xf numFmtId="0" fontId="4" fillId="0" borderId="8" xfId="0" applyFont="1" applyBorder="1" applyAlignment="1">
      <alignment horizontal="left"/>
    </xf>
    <xf numFmtId="0" fontId="4" fillId="0" borderId="9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12" fillId="0" borderId="7" xfId="0" applyFont="1" applyBorder="1" applyAlignment="1">
      <alignment horizontal="center"/>
    </xf>
    <xf numFmtId="0" fontId="12" fillId="0" borderId="9" xfId="0" applyFont="1" applyBorder="1" applyAlignment="1">
      <alignment horizontal="center"/>
    </xf>
    <xf numFmtId="0" fontId="15" fillId="0" borderId="7" xfId="0" applyFont="1" applyBorder="1" applyAlignment="1">
      <alignment horizontal="center"/>
    </xf>
    <xf numFmtId="0" fontId="15" fillId="0" borderId="9" xfId="0" applyFont="1" applyBorder="1" applyAlignment="1">
      <alignment horizontal="center"/>
    </xf>
    <xf numFmtId="0" fontId="4" fillId="0" borderId="1" xfId="0" applyFont="1" applyBorder="1" applyAlignment="1" applyProtection="1">
      <alignment horizontal="left" vertical="center"/>
      <protection locked="0"/>
    </xf>
    <xf numFmtId="0" fontId="4" fillId="0" borderId="0" xfId="0" applyFont="1" applyAlignment="1">
      <alignment horizontal="center"/>
    </xf>
  </cellXfs>
  <cellStyles count="2">
    <cellStyle name="Денежный" xfId="1" builtinId="4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5"/>
  <sheetViews>
    <sheetView tabSelected="1" view="pageBreakPreview" topLeftCell="A4" zoomScale="115" zoomScaleNormal="100" zoomScaleSheetLayoutView="115" workbookViewId="0">
      <selection activeCell="F10" sqref="F10"/>
    </sheetView>
  </sheetViews>
  <sheetFormatPr defaultRowHeight="15" x14ac:dyDescent="0.25"/>
  <cols>
    <col min="1" max="1" width="10.7109375" style="6" customWidth="1"/>
    <col min="2" max="3" width="11.7109375" style="6" customWidth="1"/>
    <col min="4" max="8" width="10.7109375" style="6" customWidth="1"/>
    <col min="9" max="9" width="9.42578125" style="6" customWidth="1"/>
    <col min="10" max="16384" width="9.140625" style="2"/>
  </cols>
  <sheetData>
    <row r="1" spans="1:9" x14ac:dyDescent="0.25">
      <c r="A1" s="77" t="s">
        <v>0</v>
      </c>
      <c r="B1" s="77"/>
      <c r="C1" s="77"/>
      <c r="D1" s="77"/>
      <c r="E1" s="77"/>
      <c r="F1" s="77"/>
      <c r="G1" s="77"/>
      <c r="H1" s="77"/>
      <c r="I1" s="1"/>
    </row>
    <row r="2" spans="1:9" x14ac:dyDescent="0.25">
      <c r="A2" s="77" t="s">
        <v>1</v>
      </c>
      <c r="B2" s="77"/>
      <c r="C2" s="77"/>
      <c r="D2" s="77"/>
      <c r="E2" s="77"/>
      <c r="F2" s="77"/>
      <c r="G2" s="77"/>
      <c r="H2" s="77"/>
      <c r="I2" s="1"/>
    </row>
    <row r="3" spans="1:9" x14ac:dyDescent="0.25">
      <c r="A3" s="77" t="s">
        <v>2</v>
      </c>
      <c r="B3" s="77"/>
      <c r="C3" s="77"/>
      <c r="D3" s="77"/>
      <c r="E3" s="77"/>
      <c r="F3" s="77"/>
      <c r="G3" s="77"/>
      <c r="H3" s="77"/>
      <c r="I3" s="1"/>
    </row>
    <row r="4" spans="1:9" x14ac:dyDescent="0.25">
      <c r="A4" s="80" t="s">
        <v>3</v>
      </c>
      <c r="B4" s="80"/>
      <c r="C4" s="80"/>
      <c r="D4" s="80"/>
      <c r="E4" s="80"/>
      <c r="F4" s="80"/>
      <c r="G4" s="80"/>
      <c r="H4" s="80"/>
      <c r="I4" s="3"/>
    </row>
    <row r="5" spans="1:9" x14ac:dyDescent="0.25">
      <c r="A5" s="80" t="s">
        <v>4</v>
      </c>
      <c r="B5" s="80"/>
      <c r="C5" s="80"/>
      <c r="D5" s="80"/>
      <c r="E5" s="80"/>
      <c r="F5" s="80"/>
      <c r="G5" s="80"/>
      <c r="H5" s="80"/>
      <c r="I5" s="3"/>
    </row>
    <row r="6" spans="1:9" x14ac:dyDescent="0.25">
      <c r="A6" s="54"/>
      <c r="B6" s="54"/>
      <c r="C6" s="54"/>
      <c r="D6" s="54"/>
      <c r="E6" s="54"/>
      <c r="F6" s="54"/>
      <c r="G6" s="54"/>
      <c r="H6" s="54"/>
      <c r="I6" s="3"/>
    </row>
    <row r="7" spans="1:9" x14ac:dyDescent="0.25">
      <c r="A7" s="101" t="s">
        <v>186</v>
      </c>
      <c r="B7" s="101"/>
      <c r="C7" s="101"/>
      <c r="D7" s="101"/>
      <c r="E7" s="101"/>
      <c r="F7" s="101"/>
      <c r="G7" s="101"/>
      <c r="H7" s="101"/>
      <c r="I7" s="4"/>
    </row>
    <row r="8" spans="1:9" x14ac:dyDescent="0.25">
      <c r="A8" s="5"/>
      <c r="B8" s="5"/>
      <c r="C8" s="5"/>
      <c r="D8" s="5"/>
      <c r="E8" s="5"/>
      <c r="F8" s="5"/>
      <c r="G8" s="5"/>
      <c r="H8" s="5"/>
      <c r="I8" s="4"/>
    </row>
    <row r="9" spans="1:9" x14ac:dyDescent="0.25">
      <c r="A9" s="100" t="s">
        <v>187</v>
      </c>
      <c r="B9" s="100"/>
      <c r="C9" s="100"/>
      <c r="D9" s="59" t="s">
        <v>188</v>
      </c>
      <c r="E9" s="60"/>
      <c r="F9" s="61" t="s">
        <v>57</v>
      </c>
      <c r="G9" s="61"/>
      <c r="H9" s="62"/>
    </row>
    <row r="10" spans="1:9" x14ac:dyDescent="0.25">
      <c r="A10" s="100" t="s">
        <v>189</v>
      </c>
      <c r="B10" s="100"/>
      <c r="C10" s="100"/>
      <c r="D10" s="63" t="s">
        <v>58</v>
      </c>
      <c r="E10" s="60"/>
      <c r="F10" s="60"/>
      <c r="G10" s="60"/>
      <c r="H10" s="62"/>
    </row>
    <row r="11" spans="1:9" x14ac:dyDescent="0.25">
      <c r="A11" s="100" t="s">
        <v>190</v>
      </c>
      <c r="B11" s="100"/>
      <c r="C11" s="100"/>
      <c r="D11" s="59"/>
      <c r="E11" s="60"/>
      <c r="F11" s="60"/>
      <c r="G11" s="60"/>
      <c r="H11" s="62"/>
    </row>
    <row r="12" spans="1:9" x14ac:dyDescent="0.25">
      <c r="A12" s="100" t="s">
        <v>191</v>
      </c>
      <c r="B12" s="100"/>
      <c r="C12" s="100"/>
      <c r="D12" s="64"/>
      <c r="E12" s="60"/>
      <c r="F12" s="60"/>
      <c r="G12" s="60"/>
      <c r="H12" s="62"/>
    </row>
    <row r="13" spans="1:9" x14ac:dyDescent="0.25">
      <c r="A13" s="100" t="s">
        <v>192</v>
      </c>
      <c r="B13" s="100"/>
      <c r="C13" s="100"/>
      <c r="D13" s="63" t="s">
        <v>200</v>
      </c>
      <c r="E13" s="60"/>
      <c r="F13" s="60"/>
      <c r="G13" s="60"/>
      <c r="H13" s="62"/>
    </row>
    <row r="14" spans="1:9" x14ac:dyDescent="0.25">
      <c r="A14" s="100" t="s">
        <v>193</v>
      </c>
      <c r="B14" s="100"/>
      <c r="C14" s="100"/>
      <c r="D14" s="65" t="s">
        <v>194</v>
      </c>
      <c r="E14" s="60"/>
      <c r="F14" s="60"/>
      <c r="G14" s="60"/>
      <c r="H14" s="62"/>
    </row>
    <row r="15" spans="1:9" x14ac:dyDescent="0.25">
      <c r="A15" s="100" t="s">
        <v>195</v>
      </c>
      <c r="B15" s="100"/>
      <c r="C15" s="100"/>
      <c r="D15" s="59" t="s">
        <v>196</v>
      </c>
      <c r="E15" s="60"/>
      <c r="F15" s="60"/>
      <c r="G15" s="60"/>
      <c r="H15" s="62"/>
    </row>
    <row r="16" spans="1:9" x14ac:dyDescent="0.25">
      <c r="B16" s="55"/>
      <c r="H16" s="7"/>
    </row>
    <row r="17" spans="1:9" x14ac:dyDescent="0.25">
      <c r="A17" s="6" t="s">
        <v>5</v>
      </c>
    </row>
    <row r="18" spans="1:9" ht="15" customHeight="1" x14ac:dyDescent="0.25">
      <c r="A18" s="81" t="s">
        <v>42</v>
      </c>
      <c r="B18" s="82"/>
      <c r="C18" s="83"/>
      <c r="D18" s="78" t="s">
        <v>43</v>
      </c>
      <c r="E18" s="78"/>
      <c r="F18" s="78" t="s">
        <v>44</v>
      </c>
      <c r="G18" s="78"/>
      <c r="H18" s="13"/>
    </row>
    <row r="19" spans="1:9" x14ac:dyDescent="0.25">
      <c r="A19" s="92" t="s">
        <v>45</v>
      </c>
      <c r="B19" s="93"/>
      <c r="C19" s="94"/>
      <c r="D19" s="79" t="s">
        <v>59</v>
      </c>
      <c r="E19" s="79"/>
      <c r="F19" s="81" t="s">
        <v>46</v>
      </c>
      <c r="G19" s="83"/>
      <c r="H19" s="10"/>
    </row>
    <row r="20" spans="1:9" x14ac:dyDescent="0.25">
      <c r="A20" s="95" t="s">
        <v>47</v>
      </c>
      <c r="B20" s="95"/>
      <c r="C20" s="95"/>
      <c r="D20" s="79" t="s">
        <v>60</v>
      </c>
      <c r="E20" s="79"/>
      <c r="F20" s="81" t="s">
        <v>48</v>
      </c>
      <c r="G20" s="83"/>
      <c r="H20" s="10"/>
    </row>
    <row r="21" spans="1:9" x14ac:dyDescent="0.25">
      <c r="A21" s="92" t="s">
        <v>49</v>
      </c>
      <c r="B21" s="93"/>
      <c r="C21" s="94"/>
      <c r="D21" s="98" t="s">
        <v>61</v>
      </c>
      <c r="E21" s="99"/>
      <c r="F21" s="81" t="s">
        <v>50</v>
      </c>
      <c r="G21" s="83"/>
      <c r="H21" s="10"/>
    </row>
    <row r="22" spans="1:9" x14ac:dyDescent="0.25">
      <c r="A22" s="92" t="s">
        <v>51</v>
      </c>
      <c r="B22" s="93"/>
      <c r="C22" s="94"/>
      <c r="D22" s="96"/>
      <c r="E22" s="97"/>
      <c r="F22" s="81" t="s">
        <v>52</v>
      </c>
      <c r="G22" s="83"/>
      <c r="H22" s="10"/>
    </row>
    <row r="23" spans="1:9" x14ac:dyDescent="0.25">
      <c r="A23" s="92" t="s">
        <v>10</v>
      </c>
      <c r="B23" s="93"/>
      <c r="C23" s="94"/>
      <c r="D23" s="96"/>
      <c r="E23" s="97"/>
      <c r="F23" s="81" t="s">
        <v>53</v>
      </c>
      <c r="G23" s="83"/>
      <c r="H23" s="10"/>
    </row>
    <row r="24" spans="1:9" x14ac:dyDescent="0.25">
      <c r="A24" s="57"/>
      <c r="B24" s="57"/>
      <c r="C24" s="57"/>
      <c r="D24" s="58"/>
      <c r="E24" s="58"/>
      <c r="F24" s="50"/>
      <c r="G24" s="50"/>
      <c r="H24" s="10"/>
    </row>
    <row r="25" spans="1:9" x14ac:dyDescent="0.25">
      <c r="A25" s="8" t="s">
        <v>56</v>
      </c>
      <c r="B25" s="57"/>
      <c r="C25" s="57"/>
      <c r="D25" s="58"/>
      <c r="E25" s="58"/>
      <c r="F25" s="50"/>
      <c r="G25" s="50"/>
      <c r="H25" s="10"/>
    </row>
    <row r="26" spans="1:9" x14ac:dyDescent="0.25">
      <c r="A26" s="57"/>
      <c r="B26" s="57"/>
      <c r="C26" s="57"/>
      <c r="D26" s="58"/>
      <c r="E26" s="58"/>
      <c r="F26" s="50"/>
      <c r="G26" s="50"/>
      <c r="H26" s="10"/>
    </row>
    <row r="27" spans="1:9" x14ac:dyDescent="0.25">
      <c r="A27" s="6" t="s">
        <v>54</v>
      </c>
    </row>
    <row r="29" spans="1:9" x14ac:dyDescent="0.25">
      <c r="A29" s="6" t="s">
        <v>55</v>
      </c>
    </row>
    <row r="31" spans="1:9" x14ac:dyDescent="0.25">
      <c r="A31" s="11" t="s">
        <v>36</v>
      </c>
      <c r="B31" s="11"/>
      <c r="C31" s="11"/>
      <c r="D31" s="11"/>
      <c r="E31" s="11"/>
      <c r="F31" s="11"/>
      <c r="G31" s="11"/>
      <c r="H31" s="11"/>
      <c r="I31" s="11"/>
    </row>
    <row r="32" spans="1:9" x14ac:dyDescent="0.25">
      <c r="A32" s="11"/>
      <c r="B32" s="11"/>
      <c r="C32" s="11"/>
      <c r="D32" s="11"/>
      <c r="E32" s="11"/>
      <c r="F32" s="11"/>
      <c r="G32" s="11"/>
      <c r="H32" s="11"/>
      <c r="I32" s="11"/>
    </row>
    <row r="33" spans="1:9" x14ac:dyDescent="0.25">
      <c r="A33" s="4" t="s">
        <v>11</v>
      </c>
      <c r="B33" s="12"/>
      <c r="C33" s="12"/>
      <c r="D33" s="12"/>
      <c r="E33" s="12"/>
      <c r="F33" s="12"/>
      <c r="G33" s="12"/>
      <c r="H33" s="12"/>
      <c r="I33" s="12"/>
    </row>
    <row r="34" spans="1:9" ht="15" customHeight="1" x14ac:dyDescent="0.25">
      <c r="A34" s="67" t="s">
        <v>6</v>
      </c>
      <c r="B34" s="67" t="s">
        <v>7</v>
      </c>
      <c r="C34" s="67" t="s">
        <v>8</v>
      </c>
      <c r="D34" s="67" t="s">
        <v>9</v>
      </c>
      <c r="E34" s="67" t="s">
        <v>24</v>
      </c>
      <c r="I34" s="13"/>
    </row>
    <row r="35" spans="1:9" x14ac:dyDescent="0.25">
      <c r="A35" s="67"/>
      <c r="B35" s="67"/>
      <c r="C35" s="67"/>
      <c r="D35" s="67"/>
      <c r="E35" s="67"/>
      <c r="F35" s="14"/>
      <c r="I35" s="13"/>
    </row>
    <row r="36" spans="1:9" x14ac:dyDescent="0.25">
      <c r="A36" s="73">
        <v>0.1</v>
      </c>
      <c r="B36" s="15">
        <v>0.1</v>
      </c>
      <c r="C36" s="56" t="s">
        <v>64</v>
      </c>
      <c r="D36" s="56" t="s">
        <v>65</v>
      </c>
      <c r="E36" s="71">
        <f>(0.0000155*100)/B36</f>
        <v>1.5500000000000002E-2</v>
      </c>
      <c r="F36" s="17"/>
      <c r="I36" s="10"/>
    </row>
    <row r="37" spans="1:9" x14ac:dyDescent="0.25">
      <c r="A37" s="73"/>
      <c r="B37" s="15">
        <v>-0.1</v>
      </c>
      <c r="C37" s="56" t="s">
        <v>66</v>
      </c>
      <c r="D37" s="56" t="s">
        <v>67</v>
      </c>
      <c r="E37" s="72"/>
      <c r="F37" s="17"/>
      <c r="I37" s="10"/>
    </row>
    <row r="38" spans="1:9" x14ac:dyDescent="0.25">
      <c r="A38" s="73">
        <v>1</v>
      </c>
      <c r="B38" s="15">
        <v>1</v>
      </c>
      <c r="C38" s="56" t="s">
        <v>68</v>
      </c>
      <c r="D38" s="56" t="s">
        <v>69</v>
      </c>
      <c r="E38" s="71">
        <f>(0.00009*100)/B38</f>
        <v>9.0000000000000011E-3</v>
      </c>
      <c r="F38" s="17"/>
      <c r="I38" s="10"/>
    </row>
    <row r="39" spans="1:9" x14ac:dyDescent="0.25">
      <c r="A39" s="73"/>
      <c r="B39" s="15">
        <v>-1</v>
      </c>
      <c r="C39" s="56" t="s">
        <v>70</v>
      </c>
      <c r="D39" s="56" t="s">
        <v>71</v>
      </c>
      <c r="E39" s="72"/>
      <c r="F39" s="17"/>
      <c r="I39" s="10"/>
    </row>
    <row r="40" spans="1:9" x14ac:dyDescent="0.25">
      <c r="A40" s="73">
        <v>10</v>
      </c>
      <c r="B40" s="15">
        <v>4</v>
      </c>
      <c r="C40" s="56" t="s">
        <v>72</v>
      </c>
      <c r="D40" s="56" t="s">
        <v>73</v>
      </c>
      <c r="E40" s="16">
        <f>(0.00035*100)/B40</f>
        <v>8.7499999999999991E-3</v>
      </c>
      <c r="F40" s="18"/>
      <c r="I40" s="19"/>
    </row>
    <row r="41" spans="1:9" x14ac:dyDescent="0.25">
      <c r="A41" s="73"/>
      <c r="B41" s="15">
        <v>10</v>
      </c>
      <c r="C41" s="56" t="s">
        <v>74</v>
      </c>
      <c r="D41" s="56" t="s">
        <v>75</v>
      </c>
      <c r="E41" s="71">
        <f>(0.0008*100)/B41</f>
        <v>8.0000000000000002E-3</v>
      </c>
      <c r="F41" s="18"/>
      <c r="I41" s="19"/>
    </row>
    <row r="42" spans="1:9" x14ac:dyDescent="0.25">
      <c r="A42" s="73"/>
      <c r="B42" s="15">
        <v>-10</v>
      </c>
      <c r="C42" s="56" t="s">
        <v>76</v>
      </c>
      <c r="D42" s="56" t="s">
        <v>77</v>
      </c>
      <c r="E42" s="72"/>
      <c r="F42" s="18"/>
      <c r="I42" s="19"/>
    </row>
    <row r="43" spans="1:9" x14ac:dyDescent="0.25">
      <c r="A43" s="73">
        <v>100</v>
      </c>
      <c r="B43" s="15">
        <v>100</v>
      </c>
      <c r="C43" s="56" t="s">
        <v>78</v>
      </c>
      <c r="D43" s="56" t="s">
        <v>79</v>
      </c>
      <c r="E43" s="71">
        <f>(0.0091*100)/B43</f>
        <v>9.1000000000000004E-3</v>
      </c>
      <c r="F43" s="18"/>
      <c r="I43" s="19"/>
    </row>
    <row r="44" spans="1:9" x14ac:dyDescent="0.25">
      <c r="A44" s="73"/>
      <c r="B44" s="15">
        <v>-100</v>
      </c>
      <c r="C44" s="56" t="s">
        <v>80</v>
      </c>
      <c r="D44" s="56" t="s">
        <v>81</v>
      </c>
      <c r="E44" s="72"/>
      <c r="F44" s="18"/>
      <c r="I44" s="19"/>
    </row>
    <row r="45" spans="1:9" x14ac:dyDescent="0.25">
      <c r="A45" s="87">
        <v>1000</v>
      </c>
      <c r="B45" s="15">
        <v>1000</v>
      </c>
      <c r="C45" s="56" t="s">
        <v>82</v>
      </c>
      <c r="D45" s="56" t="s">
        <v>83</v>
      </c>
      <c r="E45" s="71">
        <f>(0.095*100)/B45</f>
        <v>9.4999999999999998E-3</v>
      </c>
      <c r="F45" s="18"/>
      <c r="I45" s="19"/>
    </row>
    <row r="46" spans="1:9" x14ac:dyDescent="0.25">
      <c r="A46" s="87"/>
      <c r="B46" s="15">
        <v>-500</v>
      </c>
      <c r="C46" s="56" t="s">
        <v>84</v>
      </c>
      <c r="D46" s="56" t="s">
        <v>85</v>
      </c>
      <c r="E46" s="72"/>
      <c r="F46" s="18"/>
      <c r="I46" s="19"/>
    </row>
    <row r="48" spans="1:9" ht="15" customHeight="1" x14ac:dyDescent="0.25">
      <c r="A48" s="4" t="s">
        <v>12</v>
      </c>
      <c r="B48" s="12"/>
      <c r="C48" s="12"/>
      <c r="D48" s="12"/>
      <c r="E48" s="12"/>
      <c r="F48" s="12"/>
      <c r="G48" s="12"/>
      <c r="H48" s="12"/>
    </row>
    <row r="49" spans="1:6" x14ac:dyDescent="0.25">
      <c r="A49" s="67" t="s">
        <v>10</v>
      </c>
      <c r="B49" s="67" t="s">
        <v>6</v>
      </c>
      <c r="C49" s="67" t="s">
        <v>7</v>
      </c>
      <c r="D49" s="67" t="s">
        <v>8</v>
      </c>
      <c r="E49" s="67" t="s">
        <v>9</v>
      </c>
      <c r="F49" s="67" t="s">
        <v>24</v>
      </c>
    </row>
    <row r="50" spans="1:6" x14ac:dyDescent="0.25">
      <c r="A50" s="67"/>
      <c r="B50" s="67"/>
      <c r="C50" s="67"/>
      <c r="D50" s="67"/>
      <c r="E50" s="67"/>
      <c r="F50" s="67"/>
    </row>
    <row r="51" spans="1:6" x14ac:dyDescent="0.25">
      <c r="A51" s="20" t="s">
        <v>34</v>
      </c>
      <c r="B51" s="21">
        <v>10</v>
      </c>
      <c r="C51" s="15">
        <v>10</v>
      </c>
      <c r="D51" s="56" t="s">
        <v>86</v>
      </c>
      <c r="E51" s="56" t="s">
        <v>87</v>
      </c>
      <c r="F51" s="22">
        <f>(0.012*100)/C51</f>
        <v>0.12</v>
      </c>
    </row>
    <row r="52" spans="1:6" x14ac:dyDescent="0.25">
      <c r="A52" s="20" t="s">
        <v>37</v>
      </c>
      <c r="B52" s="21">
        <v>10</v>
      </c>
      <c r="C52" s="15">
        <v>10</v>
      </c>
      <c r="D52" s="56" t="s">
        <v>88</v>
      </c>
      <c r="E52" s="56" t="s">
        <v>89</v>
      </c>
      <c r="F52" s="22">
        <f>(0.012*100)/C52</f>
        <v>0.12</v>
      </c>
    </row>
    <row r="53" spans="1:6" x14ac:dyDescent="0.25">
      <c r="A53" s="84" t="s">
        <v>33</v>
      </c>
      <c r="B53" s="23">
        <v>0.1</v>
      </c>
      <c r="C53" s="24">
        <v>0.1</v>
      </c>
      <c r="D53" s="56" t="s">
        <v>90</v>
      </c>
      <c r="E53" s="56" t="s">
        <v>91</v>
      </c>
      <c r="F53" s="22">
        <f>(0.00012*100)/C53</f>
        <v>0.12</v>
      </c>
    </row>
    <row r="54" spans="1:6" x14ac:dyDescent="0.25">
      <c r="A54" s="84"/>
      <c r="B54" s="23">
        <v>1</v>
      </c>
      <c r="C54" s="15">
        <v>1</v>
      </c>
      <c r="D54" s="56" t="s">
        <v>92</v>
      </c>
      <c r="E54" s="56" t="s">
        <v>93</v>
      </c>
      <c r="F54" s="22">
        <f>(0.0012*100)/C54</f>
        <v>0.12</v>
      </c>
    </row>
    <row r="55" spans="1:6" ht="15" customHeight="1" x14ac:dyDescent="0.25">
      <c r="A55" s="84"/>
      <c r="B55" s="85">
        <v>10</v>
      </c>
      <c r="C55" s="24">
        <v>0.03</v>
      </c>
      <c r="D55" s="56" t="s">
        <v>94</v>
      </c>
      <c r="E55" s="56" t="s">
        <v>95</v>
      </c>
      <c r="F55" s="22">
        <f>(0.003*100)/C55</f>
        <v>10</v>
      </c>
    </row>
    <row r="56" spans="1:6" x14ac:dyDescent="0.25">
      <c r="A56" s="84"/>
      <c r="B56" s="86"/>
      <c r="C56" s="15">
        <v>1</v>
      </c>
      <c r="D56" s="56" t="s">
        <v>96</v>
      </c>
      <c r="E56" s="56" t="s">
        <v>97</v>
      </c>
      <c r="F56" s="22">
        <f>(0.0039*100)/C56</f>
        <v>0.38999999999999996</v>
      </c>
    </row>
    <row r="57" spans="1:6" x14ac:dyDescent="0.25">
      <c r="A57" s="84"/>
      <c r="B57" s="21">
        <v>100</v>
      </c>
      <c r="C57" s="15">
        <v>100</v>
      </c>
      <c r="D57" s="56" t="s">
        <v>98</v>
      </c>
      <c r="E57" s="56" t="s">
        <v>99</v>
      </c>
      <c r="F57" s="22">
        <f>(0.12*100)/C57</f>
        <v>0.12</v>
      </c>
    </row>
    <row r="58" spans="1:6" x14ac:dyDescent="0.25">
      <c r="A58" s="84"/>
      <c r="B58" s="25">
        <v>750</v>
      </c>
      <c r="C58" s="15">
        <v>750</v>
      </c>
      <c r="D58" s="56" t="s">
        <v>100</v>
      </c>
      <c r="E58" s="56" t="s">
        <v>101</v>
      </c>
      <c r="F58" s="22">
        <f>(0.9*100)/C58</f>
        <v>0.12</v>
      </c>
    </row>
    <row r="59" spans="1:6" x14ac:dyDescent="0.25">
      <c r="A59" s="26" t="s">
        <v>38</v>
      </c>
      <c r="B59" s="21">
        <v>10</v>
      </c>
      <c r="C59" s="15">
        <v>10</v>
      </c>
      <c r="D59" s="56" t="s">
        <v>102</v>
      </c>
      <c r="E59" s="56" t="s">
        <v>103</v>
      </c>
      <c r="F59" s="22">
        <f>(0.012*100)/C59</f>
        <v>0.12</v>
      </c>
    </row>
    <row r="60" spans="1:6" x14ac:dyDescent="0.25">
      <c r="A60" s="84" t="s">
        <v>35</v>
      </c>
      <c r="B60" s="21">
        <v>0.1</v>
      </c>
      <c r="C60" s="15">
        <v>0.1</v>
      </c>
      <c r="D60" s="56" t="s">
        <v>104</v>
      </c>
      <c r="E60" s="56" t="s">
        <v>105</v>
      </c>
      <c r="F60" s="22">
        <f>(0.0002*100)/C60</f>
        <v>0.19999999999999998</v>
      </c>
    </row>
    <row r="61" spans="1:6" x14ac:dyDescent="0.25">
      <c r="A61" s="84"/>
      <c r="B61" s="21">
        <v>1</v>
      </c>
      <c r="C61" s="15">
        <v>1</v>
      </c>
      <c r="D61" s="56" t="s">
        <v>106</v>
      </c>
      <c r="E61" s="56" t="s">
        <v>107</v>
      </c>
      <c r="F61" s="22">
        <f>(0.002*100)/C61</f>
        <v>0.2</v>
      </c>
    </row>
    <row r="62" spans="1:6" x14ac:dyDescent="0.25">
      <c r="A62" s="84"/>
      <c r="B62" s="21">
        <v>10</v>
      </c>
      <c r="C62" s="15">
        <v>10</v>
      </c>
      <c r="D62" s="56" t="s">
        <v>108</v>
      </c>
      <c r="E62" s="56" t="s">
        <v>109</v>
      </c>
      <c r="F62" s="22">
        <f>(0.02*100)/C62</f>
        <v>0.2</v>
      </c>
    </row>
    <row r="63" spans="1:6" x14ac:dyDescent="0.25">
      <c r="A63" s="84"/>
      <c r="B63" s="21">
        <v>100</v>
      </c>
      <c r="C63" s="15">
        <v>100</v>
      </c>
      <c r="D63" s="56" t="s">
        <v>110</v>
      </c>
      <c r="E63" s="56" t="s">
        <v>111</v>
      </c>
      <c r="F63" s="22">
        <f>(0.2*100)/C63</f>
        <v>0.2</v>
      </c>
    </row>
    <row r="64" spans="1:6" x14ac:dyDescent="0.25">
      <c r="A64" s="84"/>
      <c r="B64" s="25">
        <v>750</v>
      </c>
      <c r="C64" s="15">
        <v>210</v>
      </c>
      <c r="D64" s="56" t="s">
        <v>112</v>
      </c>
      <c r="E64" s="56" t="s">
        <v>113</v>
      </c>
      <c r="F64" s="22">
        <f>(0.69*100)/C64</f>
        <v>0.32857142857142857</v>
      </c>
    </row>
    <row r="65" spans="1:6" x14ac:dyDescent="0.25">
      <c r="A65" s="26" t="s">
        <v>39</v>
      </c>
      <c r="B65" s="21">
        <v>10</v>
      </c>
      <c r="C65" s="15">
        <v>10</v>
      </c>
      <c r="D65" s="56" t="s">
        <v>114</v>
      </c>
      <c r="E65" s="56" t="s">
        <v>115</v>
      </c>
      <c r="F65" s="22">
        <f>(0.071*100)/C65</f>
        <v>0.71</v>
      </c>
    </row>
    <row r="66" spans="1:6" x14ac:dyDescent="0.25">
      <c r="A66" s="74" t="s">
        <v>40</v>
      </c>
      <c r="B66" s="21">
        <v>0.1</v>
      </c>
      <c r="C66" s="15">
        <v>0.1</v>
      </c>
      <c r="D66" s="56" t="s">
        <v>116</v>
      </c>
      <c r="E66" s="56" t="s">
        <v>117</v>
      </c>
      <c r="F66" s="22">
        <f>(0.0045*100)/C66</f>
        <v>4.4999999999999991</v>
      </c>
    </row>
    <row r="67" spans="1:6" x14ac:dyDescent="0.25">
      <c r="A67" s="75"/>
      <c r="B67" s="21">
        <v>1</v>
      </c>
      <c r="C67" s="15">
        <v>1</v>
      </c>
      <c r="D67" s="56" t="s">
        <v>118</v>
      </c>
      <c r="E67" s="56" t="s">
        <v>119</v>
      </c>
      <c r="F67" s="22">
        <f>(0.045*100)/C67</f>
        <v>4.5</v>
      </c>
    </row>
    <row r="68" spans="1:6" x14ac:dyDescent="0.25">
      <c r="A68" s="75"/>
      <c r="B68" s="21">
        <v>10</v>
      </c>
      <c r="C68" s="15">
        <v>10</v>
      </c>
      <c r="D68" s="56" t="s">
        <v>120</v>
      </c>
      <c r="E68" s="56" t="s">
        <v>121</v>
      </c>
      <c r="F68" s="22">
        <f>(0.45*100)/C68</f>
        <v>4.5</v>
      </c>
    </row>
    <row r="69" spans="1:6" x14ac:dyDescent="0.25">
      <c r="A69" s="75"/>
      <c r="B69" s="21">
        <v>100</v>
      </c>
      <c r="C69" s="15">
        <v>70</v>
      </c>
      <c r="D69" s="56" t="s">
        <v>122</v>
      </c>
      <c r="E69" s="56" t="s">
        <v>123</v>
      </c>
      <c r="F69" s="22">
        <f>(3.3*100)/C69</f>
        <v>4.7142857142857144</v>
      </c>
    </row>
    <row r="70" spans="1:6" x14ac:dyDescent="0.25">
      <c r="A70" s="76"/>
      <c r="B70" s="25">
        <v>750</v>
      </c>
      <c r="C70" s="15">
        <v>70</v>
      </c>
      <c r="D70" s="56" t="s">
        <v>124</v>
      </c>
      <c r="E70" s="56" t="s">
        <v>125</v>
      </c>
      <c r="F70" s="22">
        <f>(6.6*100)/C70</f>
        <v>9.4285714285714288</v>
      </c>
    </row>
    <row r="71" spans="1:6" x14ac:dyDescent="0.25">
      <c r="A71" s="27"/>
      <c r="B71" s="28"/>
      <c r="C71" s="29"/>
      <c r="D71" s="30"/>
      <c r="E71" s="31"/>
      <c r="F71" s="32"/>
    </row>
    <row r="72" spans="1:6" x14ac:dyDescent="0.25">
      <c r="A72" s="33" t="s">
        <v>13</v>
      </c>
      <c r="B72" s="28"/>
      <c r="C72" s="29"/>
      <c r="D72" s="30"/>
      <c r="E72" s="31"/>
      <c r="F72" s="32"/>
    </row>
    <row r="73" spans="1:6" x14ac:dyDescent="0.25">
      <c r="A73" s="67" t="s">
        <v>14</v>
      </c>
      <c r="B73" s="67" t="s">
        <v>15</v>
      </c>
      <c r="C73" s="67" t="s">
        <v>16</v>
      </c>
      <c r="D73" s="67" t="s">
        <v>9</v>
      </c>
      <c r="E73" s="67" t="s">
        <v>24</v>
      </c>
      <c r="F73" s="32"/>
    </row>
    <row r="74" spans="1:6" x14ac:dyDescent="0.25">
      <c r="A74" s="67"/>
      <c r="B74" s="67"/>
      <c r="C74" s="67"/>
      <c r="D74" s="67"/>
      <c r="E74" s="67"/>
      <c r="F74" s="32"/>
    </row>
    <row r="75" spans="1:6" x14ac:dyDescent="0.25">
      <c r="A75" s="20">
        <v>1E-4</v>
      </c>
      <c r="B75" s="20">
        <v>1E-4</v>
      </c>
      <c r="C75" s="56" t="s">
        <v>126</v>
      </c>
      <c r="D75" s="56" t="s">
        <v>127</v>
      </c>
      <c r="E75" s="22">
        <f>(0.000000075*100)/B75</f>
        <v>7.4999999999999983E-2</v>
      </c>
      <c r="F75" s="32"/>
    </row>
    <row r="76" spans="1:6" x14ac:dyDescent="0.25">
      <c r="A76" s="20">
        <v>1E-3</v>
      </c>
      <c r="B76" s="20">
        <v>1E-3</v>
      </c>
      <c r="C76" s="56" t="s">
        <v>128</v>
      </c>
      <c r="D76" s="56" t="s">
        <v>129</v>
      </c>
      <c r="E76" s="22">
        <f>(0.00000056*100)/B76</f>
        <v>5.6000000000000008E-2</v>
      </c>
      <c r="F76" s="32"/>
    </row>
    <row r="77" spans="1:6" x14ac:dyDescent="0.25">
      <c r="A77" s="20">
        <v>0.01</v>
      </c>
      <c r="B77" s="26">
        <v>0.01</v>
      </c>
      <c r="C77" s="56" t="s">
        <v>130</v>
      </c>
      <c r="D77" s="56" t="s">
        <v>131</v>
      </c>
      <c r="E77" s="22">
        <f>(0.000007*100)/B77</f>
        <v>6.9999999999999993E-2</v>
      </c>
      <c r="F77" s="32"/>
    </row>
    <row r="78" spans="1:6" x14ac:dyDescent="0.25">
      <c r="A78" s="20">
        <v>0.1</v>
      </c>
      <c r="B78" s="26">
        <v>0.1</v>
      </c>
      <c r="C78" s="56" t="s">
        <v>132</v>
      </c>
      <c r="D78" s="56" t="s">
        <v>133</v>
      </c>
      <c r="E78" s="22">
        <f>(0.000055*100)/B78</f>
        <v>5.5E-2</v>
      </c>
      <c r="F78" s="32"/>
    </row>
    <row r="79" spans="1:6" x14ac:dyDescent="0.25">
      <c r="A79" s="20">
        <v>1</v>
      </c>
      <c r="B79" s="26">
        <v>1</v>
      </c>
      <c r="C79" s="56" t="s">
        <v>134</v>
      </c>
      <c r="D79" s="56" t="s">
        <v>135</v>
      </c>
      <c r="E79" s="22">
        <f>(0.0011*100)/B79</f>
        <v>0.11</v>
      </c>
      <c r="F79" s="32"/>
    </row>
    <row r="80" spans="1:6" x14ac:dyDescent="0.25">
      <c r="A80" s="26">
        <v>3</v>
      </c>
      <c r="B80" s="26">
        <v>2</v>
      </c>
      <c r="C80" s="56" t="s">
        <v>136</v>
      </c>
      <c r="D80" s="56" t="s">
        <v>137</v>
      </c>
      <c r="E80" s="22">
        <f>(0.0046*100)/B80</f>
        <v>0.22999999999999998</v>
      </c>
      <c r="F80" s="32"/>
    </row>
    <row r="81" spans="1:6" x14ac:dyDescent="0.25">
      <c r="A81" s="27"/>
      <c r="B81" s="27"/>
      <c r="C81" s="29"/>
      <c r="D81" s="30"/>
      <c r="E81" s="31"/>
      <c r="F81" s="32"/>
    </row>
    <row r="82" spans="1:6" x14ac:dyDescent="0.25">
      <c r="A82" s="33" t="s">
        <v>17</v>
      </c>
      <c r="B82" s="27"/>
      <c r="C82" s="29"/>
      <c r="D82" s="30"/>
      <c r="E82" s="31"/>
      <c r="F82" s="32"/>
    </row>
    <row r="83" spans="1:6" x14ac:dyDescent="0.25">
      <c r="A83" s="67" t="s">
        <v>10</v>
      </c>
      <c r="B83" s="67" t="s">
        <v>14</v>
      </c>
      <c r="C83" s="67" t="s">
        <v>15</v>
      </c>
      <c r="D83" s="67" t="s">
        <v>16</v>
      </c>
      <c r="E83" s="67" t="s">
        <v>9</v>
      </c>
      <c r="F83" s="67" t="s">
        <v>24</v>
      </c>
    </row>
    <row r="84" spans="1:6" x14ac:dyDescent="0.25">
      <c r="A84" s="67"/>
      <c r="B84" s="67"/>
      <c r="C84" s="67"/>
      <c r="D84" s="67"/>
      <c r="E84" s="67"/>
      <c r="F84" s="67"/>
    </row>
    <row r="85" spans="1:6" x14ac:dyDescent="0.25">
      <c r="A85" s="34" t="s">
        <v>34</v>
      </c>
      <c r="B85" s="35">
        <v>0.1</v>
      </c>
      <c r="C85" s="34">
        <v>0.1</v>
      </c>
      <c r="D85" s="56" t="s">
        <v>138</v>
      </c>
      <c r="E85" s="56" t="s">
        <v>139</v>
      </c>
      <c r="F85" s="22">
        <f>(0.00014*100)/C85</f>
        <v>0.13999999999999999</v>
      </c>
    </row>
    <row r="86" spans="1:6" ht="15" customHeight="1" x14ac:dyDescent="0.25">
      <c r="A86" s="74" t="s">
        <v>33</v>
      </c>
      <c r="B86" s="20">
        <v>1E-4</v>
      </c>
      <c r="C86" s="20">
        <v>1E-4</v>
      </c>
      <c r="D86" s="56" t="s">
        <v>140</v>
      </c>
      <c r="E86" s="56" t="s">
        <v>141</v>
      </c>
      <c r="F86" s="22">
        <f>(0.00000014*100)/C86</f>
        <v>0.14000000000000001</v>
      </c>
    </row>
    <row r="87" spans="1:6" x14ac:dyDescent="0.25">
      <c r="A87" s="75"/>
      <c r="B87" s="20">
        <v>1E-3</v>
      </c>
      <c r="C87" s="20">
        <v>1E-3</v>
      </c>
      <c r="D87" s="56" t="s">
        <v>142</v>
      </c>
      <c r="E87" s="56" t="s">
        <v>143</v>
      </c>
      <c r="F87" s="22">
        <f>(0.0000014*100)/C87</f>
        <v>0.13999999999999999</v>
      </c>
    </row>
    <row r="88" spans="1:6" ht="15" customHeight="1" x14ac:dyDescent="0.25">
      <c r="A88" s="75"/>
      <c r="B88" s="74">
        <v>0.01</v>
      </c>
      <c r="C88" s="20">
        <v>1E-4</v>
      </c>
      <c r="D88" s="56" t="s">
        <v>144</v>
      </c>
      <c r="E88" s="56" t="s">
        <v>145</v>
      </c>
      <c r="F88" s="22">
        <f>(0.0000041*100)/C88</f>
        <v>4.0999999999999996</v>
      </c>
    </row>
    <row r="89" spans="1:6" x14ac:dyDescent="0.25">
      <c r="A89" s="75"/>
      <c r="B89" s="75"/>
      <c r="C89" s="20">
        <v>1E-3</v>
      </c>
      <c r="D89" s="56" t="s">
        <v>146</v>
      </c>
      <c r="E89" s="56" t="s">
        <v>147</v>
      </c>
      <c r="F89" s="22">
        <f>(0.000005*100)/C89</f>
        <v>0.5</v>
      </c>
    </row>
    <row r="90" spans="1:6" x14ac:dyDescent="0.25">
      <c r="A90" s="75"/>
      <c r="B90" s="76"/>
      <c r="C90" s="26">
        <v>0.01</v>
      </c>
      <c r="D90" s="56" t="s">
        <v>148</v>
      </c>
      <c r="E90" s="56" t="s">
        <v>149</v>
      </c>
      <c r="F90" s="22">
        <f>(0.000014*100)/C90</f>
        <v>0.13999999999999999</v>
      </c>
    </row>
    <row r="91" spans="1:6" x14ac:dyDescent="0.25">
      <c r="A91" s="75"/>
      <c r="B91" s="20">
        <v>0.1</v>
      </c>
      <c r="C91" s="26">
        <v>0.1</v>
      </c>
      <c r="D91" s="56" t="s">
        <v>150</v>
      </c>
      <c r="E91" s="56" t="s">
        <v>151</v>
      </c>
      <c r="F91" s="22">
        <f>(0.00014*100)/C91</f>
        <v>0.13999999999999999</v>
      </c>
    </row>
    <row r="92" spans="1:6" x14ac:dyDescent="0.25">
      <c r="A92" s="75"/>
      <c r="B92" s="20">
        <v>1</v>
      </c>
      <c r="C92" s="26">
        <v>1</v>
      </c>
      <c r="D92" s="56" t="s">
        <v>152</v>
      </c>
      <c r="E92" s="56" t="s">
        <v>153</v>
      </c>
      <c r="F92" s="22">
        <f>(0.0014*100)/C92</f>
        <v>0.13999999999999999</v>
      </c>
    </row>
    <row r="93" spans="1:6" x14ac:dyDescent="0.25">
      <c r="A93" s="76"/>
      <c r="B93" s="26">
        <v>3</v>
      </c>
      <c r="C93" s="26">
        <v>2</v>
      </c>
      <c r="D93" s="56" t="s">
        <v>154</v>
      </c>
      <c r="E93" s="56" t="s">
        <v>155</v>
      </c>
      <c r="F93" s="22">
        <f>(0.0058*100)/C93</f>
        <v>0.28999999999999998</v>
      </c>
    </row>
    <row r="94" spans="1:6" ht="15" customHeight="1" x14ac:dyDescent="0.25">
      <c r="A94" s="74" t="s">
        <v>41</v>
      </c>
      <c r="B94" s="20">
        <v>1E-4</v>
      </c>
      <c r="C94" s="20">
        <v>1E-4</v>
      </c>
      <c r="D94" s="56" t="s">
        <v>156</v>
      </c>
      <c r="E94" s="56" t="s">
        <v>157</v>
      </c>
      <c r="F94" s="22">
        <f>(0.00000014*100)/C94</f>
        <v>0.14000000000000001</v>
      </c>
    </row>
    <row r="95" spans="1:6" x14ac:dyDescent="0.25">
      <c r="A95" s="75"/>
      <c r="B95" s="20">
        <v>1E-3</v>
      </c>
      <c r="C95" s="20">
        <v>1E-3</v>
      </c>
      <c r="D95" s="56" t="s">
        <v>158</v>
      </c>
      <c r="E95" s="56" t="s">
        <v>159</v>
      </c>
      <c r="F95" s="22">
        <f>(0.0000014*100)/C95</f>
        <v>0.13999999999999999</v>
      </c>
    </row>
    <row r="96" spans="1:6" x14ac:dyDescent="0.25">
      <c r="A96" s="75"/>
      <c r="B96" s="20">
        <v>0.01</v>
      </c>
      <c r="C96" s="26">
        <v>0.01</v>
      </c>
      <c r="D96" s="56" t="s">
        <v>160</v>
      </c>
      <c r="E96" s="56" t="s">
        <v>161</v>
      </c>
      <c r="F96" s="22">
        <f>(0.000014*100)/C96</f>
        <v>0.13999999999999999</v>
      </c>
    </row>
    <row r="97" spans="1:9" x14ac:dyDescent="0.25">
      <c r="A97" s="75"/>
      <c r="B97" s="20">
        <v>0.1</v>
      </c>
      <c r="C97" s="26">
        <v>0.1</v>
      </c>
      <c r="D97" s="56" t="s">
        <v>162</v>
      </c>
      <c r="E97" s="56" t="s">
        <v>163</v>
      </c>
      <c r="F97" s="22">
        <f>(0.00014*100)/C97</f>
        <v>0.13999999999999999</v>
      </c>
    </row>
    <row r="98" spans="1:9" x14ac:dyDescent="0.25">
      <c r="A98" s="75"/>
      <c r="B98" s="20">
        <v>1</v>
      </c>
      <c r="C98" s="26">
        <v>1</v>
      </c>
      <c r="D98" s="56" t="s">
        <v>164</v>
      </c>
      <c r="E98" s="56" t="s">
        <v>165</v>
      </c>
      <c r="F98" s="22">
        <f>(0.0014*100)/C98</f>
        <v>0.13999999999999999</v>
      </c>
    </row>
    <row r="99" spans="1:9" x14ac:dyDescent="0.25">
      <c r="A99" s="76"/>
      <c r="B99" s="26">
        <v>3</v>
      </c>
      <c r="C99" s="26">
        <v>2</v>
      </c>
      <c r="D99" s="56" t="s">
        <v>166</v>
      </c>
      <c r="E99" s="56" t="s">
        <v>167</v>
      </c>
      <c r="F99" s="22">
        <f>(0.0058*100)/C99</f>
        <v>0.28999999999999998</v>
      </c>
    </row>
    <row r="100" spans="1:9" x14ac:dyDescent="0.25">
      <c r="A100" s="27"/>
      <c r="B100" s="27"/>
      <c r="C100" s="27"/>
      <c r="D100" s="66"/>
      <c r="E100" s="66"/>
      <c r="F100" s="32"/>
    </row>
    <row r="101" spans="1:9" x14ac:dyDescent="0.25">
      <c r="A101" s="27"/>
      <c r="B101" s="27"/>
      <c r="C101" s="27"/>
      <c r="D101" s="66"/>
      <c r="E101" s="66"/>
      <c r="F101" s="32"/>
    </row>
    <row r="102" spans="1:9" x14ac:dyDescent="0.25">
      <c r="A102" s="27"/>
      <c r="B102" s="27"/>
      <c r="C102" s="27"/>
      <c r="D102" s="66"/>
      <c r="E102" s="66"/>
      <c r="F102" s="32"/>
    </row>
    <row r="103" spans="1:9" x14ac:dyDescent="0.25">
      <c r="A103" s="33" t="s">
        <v>18</v>
      </c>
      <c r="B103" s="27"/>
      <c r="C103" s="27"/>
      <c r="D103" s="29"/>
      <c r="E103" s="30"/>
      <c r="F103" s="32"/>
    </row>
    <row r="104" spans="1:9" ht="15" customHeight="1" x14ac:dyDescent="0.25">
      <c r="A104" s="68" t="s">
        <v>20</v>
      </c>
      <c r="B104" s="68" t="s">
        <v>6</v>
      </c>
      <c r="C104" s="68" t="s">
        <v>21</v>
      </c>
      <c r="D104" s="68" t="s">
        <v>19</v>
      </c>
      <c r="E104" s="68" t="s">
        <v>9</v>
      </c>
      <c r="F104" s="68" t="s">
        <v>24</v>
      </c>
    </row>
    <row r="105" spans="1:9" x14ac:dyDescent="0.25">
      <c r="A105" s="69"/>
      <c r="B105" s="69"/>
      <c r="C105" s="69"/>
      <c r="D105" s="69"/>
      <c r="E105" s="69"/>
      <c r="F105" s="69"/>
    </row>
    <row r="106" spans="1:9" x14ac:dyDescent="0.25">
      <c r="A106" s="69"/>
      <c r="B106" s="69"/>
      <c r="C106" s="69"/>
      <c r="D106" s="69"/>
      <c r="E106" s="69"/>
      <c r="F106" s="69"/>
    </row>
    <row r="107" spans="1:9" x14ac:dyDescent="0.25">
      <c r="A107" s="70"/>
      <c r="B107" s="70"/>
      <c r="C107" s="70"/>
      <c r="D107" s="70"/>
      <c r="E107" s="70"/>
      <c r="F107" s="70"/>
    </row>
    <row r="108" spans="1:9" x14ac:dyDescent="0.25">
      <c r="A108" s="36">
        <v>10</v>
      </c>
      <c r="B108" s="34">
        <v>1</v>
      </c>
      <c r="C108" s="34">
        <v>0.1</v>
      </c>
      <c r="D108" s="56" t="s">
        <v>168</v>
      </c>
      <c r="E108" s="56" t="s">
        <v>169</v>
      </c>
      <c r="F108" s="35">
        <f>(0.0035*100)/A108</f>
        <v>3.5000000000000003E-2</v>
      </c>
    </row>
    <row r="109" spans="1:9" x14ac:dyDescent="0.25">
      <c r="A109" s="36">
        <v>300000</v>
      </c>
      <c r="B109" s="34">
        <v>0.1</v>
      </c>
      <c r="C109" s="34">
        <v>0.01</v>
      </c>
      <c r="D109" s="56" t="s">
        <v>170</v>
      </c>
      <c r="E109" s="56" t="s">
        <v>171</v>
      </c>
      <c r="F109" s="34">
        <f>(510*100)/A109</f>
        <v>0.17</v>
      </c>
    </row>
    <row r="110" spans="1:9" x14ac:dyDescent="0.25">
      <c r="A110" s="27"/>
      <c r="B110" s="27"/>
      <c r="C110" s="27"/>
      <c r="D110" s="29"/>
      <c r="E110" s="30"/>
      <c r="F110" s="32"/>
    </row>
    <row r="111" spans="1:9" x14ac:dyDescent="0.25">
      <c r="A111" s="8" t="s">
        <v>197</v>
      </c>
      <c r="B111" s="27"/>
      <c r="C111" s="27"/>
      <c r="D111" s="29"/>
      <c r="E111" s="30"/>
      <c r="F111" s="32"/>
    </row>
    <row r="112" spans="1:9" s="9" customFormat="1" ht="14.25" customHeight="1" x14ac:dyDescent="0.2">
      <c r="A112" s="8" t="s">
        <v>198</v>
      </c>
      <c r="B112" s="37"/>
      <c r="C112" s="37"/>
      <c r="D112" s="38"/>
      <c r="E112" s="39"/>
      <c r="F112" s="40"/>
      <c r="G112" s="8"/>
      <c r="H112" s="8"/>
      <c r="I112" s="8"/>
    </row>
    <row r="113" spans="1:9" x14ac:dyDescent="0.25">
      <c r="A113" s="67" t="s">
        <v>27</v>
      </c>
      <c r="B113" s="67" t="s">
        <v>22</v>
      </c>
      <c r="C113" s="67" t="s">
        <v>23</v>
      </c>
      <c r="D113" s="67" t="s">
        <v>9</v>
      </c>
      <c r="E113" s="67" t="s">
        <v>24</v>
      </c>
      <c r="F113" s="32"/>
    </row>
    <row r="114" spans="1:9" x14ac:dyDescent="0.25">
      <c r="A114" s="67"/>
      <c r="B114" s="67"/>
      <c r="C114" s="67"/>
      <c r="D114" s="67"/>
      <c r="E114" s="67"/>
      <c r="F114" s="32"/>
    </row>
    <row r="115" spans="1:9" x14ac:dyDescent="0.25">
      <c r="A115" s="41">
        <v>100</v>
      </c>
      <c r="B115" s="41">
        <v>100</v>
      </c>
      <c r="C115" s="56" t="s">
        <v>172</v>
      </c>
      <c r="D115" s="56" t="s">
        <v>173</v>
      </c>
      <c r="E115" s="22">
        <f>(0.021*100)/B115</f>
        <v>2.1000000000000001E-2</v>
      </c>
      <c r="F115" s="32"/>
    </row>
    <row r="116" spans="1:9" x14ac:dyDescent="0.25">
      <c r="A116" s="41">
        <v>1000</v>
      </c>
      <c r="B116" s="41">
        <v>1000</v>
      </c>
      <c r="C116" s="56" t="s">
        <v>174</v>
      </c>
      <c r="D116" s="56" t="s">
        <v>175</v>
      </c>
      <c r="E116" s="22">
        <f>(0.15*100)/B116</f>
        <v>1.4999999999999999E-2</v>
      </c>
      <c r="F116" s="32"/>
    </row>
    <row r="117" spans="1:9" x14ac:dyDescent="0.25">
      <c r="A117" s="41">
        <v>10000</v>
      </c>
      <c r="B117" s="41">
        <v>10000</v>
      </c>
      <c r="C117" s="56" t="s">
        <v>176</v>
      </c>
      <c r="D117" s="56" t="s">
        <v>177</v>
      </c>
      <c r="E117" s="22">
        <f>(1.5*100)/B117</f>
        <v>1.4999999999999999E-2</v>
      </c>
      <c r="F117" s="32"/>
    </row>
    <row r="118" spans="1:9" x14ac:dyDescent="0.25">
      <c r="A118" s="42">
        <v>100000</v>
      </c>
      <c r="B118" s="42">
        <v>100000</v>
      </c>
      <c r="C118" s="56" t="s">
        <v>178</v>
      </c>
      <c r="D118" s="56" t="s">
        <v>179</v>
      </c>
      <c r="E118" s="43">
        <f>(15*100)/B118</f>
        <v>1.4999999999999999E-2</v>
      </c>
      <c r="F118" s="32"/>
    </row>
    <row r="119" spans="1:9" x14ac:dyDescent="0.25">
      <c r="A119" s="44"/>
      <c r="B119" s="44"/>
      <c r="C119" s="45"/>
      <c r="D119" s="46"/>
      <c r="E119" s="47"/>
      <c r="F119" s="32"/>
    </row>
    <row r="120" spans="1:9" s="9" customFormat="1" ht="15.75" customHeight="1" x14ac:dyDescent="0.2">
      <c r="A120" s="49" t="s">
        <v>199</v>
      </c>
      <c r="B120" s="37"/>
      <c r="C120" s="37"/>
      <c r="D120" s="38"/>
      <c r="E120" s="39"/>
      <c r="F120" s="40"/>
      <c r="G120" s="8"/>
      <c r="H120" s="8"/>
      <c r="I120" s="8"/>
    </row>
    <row r="121" spans="1:9" ht="15" customHeight="1" x14ac:dyDescent="0.25">
      <c r="A121" s="67" t="s">
        <v>28</v>
      </c>
      <c r="B121" s="67" t="s">
        <v>25</v>
      </c>
      <c r="C121" s="67" t="s">
        <v>26</v>
      </c>
      <c r="D121" s="67" t="s">
        <v>9</v>
      </c>
      <c r="E121" s="67" t="s">
        <v>24</v>
      </c>
      <c r="F121" s="32"/>
    </row>
    <row r="122" spans="1:9" x14ac:dyDescent="0.25">
      <c r="A122" s="67"/>
      <c r="B122" s="67"/>
      <c r="C122" s="67"/>
      <c r="D122" s="67"/>
      <c r="E122" s="67"/>
      <c r="F122" s="32"/>
    </row>
    <row r="123" spans="1:9" x14ac:dyDescent="0.25">
      <c r="A123" s="67"/>
      <c r="B123" s="67"/>
      <c r="C123" s="67"/>
      <c r="D123" s="67"/>
      <c r="E123" s="67"/>
      <c r="F123" s="32"/>
    </row>
    <row r="124" spans="1:9" x14ac:dyDescent="0.25">
      <c r="A124" s="41">
        <v>1</v>
      </c>
      <c r="B124" s="41">
        <v>1000000</v>
      </c>
      <c r="C124" s="56" t="s">
        <v>180</v>
      </c>
      <c r="D124" s="56" t="s">
        <v>181</v>
      </c>
      <c r="E124" s="22">
        <f>(150*100)/B124</f>
        <v>1.4999999999999999E-2</v>
      </c>
      <c r="F124" s="32"/>
    </row>
    <row r="125" spans="1:9" x14ac:dyDescent="0.25">
      <c r="A125" s="41">
        <v>10</v>
      </c>
      <c r="B125" s="41">
        <v>10000000</v>
      </c>
      <c r="C125" s="56" t="s">
        <v>182</v>
      </c>
      <c r="D125" s="56" t="s">
        <v>183</v>
      </c>
      <c r="E125" s="22">
        <f>(4100*100)/B125</f>
        <v>4.1000000000000002E-2</v>
      </c>
      <c r="F125" s="32"/>
    </row>
    <row r="126" spans="1:9" x14ac:dyDescent="0.25">
      <c r="A126" s="41">
        <v>100</v>
      </c>
      <c r="B126" s="41">
        <v>100</v>
      </c>
      <c r="C126" s="56" t="s">
        <v>184</v>
      </c>
      <c r="D126" s="56" t="s">
        <v>185</v>
      </c>
      <c r="E126" s="22">
        <f>(810000*100)/100000000</f>
        <v>0.81</v>
      </c>
      <c r="F126" s="32"/>
    </row>
    <row r="127" spans="1:9" x14ac:dyDescent="0.25">
      <c r="A127" s="48"/>
      <c r="B127" s="50"/>
      <c r="C127" s="14"/>
      <c r="D127" s="14"/>
      <c r="E127" s="14"/>
      <c r="F127" s="32"/>
    </row>
    <row r="133" spans="1:8" x14ac:dyDescent="0.25">
      <c r="A133" s="88" t="s">
        <v>29</v>
      </c>
      <c r="B133" s="88"/>
      <c r="C133" s="51"/>
      <c r="D133" s="52" t="s">
        <v>31</v>
      </c>
      <c r="E133" s="89" t="s">
        <v>62</v>
      </c>
      <c r="F133" s="90"/>
      <c r="G133" s="14" t="s">
        <v>32</v>
      </c>
      <c r="H133" s="53"/>
    </row>
    <row r="135" spans="1:8" x14ac:dyDescent="0.25">
      <c r="A135" s="88" t="s">
        <v>30</v>
      </c>
      <c r="B135" s="88"/>
      <c r="C135" s="91" t="s">
        <v>63</v>
      </c>
      <c r="D135" s="91"/>
    </row>
  </sheetData>
  <mergeCells count="90">
    <mergeCell ref="A14:C14"/>
    <mergeCell ref="A15:C15"/>
    <mergeCell ref="A7:H7"/>
    <mergeCell ref="A9:C9"/>
    <mergeCell ref="A10:C10"/>
    <mergeCell ref="A11:C11"/>
    <mergeCell ref="A12:C12"/>
    <mergeCell ref="A133:B133"/>
    <mergeCell ref="E133:F133"/>
    <mergeCell ref="A135:B135"/>
    <mergeCell ref="C135:D135"/>
    <mergeCell ref="A19:C19"/>
    <mergeCell ref="F19:G19"/>
    <mergeCell ref="A20:C20"/>
    <mergeCell ref="F20:G20"/>
    <mergeCell ref="A23:C23"/>
    <mergeCell ref="D23:E23"/>
    <mergeCell ref="F23:G23"/>
    <mergeCell ref="A21:C21"/>
    <mergeCell ref="D21:E21"/>
    <mergeCell ref="F21:G21"/>
    <mergeCell ref="A22:C22"/>
    <mergeCell ref="D22:E22"/>
    <mergeCell ref="E113:E114"/>
    <mergeCell ref="F22:G22"/>
    <mergeCell ref="A53:A58"/>
    <mergeCell ref="A60:A64"/>
    <mergeCell ref="D73:D74"/>
    <mergeCell ref="E73:E74"/>
    <mergeCell ref="B55:B56"/>
    <mergeCell ref="A66:A70"/>
    <mergeCell ref="E49:E50"/>
    <mergeCell ref="E45:E46"/>
    <mergeCell ref="F49:F50"/>
    <mergeCell ref="A45:A46"/>
    <mergeCell ref="A40:A42"/>
    <mergeCell ref="A43:A44"/>
    <mergeCell ref="A36:A37"/>
    <mergeCell ref="E36:E37"/>
    <mergeCell ref="A104:A107"/>
    <mergeCell ref="D113:D114"/>
    <mergeCell ref="A113:A114"/>
    <mergeCell ref="C73:C74"/>
    <mergeCell ref="D83:D84"/>
    <mergeCell ref="A73:A74"/>
    <mergeCell ref="B73:B74"/>
    <mergeCell ref="A94:A99"/>
    <mergeCell ref="A2:H2"/>
    <mergeCell ref="A1:H1"/>
    <mergeCell ref="A34:A35"/>
    <mergeCell ref="D18:E18"/>
    <mergeCell ref="D19:E19"/>
    <mergeCell ref="D20:E20"/>
    <mergeCell ref="A5:H5"/>
    <mergeCell ref="A4:H4"/>
    <mergeCell ref="B34:B35"/>
    <mergeCell ref="C34:C35"/>
    <mergeCell ref="D34:D35"/>
    <mergeCell ref="E34:E35"/>
    <mergeCell ref="A3:H3"/>
    <mergeCell ref="A18:C18"/>
    <mergeCell ref="F18:G18"/>
    <mergeCell ref="A13:C13"/>
    <mergeCell ref="E41:E42"/>
    <mergeCell ref="E43:E44"/>
    <mergeCell ref="A38:A39"/>
    <mergeCell ref="A86:A93"/>
    <mergeCell ref="B88:B90"/>
    <mergeCell ref="D49:D50"/>
    <mergeCell ref="A49:A50"/>
    <mergeCell ref="B49:B50"/>
    <mergeCell ref="C49:C50"/>
    <mergeCell ref="E83:E84"/>
    <mergeCell ref="E38:E39"/>
    <mergeCell ref="E121:E123"/>
    <mergeCell ref="D121:D123"/>
    <mergeCell ref="F83:F84"/>
    <mergeCell ref="C83:C84"/>
    <mergeCell ref="A83:A84"/>
    <mergeCell ref="B83:B84"/>
    <mergeCell ref="B113:B114"/>
    <mergeCell ref="F104:F107"/>
    <mergeCell ref="E104:E107"/>
    <mergeCell ref="D104:D107"/>
    <mergeCell ref="C104:C107"/>
    <mergeCell ref="B104:B107"/>
    <mergeCell ref="C121:C123"/>
    <mergeCell ref="B121:B123"/>
    <mergeCell ref="A121:A123"/>
    <mergeCell ref="C113:C114"/>
  </mergeCells>
  <pageMargins left="0.78740157480314965" right="0.39370078740157483" top="0.39370078740157483" bottom="0.39370078740157483" header="0.39370078740157483" footer="0.39370078740157483"/>
  <pageSetup paperSize="9" scale="97" orientation="portrait" horizontalDpi="180" verticalDpi="180" r:id="rId1"/>
  <headerFooter>
    <oddFooter>&amp;R&amp;"Times New Roman,обычный"&amp;P страница из &amp;N</oddFooter>
  </headerFooter>
  <rowBreaks count="1" manualBreakCount="1">
    <brk id="47" max="7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Лист2</vt:lpstr>
      <vt:lpstr>Лист3</vt:lpstr>
      <vt:lpstr>Лист1!Область_печати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2021-07-08T05:02:55Z</dcterms:modified>
</cp:coreProperties>
</file>