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Лист1!$A$1:$H$351</definedName>
  </definedNames>
  <calcPr calcId="162913"/>
</workbook>
</file>

<file path=xl/calcChain.xml><?xml version="1.0" encoding="utf-8"?>
<calcChain xmlns="http://schemas.openxmlformats.org/spreadsheetml/2006/main">
  <c r="E325" i="1" l="1"/>
  <c r="E326" i="1"/>
  <c r="E319" i="1"/>
  <c r="E328" i="1"/>
  <c r="E327" i="1"/>
  <c r="E318" i="1"/>
  <c r="E317" i="1"/>
  <c r="E316" i="1"/>
  <c r="E337" i="1"/>
  <c r="E336" i="1"/>
  <c r="E335" i="1"/>
  <c r="E334" i="1"/>
  <c r="E310" i="1"/>
  <c r="E308" i="1"/>
  <c r="E306" i="1"/>
  <c r="E304" i="1"/>
  <c r="F297" i="1" l="1"/>
  <c r="F296" i="1"/>
  <c r="F295" i="1"/>
  <c r="F294" i="1"/>
  <c r="F293" i="1"/>
  <c r="F266" i="1"/>
  <c r="F265" i="1"/>
  <c r="F264" i="1"/>
  <c r="F263" i="1"/>
  <c r="F262" i="1"/>
  <c r="F292" i="1"/>
  <c r="F291" i="1"/>
  <c r="F290" i="1"/>
  <c r="F289" i="1"/>
  <c r="F288" i="1"/>
  <c r="F261" i="1"/>
  <c r="F260" i="1"/>
  <c r="F259" i="1"/>
  <c r="F258" i="1"/>
  <c r="F257" i="1"/>
  <c r="F287" i="1"/>
  <c r="F286" i="1"/>
  <c r="F285" i="1"/>
  <c r="F284" i="1"/>
  <c r="F283" i="1"/>
  <c r="F256" i="1"/>
  <c r="F255" i="1"/>
  <c r="F254" i="1"/>
  <c r="F253" i="1"/>
  <c r="F252" i="1"/>
  <c r="F235" i="1"/>
  <c r="F234" i="1"/>
  <c r="F233" i="1"/>
  <c r="F232" i="1"/>
  <c r="F231" i="1"/>
  <c r="F230" i="1"/>
  <c r="F229" i="1"/>
  <c r="F228" i="1"/>
  <c r="F227" i="1"/>
  <c r="F226" i="1"/>
  <c r="F282" i="1"/>
  <c r="F281" i="1"/>
  <c r="F280" i="1"/>
  <c r="F279" i="1"/>
  <c r="F278" i="1"/>
  <c r="F251" i="1"/>
  <c r="F250" i="1"/>
  <c r="F249" i="1"/>
  <c r="F248" i="1"/>
  <c r="F247" i="1"/>
  <c r="F277" i="1"/>
  <c r="F276" i="1"/>
  <c r="F275" i="1"/>
  <c r="F274" i="1"/>
  <c r="F273" i="1"/>
  <c r="F246" i="1"/>
  <c r="F245" i="1"/>
  <c r="F244" i="1"/>
  <c r="F243" i="1"/>
  <c r="F242" i="1"/>
  <c r="F225" i="1"/>
  <c r="F224" i="1"/>
  <c r="F223" i="1"/>
  <c r="F222" i="1"/>
  <c r="F221" i="1"/>
  <c r="F272" i="1"/>
  <c r="F271" i="1"/>
  <c r="F270" i="1"/>
  <c r="F269" i="1"/>
  <c r="F268" i="1"/>
  <c r="F241" i="1"/>
  <c r="F240" i="1"/>
  <c r="F239" i="1"/>
  <c r="F238" i="1"/>
  <c r="F237" i="1"/>
  <c r="F220" i="1"/>
  <c r="F219" i="1"/>
  <c r="F218" i="1"/>
  <c r="F217" i="1"/>
  <c r="F216" i="1"/>
  <c r="F267" i="1"/>
  <c r="F236" i="1"/>
  <c r="F215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F156" i="1" l="1"/>
  <c r="F155" i="1"/>
  <c r="F154" i="1"/>
  <c r="F153" i="1"/>
  <c r="F152" i="1"/>
  <c r="F131" i="1"/>
  <c r="F130" i="1"/>
  <c r="F129" i="1"/>
  <c r="F128" i="1"/>
  <c r="F127" i="1"/>
  <c r="F176" i="1"/>
  <c r="F175" i="1"/>
  <c r="F174" i="1"/>
  <c r="F173" i="1"/>
  <c r="F172" i="1"/>
  <c r="F151" i="1"/>
  <c r="F150" i="1"/>
  <c r="F149" i="1"/>
  <c r="F148" i="1"/>
  <c r="F147" i="1"/>
  <c r="F126" i="1"/>
  <c r="F125" i="1"/>
  <c r="F124" i="1"/>
  <c r="F123" i="1"/>
  <c r="F122" i="1"/>
  <c r="F171" i="1"/>
  <c r="F170" i="1"/>
  <c r="F169" i="1"/>
  <c r="F168" i="1"/>
  <c r="F167" i="1"/>
  <c r="F146" i="1"/>
  <c r="F145" i="1"/>
  <c r="F144" i="1"/>
  <c r="F143" i="1"/>
  <c r="F142" i="1"/>
  <c r="F121" i="1"/>
  <c r="F120" i="1"/>
  <c r="F119" i="1"/>
  <c r="F118" i="1"/>
  <c r="F117" i="1"/>
  <c r="F166" i="1"/>
  <c r="F165" i="1"/>
  <c r="F164" i="1"/>
  <c r="F163" i="1"/>
  <c r="F162" i="1"/>
  <c r="F141" i="1"/>
  <c r="F140" i="1"/>
  <c r="F139" i="1"/>
  <c r="F138" i="1"/>
  <c r="F137" i="1"/>
  <c r="F116" i="1"/>
  <c r="F115" i="1"/>
  <c r="F114" i="1"/>
  <c r="F113" i="1"/>
  <c r="F112" i="1"/>
  <c r="F161" i="1"/>
  <c r="F160" i="1"/>
  <c r="F159" i="1"/>
  <c r="F158" i="1"/>
  <c r="F157" i="1"/>
  <c r="F136" i="1"/>
  <c r="F135" i="1"/>
  <c r="F134" i="1"/>
  <c r="F133" i="1"/>
  <c r="F13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 l="1"/>
  <c r="E33" i="1"/>
</calcChain>
</file>

<file path=xl/sharedStrings.xml><?xml version="1.0" encoding="utf-8"?>
<sst xmlns="http://schemas.openxmlformats.org/spreadsheetml/2006/main" count="651" uniqueCount="628">
  <si>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</si>
  <si>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</si>
  <si>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</si>
  <si>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</si>
  <si>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</si>
  <si>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</si>
  <si>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</si>
  <si>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</si>
  <si>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</si>
  <si>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</si>
  <si>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</si>
  <si>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</si>
  <si>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</si>
  <si>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</si>
  <si>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</si>
  <si>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</si>
  <si>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</si>
  <si>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</si>
  <si>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</si>
  <si>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</si>
  <si>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</si>
  <si>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</si>
  <si>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</si>
  <si>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</si>
  <si>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</si>
  <si>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</si>
  <si>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</si>
  <si>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</si>
  <si>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</si>
  <si>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</si>
  <si>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</si>
  <si>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</si>
  <si>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</si>
  <si>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</si>
  <si>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</si>
  <si>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</si>
  <si>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</si>
  <si>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</si>
  <si>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</si>
  <si>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</si>
  <si>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</si>
  <si>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</si>
  <si>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</si>
  <si>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</si>
  <si>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</si>
  <si>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</si>
  <si>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</si>
  <si>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</si>
  <si>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</si>
  <si>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</si>
  <si>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</si>
  <si>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</si>
  <si>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</si>
  <si>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</si>
  <si>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</si>
  <si>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</si>
  <si>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</si>
  <si>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</si>
  <si>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</si>
  <si>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</si>
  <si>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</si>
  <si>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</si>
  <si>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</si>
  <si>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</si>
  <si>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</si>
  <si>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</si>
  <si>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Протокол поверки № ______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</si>
  <si>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</si>
  <si>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</si>
  <si>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</si>
  <si>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</si>
  <si>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</si>
  <si>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</si>
  <si>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</si>
  <si>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</si>
  <si>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</si>
  <si>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</si>
  <si>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</si>
  <si>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gdcv_1</t>
  </si>
  <si>
    <t>dcv_2</t>
  </si>
  <si>
    <t>gdcv_2</t>
  </si>
  <si>
    <t>dcv_3</t>
  </si>
  <si>
    <t>gdcv_3</t>
  </si>
  <si>
    <t>dcv_4</t>
  </si>
  <si>
    <t>gdcv_4</t>
  </si>
  <si>
    <t>dcv_5</t>
  </si>
  <si>
    <t>gdcv_5</t>
  </si>
  <si>
    <t>dcv_6</t>
  </si>
  <si>
    <t>gdcv_6</t>
  </si>
  <si>
    <t>dcv_7</t>
  </si>
  <si>
    <t>gdcv_7</t>
  </si>
  <si>
    <t>dcv_8</t>
  </si>
  <si>
    <t>gdcv_8</t>
  </si>
  <si>
    <t>dcv_9</t>
  </si>
  <si>
    <t>gdcv_9</t>
  </si>
  <si>
    <t>dcv_10</t>
  </si>
  <si>
    <t>gdcv_10</t>
  </si>
  <si>
    <t>dcv_11</t>
  </si>
  <si>
    <t>gdcv_11</t>
  </si>
  <si>
    <t>dcv_12</t>
  </si>
  <si>
    <t>gdcv_12</t>
  </si>
  <si>
    <t>dcv_13</t>
  </si>
  <si>
    <t>gdcv_13</t>
  </si>
  <si>
    <t>dcv_14</t>
  </si>
  <si>
    <t>gdcv_14</t>
  </si>
  <si>
    <t>dcv_15</t>
  </si>
  <si>
    <t>gdcv_15</t>
  </si>
  <si>
    <t>dcv_16</t>
  </si>
  <si>
    <t>gdcv_16</t>
  </si>
  <si>
    <t>dcv_17</t>
  </si>
  <si>
    <t>gdcv_17</t>
  </si>
  <si>
    <t>dcv_18</t>
  </si>
  <si>
    <t>gdcv_18</t>
  </si>
  <si>
    <t>dcv_19</t>
  </si>
  <si>
    <t>gdcv_19</t>
  </si>
  <si>
    <t>dcv_20</t>
  </si>
  <si>
    <t>gdcv_20</t>
  </si>
  <si>
    <t>dcv_21</t>
  </si>
  <si>
    <t>gdcv_21</t>
  </si>
  <si>
    <t>dcv_22</t>
  </si>
  <si>
    <t>gdcv_22</t>
  </si>
  <si>
    <t>dcv_23</t>
  </si>
  <si>
    <t>gdcv_23</t>
  </si>
  <si>
    <t>dcv_24</t>
  </si>
  <si>
    <t>gdcv_24</t>
  </si>
  <si>
    <t>dcv_25</t>
  </si>
  <si>
    <t>gdcv_25</t>
  </si>
  <si>
    <t>acv_1</t>
  </si>
  <si>
    <t>gacv_1</t>
  </si>
  <si>
    <t>acv_2</t>
  </si>
  <si>
    <t>gacv_2</t>
  </si>
  <si>
    <t>acv_3</t>
  </si>
  <si>
    <t>gacv_3</t>
  </si>
  <si>
    <t>acv_4</t>
  </si>
  <si>
    <t>gacv_4</t>
  </si>
  <si>
    <t>acv_5</t>
  </si>
  <si>
    <t>gacv_5</t>
  </si>
  <si>
    <t>acv_6</t>
  </si>
  <si>
    <t>gacv_6</t>
  </si>
  <si>
    <t>acv_7</t>
  </si>
  <si>
    <t>gacv_7</t>
  </si>
  <si>
    <t>acv_8</t>
  </si>
  <si>
    <t>gacv_8</t>
  </si>
  <si>
    <t>acv_9</t>
  </si>
  <si>
    <t>gacv_9</t>
  </si>
  <si>
    <t>acv_10</t>
  </si>
  <si>
    <t>gacv_10</t>
  </si>
  <si>
    <t>acv_11</t>
  </si>
  <si>
    <t>gacv_11</t>
  </si>
  <si>
    <t>acv_12</t>
  </si>
  <si>
    <t>gacv_12</t>
  </si>
  <si>
    <t>acv_13</t>
  </si>
  <si>
    <t>gacv_13</t>
  </si>
  <si>
    <t>acv_14</t>
  </si>
  <si>
    <t>gacv_14</t>
  </si>
  <si>
    <t>acv_15</t>
  </si>
  <si>
    <t>gacv_15</t>
  </si>
  <si>
    <t>acv_16</t>
  </si>
  <si>
    <t>gacv_16</t>
  </si>
  <si>
    <t>acv_17</t>
  </si>
  <si>
    <t>gacv_17</t>
  </si>
  <si>
    <t>acv_18</t>
  </si>
  <si>
    <t>gacv_18</t>
  </si>
  <si>
    <t>acv_19</t>
  </si>
  <si>
    <t>gacv_19</t>
  </si>
  <si>
    <t>acv_20</t>
  </si>
  <si>
    <t>gacv_20</t>
  </si>
  <si>
    <t>acv_21</t>
  </si>
  <si>
    <t>gacv_21</t>
  </si>
  <si>
    <t>acv_22</t>
  </si>
  <si>
    <t>gacv_22</t>
  </si>
  <si>
    <t>acv_23</t>
  </si>
  <si>
    <t>gacv_23</t>
  </si>
  <si>
    <t>acv_24</t>
  </si>
  <si>
    <t>gacv_24</t>
  </si>
  <si>
    <t>acv_25</t>
  </si>
  <si>
    <t>gacv_25</t>
  </si>
  <si>
    <t>acv_26</t>
  </si>
  <si>
    <t>gacv_26</t>
  </si>
  <si>
    <t>acv_27</t>
  </si>
  <si>
    <t>gacv_27</t>
  </si>
  <si>
    <t>acv_28</t>
  </si>
  <si>
    <t>gacv_28</t>
  </si>
  <si>
    <t>acv_29</t>
  </si>
  <si>
    <t>gacv_29</t>
  </si>
  <si>
    <t>acv_30</t>
  </si>
  <si>
    <t>gacv_30</t>
  </si>
  <si>
    <t>acv_31</t>
  </si>
  <si>
    <t>gacv_31</t>
  </si>
  <si>
    <t>acv_32</t>
  </si>
  <si>
    <t>gacv_32</t>
  </si>
  <si>
    <t>acv_33</t>
  </si>
  <si>
    <t>gacv_33</t>
  </si>
  <si>
    <t>acv_34</t>
  </si>
  <si>
    <t>gacv_34</t>
  </si>
  <si>
    <t>acv_35</t>
  </si>
  <si>
    <t>gacv_35</t>
  </si>
  <si>
    <t>acv_36</t>
  </si>
  <si>
    <t>gacv_36</t>
  </si>
  <si>
    <t>acv_37</t>
  </si>
  <si>
    <t>gacv_37</t>
  </si>
  <si>
    <t>acv_38</t>
  </si>
  <si>
    <t>gacv_38</t>
  </si>
  <si>
    <t>acv_39</t>
  </si>
  <si>
    <t>gacv_39</t>
  </si>
  <si>
    <t>acv_40</t>
  </si>
  <si>
    <t>gacv_40</t>
  </si>
  <si>
    <t>acv_41</t>
  </si>
  <si>
    <t>gacv_41</t>
  </si>
  <si>
    <t>acv_42</t>
  </si>
  <si>
    <t>gacv_42</t>
  </si>
  <si>
    <t>acv_43</t>
  </si>
  <si>
    <t>gacv_43</t>
  </si>
  <si>
    <t>acv_44</t>
  </si>
  <si>
    <t>gacv_44</t>
  </si>
  <si>
    <t>acv_45</t>
  </si>
  <si>
    <t>gacv_45</t>
  </si>
  <si>
    <t>acv_46</t>
  </si>
  <si>
    <t>gacv_46</t>
  </si>
  <si>
    <t>acv_47</t>
  </si>
  <si>
    <t>gacv_47</t>
  </si>
  <si>
    <t>acv_48</t>
  </si>
  <si>
    <t>gacv_48</t>
  </si>
  <si>
    <t>acv_49</t>
  </si>
  <si>
    <t>gacv_49</t>
  </si>
  <si>
    <t>acv_50</t>
  </si>
  <si>
    <t>gacv_50</t>
  </si>
  <si>
    <t>acv_51</t>
  </si>
  <si>
    <t>gacv_51</t>
  </si>
  <si>
    <t>acv_52</t>
  </si>
  <si>
    <t>gacv_52</t>
  </si>
  <si>
    <t>acv_53</t>
  </si>
  <si>
    <t>gacv_53</t>
  </si>
  <si>
    <t>acv_54</t>
  </si>
  <si>
    <t>gacv_54</t>
  </si>
  <si>
    <t>acv_55</t>
  </si>
  <si>
    <t>gacv_55</t>
  </si>
  <si>
    <t>acv_56</t>
  </si>
  <si>
    <t>gacv_56</t>
  </si>
  <si>
    <t>acv_57</t>
  </si>
  <si>
    <t>gacv_57</t>
  </si>
  <si>
    <t>acv_58</t>
  </si>
  <si>
    <t>gacv_58</t>
  </si>
  <si>
    <t>acv_59</t>
  </si>
  <si>
    <t>gacv_59</t>
  </si>
  <si>
    <t>acv_60</t>
  </si>
  <si>
    <t>gacv_60</t>
  </si>
  <si>
    <t>acv_61</t>
  </si>
  <si>
    <t>gacv_61</t>
  </si>
  <si>
    <t>acv_62</t>
  </si>
  <si>
    <t>gacv_62</t>
  </si>
  <si>
    <t>acv_63</t>
  </si>
  <si>
    <t>gacv_63</t>
  </si>
  <si>
    <t>acv_64</t>
  </si>
  <si>
    <t>gacv_64</t>
  </si>
  <si>
    <t>acv_65</t>
  </si>
  <si>
    <t>gacv_65</t>
  </si>
  <si>
    <t>acv_66</t>
  </si>
  <si>
    <t>gacv_66</t>
  </si>
  <si>
    <t>acv_67</t>
  </si>
  <si>
    <t>gacv_67</t>
  </si>
  <si>
    <t>acv_68</t>
  </si>
  <si>
    <t>gacv_68</t>
  </si>
  <si>
    <t>acv_69</t>
  </si>
  <si>
    <t>gacv_69</t>
  </si>
  <si>
    <t>acv_70</t>
  </si>
  <si>
    <t>gacv_70</t>
  </si>
  <si>
    <t>acv_71</t>
  </si>
  <si>
    <t>gacv_71</t>
  </si>
  <si>
    <t>acv_72</t>
  </si>
  <si>
    <t>gacv_72</t>
  </si>
  <si>
    <t>acv_73</t>
  </si>
  <si>
    <t>gacv_73</t>
  </si>
  <si>
    <t>acv_74</t>
  </si>
  <si>
    <t>gacv_74</t>
  </si>
  <si>
    <t>acv_75</t>
  </si>
  <si>
    <t>gacv_75</t>
  </si>
  <si>
    <t>acv_76</t>
  </si>
  <si>
    <t>gacv_76</t>
  </si>
  <si>
    <t>acv_77</t>
  </si>
  <si>
    <t>gacv_77</t>
  </si>
  <si>
    <t>acv_78</t>
  </si>
  <si>
    <t>gacv_78</t>
  </si>
  <si>
    <t>acv_79</t>
  </si>
  <si>
    <t>gacv_79</t>
  </si>
  <si>
    <t>acv_80</t>
  </si>
  <si>
    <t>gacv_80</t>
  </si>
  <si>
    <t>acv_81</t>
  </si>
  <si>
    <t>gacv_81</t>
  </si>
  <si>
    <t>acv_82</t>
  </si>
  <si>
    <t>gacv_82</t>
  </si>
  <si>
    <t>acv_83</t>
  </si>
  <si>
    <t>gacv_83</t>
  </si>
  <si>
    <t>acv_84</t>
  </si>
  <si>
    <t>gacv_84</t>
  </si>
  <si>
    <t>acv_85</t>
  </si>
  <si>
    <t>gacv_85</t>
  </si>
  <si>
    <t>acv_86</t>
  </si>
  <si>
    <t>gacv_86</t>
  </si>
  <si>
    <t>acv_87</t>
  </si>
  <si>
    <t>gacv_87</t>
  </si>
  <si>
    <t>acv_88</t>
  </si>
  <si>
    <t>gacv_88</t>
  </si>
  <si>
    <t>acv_89</t>
  </si>
  <si>
    <t>gacv_89</t>
  </si>
  <si>
    <t>acv_90</t>
  </si>
  <si>
    <t>gacv_90</t>
  </si>
  <si>
    <t>acv_91</t>
  </si>
  <si>
    <t>gacv_91</t>
  </si>
  <si>
    <t>acv_92</t>
  </si>
  <si>
    <t>gacv_92</t>
  </si>
  <si>
    <t>acv_93</t>
  </si>
  <si>
    <t>gacv_93</t>
  </si>
  <si>
    <t>acv_94</t>
  </si>
  <si>
    <t>gacv_94</t>
  </si>
  <si>
    <t>acv_95</t>
  </si>
  <si>
    <t>gacv_95</t>
  </si>
  <si>
    <t>acv_96</t>
  </si>
  <si>
    <t>gacv_96</t>
  </si>
  <si>
    <t>acv_97</t>
  </si>
  <si>
    <t>gacv_97</t>
  </si>
  <si>
    <t>acv_98</t>
  </si>
  <si>
    <t>gacv_98</t>
  </si>
  <si>
    <t>acv_99</t>
  </si>
  <si>
    <t>gacv_99</t>
  </si>
  <si>
    <t>acv_100</t>
  </si>
  <si>
    <t>gacv_100</t>
  </si>
  <si>
    <t>acv_101</t>
  </si>
  <si>
    <t>gacv_101</t>
  </si>
  <si>
    <t>acv_102</t>
  </si>
  <si>
    <t>gacv_102</t>
  </si>
  <si>
    <t>acv_103</t>
  </si>
  <si>
    <t>gacv_103</t>
  </si>
  <si>
    <t>acv_104</t>
  </si>
  <si>
    <t>gacv_104</t>
  </si>
  <si>
    <t>acv_105</t>
  </si>
  <si>
    <t>gacv_105</t>
  </si>
  <si>
    <t>acv_106</t>
  </si>
  <si>
    <t>gacv_106</t>
  </si>
  <si>
    <t>acv_107</t>
  </si>
  <si>
    <t>gacv_107</t>
  </si>
  <si>
    <t>acv_108</t>
  </si>
  <si>
    <t>gacv_108</t>
  </si>
  <si>
    <t>acv_109</t>
  </si>
  <si>
    <t>gacv_109</t>
  </si>
  <si>
    <t>acv_110</t>
  </si>
  <si>
    <t>gacv_110</t>
  </si>
  <si>
    <t>acv_111</t>
  </si>
  <si>
    <t>gacv_111</t>
  </si>
  <si>
    <t>acv_112</t>
  </si>
  <si>
    <t>gacv_112</t>
  </si>
  <si>
    <t>acv_113</t>
  </si>
  <si>
    <t>gacv_113</t>
  </si>
  <si>
    <t>acv_114</t>
  </si>
  <si>
    <t>gacv_114</t>
  </si>
  <si>
    <t>acv_115</t>
  </si>
  <si>
    <t>gacv_115</t>
  </si>
  <si>
    <t>dci_1</t>
  </si>
  <si>
    <t>gdci_1</t>
  </si>
  <si>
    <t>dci_2</t>
  </si>
  <si>
    <t>gdci_2</t>
  </si>
  <si>
    <t>dci_3</t>
  </si>
  <si>
    <t>gdci_3</t>
  </si>
  <si>
    <t>dci_4</t>
  </si>
  <si>
    <t>gdci_4</t>
  </si>
  <si>
    <t>dci_5</t>
  </si>
  <si>
    <t>gdci_5</t>
  </si>
  <si>
    <t>dci_6</t>
  </si>
  <si>
    <t>gdci_6</t>
  </si>
  <si>
    <t>dci_7</t>
  </si>
  <si>
    <t>gdci_7</t>
  </si>
  <si>
    <t>dci_8</t>
  </si>
  <si>
    <t>gdci_8</t>
  </si>
  <si>
    <t>dci_9</t>
  </si>
  <si>
    <t>gdci_9</t>
  </si>
  <si>
    <t>dci_10</t>
  </si>
  <si>
    <t>gdci_10</t>
  </si>
  <si>
    <t>dci_11</t>
  </si>
  <si>
    <t>gdci_11</t>
  </si>
  <si>
    <t>dci_12</t>
  </si>
  <si>
    <t>gdci_12</t>
  </si>
  <si>
    <t>dci_13</t>
  </si>
  <si>
    <t>gdci_13</t>
  </si>
  <si>
    <t>dci_14</t>
  </si>
  <si>
    <t>gdci_14</t>
  </si>
  <si>
    <t>dci_15</t>
  </si>
  <si>
    <t>gdci_15</t>
  </si>
  <si>
    <t>dci_16</t>
  </si>
  <si>
    <t>gdci_16</t>
  </si>
  <si>
    <t>dci_17</t>
  </si>
  <si>
    <t>gdci_17</t>
  </si>
  <si>
    <t>dci_18</t>
  </si>
  <si>
    <t>gdci_18</t>
  </si>
  <si>
    <t>dci_19</t>
  </si>
  <si>
    <t>gdci_19</t>
  </si>
  <si>
    <t>dci_20</t>
  </si>
  <si>
    <t>gdci_20</t>
  </si>
  <si>
    <t>dci_21</t>
  </si>
  <si>
    <t>gdci_21</t>
  </si>
  <si>
    <t>dci_22</t>
  </si>
  <si>
    <t>gdci_22</t>
  </si>
  <si>
    <t>dci_23</t>
  </si>
  <si>
    <t>gdci_23</t>
  </si>
  <si>
    <t>dci_24</t>
  </si>
  <si>
    <t>gdci_24</t>
  </si>
  <si>
    <t>dci_25</t>
  </si>
  <si>
    <t>gdci_25</t>
  </si>
  <si>
    <t>dci_26</t>
  </si>
  <si>
    <t>gdci_26</t>
  </si>
  <si>
    <t>dci_27</t>
  </si>
  <si>
    <t>gdci_27</t>
  </si>
  <si>
    <t>dci_28</t>
  </si>
  <si>
    <t>gdci_28</t>
  </si>
  <si>
    <t>dci_29</t>
  </si>
  <si>
    <t>gdci_29</t>
  </si>
  <si>
    <t>dci_30</t>
  </si>
  <si>
    <t>gdci_30</t>
  </si>
  <si>
    <t>aci_1</t>
  </si>
  <si>
    <t>gaci_1</t>
  </si>
  <si>
    <t>aci_2</t>
  </si>
  <si>
    <t>gaci_2</t>
  </si>
  <si>
    <t>aci_3</t>
  </si>
  <si>
    <t>gaci_3</t>
  </si>
  <si>
    <t>aci_4</t>
  </si>
  <si>
    <t>gaci_4</t>
  </si>
  <si>
    <t>aci_5</t>
  </si>
  <si>
    <t>gaci_5</t>
  </si>
  <si>
    <t>aci_6</t>
  </si>
  <si>
    <t>gaci_6</t>
  </si>
  <si>
    <t>aci_7</t>
  </si>
  <si>
    <t>gaci_7</t>
  </si>
  <si>
    <t>aci_8</t>
  </si>
  <si>
    <t>gaci_8</t>
  </si>
  <si>
    <t>aci_9</t>
  </si>
  <si>
    <t>gaci_9</t>
  </si>
  <si>
    <t>aci_10</t>
  </si>
  <si>
    <t>gaci_10</t>
  </si>
  <si>
    <t>aci_11</t>
  </si>
  <si>
    <t>gaci_11</t>
  </si>
  <si>
    <t>aci_12</t>
  </si>
  <si>
    <t>gaci_12</t>
  </si>
  <si>
    <t>aci_13</t>
  </si>
  <si>
    <t>gaci_13</t>
  </si>
  <si>
    <t>aci_14</t>
  </si>
  <si>
    <t>gaci_14</t>
  </si>
  <si>
    <t>aci_15</t>
  </si>
  <si>
    <t>gaci_15</t>
  </si>
  <si>
    <t>aci_16</t>
  </si>
  <si>
    <t>gaci_16</t>
  </si>
  <si>
    <t>aci_17</t>
  </si>
  <si>
    <t>gaci_17</t>
  </si>
  <si>
    <t>aci_18</t>
  </si>
  <si>
    <t>gaci_18</t>
  </si>
  <si>
    <t>aci_19</t>
  </si>
  <si>
    <t>gaci_19</t>
  </si>
  <si>
    <t>aci_20</t>
  </si>
  <si>
    <t>gaci_20</t>
  </si>
  <si>
    <t>aci_21</t>
  </si>
  <si>
    <t>gaci_21</t>
  </si>
  <si>
    <t>aci_22</t>
  </si>
  <si>
    <t>gaci_22</t>
  </si>
  <si>
    <t>aci_23</t>
  </si>
  <si>
    <t>gaci_23</t>
  </si>
  <si>
    <t>aci_24</t>
  </si>
  <si>
    <t>gaci_24</t>
  </si>
  <si>
    <t>aci_25</t>
  </si>
  <si>
    <t>gaci_25</t>
  </si>
  <si>
    <t>aci_26</t>
  </si>
  <si>
    <t>gaci_26</t>
  </si>
  <si>
    <t>aci_27</t>
  </si>
  <si>
    <t>gaci_27</t>
  </si>
  <si>
    <t>aci_28</t>
  </si>
  <si>
    <t>gaci_28</t>
  </si>
  <si>
    <t>aci_29</t>
  </si>
  <si>
    <t>gaci_29</t>
  </si>
  <si>
    <t>aci_30</t>
  </si>
  <si>
    <t>gaci_30</t>
  </si>
  <si>
    <t>aci_31</t>
  </si>
  <si>
    <t>gaci_31</t>
  </si>
  <si>
    <t>aci_32</t>
  </si>
  <si>
    <t>gaci_32</t>
  </si>
  <si>
    <t>aci_33</t>
  </si>
  <si>
    <t>gaci_33</t>
  </si>
  <si>
    <t>aci_34</t>
  </si>
  <si>
    <t>gaci_34</t>
  </si>
  <si>
    <t>aci_35</t>
  </si>
  <si>
    <t>gaci_35</t>
  </si>
  <si>
    <t>aci_36</t>
  </si>
  <si>
    <t>gaci_36</t>
  </si>
  <si>
    <t>aci_37</t>
  </si>
  <si>
    <t>gaci_37</t>
  </si>
  <si>
    <t>aci_38</t>
  </si>
  <si>
    <t>gaci_38</t>
  </si>
  <si>
    <t>aci_39</t>
  </si>
  <si>
    <t>gaci_39</t>
  </si>
  <si>
    <t>aci_40</t>
  </si>
  <si>
    <t>gaci_40</t>
  </si>
  <si>
    <t>aci_41</t>
  </si>
  <si>
    <t>gaci_41</t>
  </si>
  <si>
    <t>aci_42</t>
  </si>
  <si>
    <t>gaci_42</t>
  </si>
  <si>
    <t>aci_43</t>
  </si>
  <si>
    <t>gaci_43</t>
  </si>
  <si>
    <t>aci_44</t>
  </si>
  <si>
    <t>gaci_44</t>
  </si>
  <si>
    <t>aci_45</t>
  </si>
  <si>
    <t>gaci_45</t>
  </si>
  <si>
    <t>aci_46</t>
  </si>
  <si>
    <t>gaci_46</t>
  </si>
  <si>
    <t>aci_47</t>
  </si>
  <si>
    <t>gaci_47</t>
  </si>
  <si>
    <t>aci_48</t>
  </si>
  <si>
    <t>gaci_48</t>
  </si>
  <si>
    <t>aci_49</t>
  </si>
  <si>
    <t>gaci_49</t>
  </si>
  <si>
    <t>aci_50</t>
  </si>
  <si>
    <t>gaci_50</t>
  </si>
  <si>
    <t>aci_51</t>
  </si>
  <si>
    <t>gaci_51</t>
  </si>
  <si>
    <t>aci_52</t>
  </si>
  <si>
    <t>gaci_52</t>
  </si>
  <si>
    <t>aci_53</t>
  </si>
  <si>
    <t>gaci_53</t>
  </si>
  <si>
    <t>aci_54</t>
  </si>
  <si>
    <t>gaci_54</t>
  </si>
  <si>
    <t>aci_55</t>
  </si>
  <si>
    <t>gaci_55</t>
  </si>
  <si>
    <t>aci_56</t>
  </si>
  <si>
    <t>gaci_56</t>
  </si>
  <si>
    <t>aci_57</t>
  </si>
  <si>
    <t>gaci_57</t>
  </si>
  <si>
    <t>aci_58</t>
  </si>
  <si>
    <t>gaci_58</t>
  </si>
  <si>
    <t>aci_59</t>
  </si>
  <si>
    <t>gaci_59</t>
  </si>
  <si>
    <t>aci_60</t>
  </si>
  <si>
    <t>gaci_60</t>
  </si>
  <si>
    <t>aci_61</t>
  </si>
  <si>
    <t>gaci_61</t>
  </si>
  <si>
    <t>aci_62</t>
  </si>
  <si>
    <t>gaci_62</t>
  </si>
  <si>
    <t>aci_63</t>
  </si>
  <si>
    <t>gaci_63</t>
  </si>
  <si>
    <t>aci_64</t>
  </si>
  <si>
    <t>gaci_64</t>
  </si>
  <si>
    <t>aci_65</t>
  </si>
  <si>
    <t>gaci_65</t>
  </si>
  <si>
    <t>aci_66</t>
  </si>
  <si>
    <t>gaci_66</t>
  </si>
  <si>
    <t>aci_67</t>
  </si>
  <si>
    <t>gaci_67</t>
  </si>
  <si>
    <t>aci_68</t>
  </si>
  <si>
    <t>gaci_68</t>
  </si>
  <si>
    <t>aci_69</t>
  </si>
  <si>
    <t>gaci_69</t>
  </si>
  <si>
    <t>aci_70</t>
  </si>
  <si>
    <t>gaci_70</t>
  </si>
  <si>
    <t>aci_71</t>
  </si>
  <si>
    <t>gaci_71</t>
  </si>
  <si>
    <t>aci_72</t>
  </si>
  <si>
    <t>gaci_72</t>
  </si>
  <si>
    <t>aci_73</t>
  </si>
  <si>
    <t>gaci_73</t>
  </si>
  <si>
    <t>aci_74</t>
  </si>
  <si>
    <t>gaci_74</t>
  </si>
  <si>
    <t>aci_75</t>
  </si>
  <si>
    <t>gaci_75</t>
  </si>
  <si>
    <t>aci_76</t>
  </si>
  <si>
    <t>gaci_76</t>
  </si>
  <si>
    <t>aci_77</t>
  </si>
  <si>
    <t>gaci_77</t>
  </si>
  <si>
    <t>aci_78</t>
  </si>
  <si>
    <t>gaci_78</t>
  </si>
  <si>
    <t>aci_79</t>
  </si>
  <si>
    <t>gaci_79</t>
  </si>
  <si>
    <t>aci_80</t>
  </si>
  <si>
    <t>gaci_80</t>
  </si>
  <si>
    <t>aci_81</t>
  </si>
  <si>
    <t>gaci_81</t>
  </si>
  <si>
    <t>aci_82</t>
  </si>
  <si>
    <t>gaci_82</t>
  </si>
  <si>
    <t>aci_83</t>
  </si>
  <si>
    <t>gaci_83</t>
  </si>
  <si>
    <t>f_1</t>
  </si>
  <si>
    <t>gf_1</t>
  </si>
  <si>
    <t>f_2</t>
  </si>
  <si>
    <t>gf_2</t>
  </si>
  <si>
    <t>f_3</t>
  </si>
  <si>
    <t>gf_3</t>
  </si>
  <si>
    <t>f_4</t>
  </si>
  <si>
    <t>gf_4</t>
  </si>
  <si>
    <t>f_5</t>
  </si>
  <si>
    <t>gf_5</t>
  </si>
  <si>
    <t>f_6</t>
  </si>
  <si>
    <t>gf_6</t>
  </si>
  <si>
    <t>f_7</t>
  </si>
  <si>
    <t>gf_7</t>
  </si>
  <si>
    <t>f_8</t>
  </si>
  <si>
    <t>gf_8</t>
  </si>
  <si>
    <t>r4_1</t>
  </si>
  <si>
    <t>gr4_1</t>
  </si>
  <si>
    <t>r4_2</t>
  </si>
  <si>
    <t>gr4_2</t>
  </si>
  <si>
    <t>r4_3</t>
  </si>
  <si>
    <t>gr4_3</t>
  </si>
  <si>
    <t>r4_4</t>
  </si>
  <si>
    <t>gr4_4</t>
  </si>
  <si>
    <t>r2_1</t>
  </si>
  <si>
    <t>gr2_1</t>
  </si>
  <si>
    <t>r2_2</t>
  </si>
  <si>
    <t>gr2_2</t>
  </si>
  <si>
    <t>r2_3</t>
  </si>
  <si>
    <t>gr2_3</t>
  </si>
  <si>
    <t>r2_4</t>
  </si>
  <si>
    <t>gr2_4</t>
  </si>
  <si>
    <t>c_1</t>
  </si>
  <si>
    <t>gc_1</t>
  </si>
  <si>
    <t>c_2</t>
  </si>
  <si>
    <t>gc_2</t>
  </si>
  <si>
    <t>c_3</t>
  </si>
  <si>
    <t>gc_3</t>
  </si>
  <si>
    <t>c_4</t>
  </si>
  <si>
    <t>gc_4</t>
  </si>
  <si>
    <t>Поверку провёл: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</si>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</sst>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6" fontId="9" fillId="0" borderId="0" xfId="0" applyNumberFormat="1" applyFont="1" applyBorder="1" applyAlignment="1"/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8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abSelected="1" view="pageBreakPreview" zoomScale="115" zoomScaleNormal="100" zoomScaleSheetLayoutView="115" workbookViewId="0">
      <selection activeCell="F11" sqref="F11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79" t="s">
        <v>0</v>
      </c>
      <c r="B1" s="79"/>
      <c r="C1" s="79"/>
      <c r="D1" s="79"/>
      <c r="E1" s="79"/>
      <c r="F1" s="79"/>
      <c r="G1" s="79"/>
      <c r="H1" s="79"/>
      <c r="I1" s="1"/>
    </row>
    <row r="2" spans="1:9" x14ac:dyDescent="0.25">
      <c r="A2" s="79" t="s">
        <v>1</v>
      </c>
      <c r="B2" s="79"/>
      <c r="C2" s="79"/>
      <c r="D2" s="79"/>
      <c r="E2" s="79"/>
      <c r="F2" s="79"/>
      <c r="G2" s="79"/>
      <c r="H2" s="79"/>
      <c r="I2" s="1"/>
    </row>
    <row r="3" spans="1:9" x14ac:dyDescent="0.25">
      <c r="A3" s="79" t="s">
        <v>2</v>
      </c>
      <c r="B3" s="79"/>
      <c r="C3" s="79"/>
      <c r="D3" s="79"/>
      <c r="E3" s="79"/>
      <c r="F3" s="79"/>
      <c r="G3" s="79"/>
      <c r="H3" s="79"/>
      <c r="I3" s="1"/>
    </row>
    <row r="4" spans="1:9" x14ac:dyDescent="0.25">
      <c r="A4" s="97" t="s">
        <v>3</v>
      </c>
      <c r="B4" s="97"/>
      <c r="C4" s="97"/>
      <c r="D4" s="97"/>
      <c r="E4" s="97"/>
      <c r="F4" s="97"/>
      <c r="G4" s="97"/>
      <c r="H4" s="97"/>
      <c r="I4" s="3"/>
    </row>
    <row r="5" spans="1:9" x14ac:dyDescent="0.25">
      <c r="A5" s="97" t="s">
        <v>4</v>
      </c>
      <c r="B5" s="97"/>
      <c r="C5" s="97"/>
      <c r="D5" s="97"/>
      <c r="E5" s="97"/>
      <c r="F5" s="97"/>
      <c r="G5" s="97"/>
      <c r="H5" s="97"/>
      <c r="I5" s="3"/>
    </row>
    <row r="6" spans="1:9" x14ac:dyDescent="0.25">
      <c r="A6" s="51"/>
      <c r="B6" s="51"/>
      <c r="C6" s="51"/>
      <c r="D6" s="51"/>
      <c r="E6" s="51"/>
      <c r="F6" s="51"/>
      <c r="G6" s="51"/>
      <c r="H6" s="51"/>
      <c r="I6" s="3"/>
    </row>
    <row r="7" spans="1:9" x14ac:dyDescent="0.25">
      <c r="A7" s="99" t="s">
        <v>66</v>
      </c>
      <c r="B7" s="99"/>
      <c r="C7" s="99"/>
      <c r="D7" s="99"/>
      <c r="E7" s="99"/>
      <c r="F7" s="99"/>
      <c r="G7" s="99"/>
      <c r="H7" s="99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00" t="s">
        <v>67</v>
      </c>
      <c r="B9" s="100"/>
      <c r="C9" s="100"/>
      <c r="D9" s="55" t="s">
        <v>68</v>
      </c>
      <c r="E9" s="56"/>
      <c r="F9" s="57" t="s">
        <v>59</v>
      </c>
      <c r="G9" s="57"/>
      <c r="H9" s="58"/>
      <c r="I9" s="3"/>
    </row>
    <row r="10" spans="1:9" x14ac:dyDescent="0.25">
      <c r="A10" s="100" t="s">
        <v>69</v>
      </c>
      <c r="B10" s="100"/>
      <c r="C10" s="100"/>
      <c r="D10" s="59" t="s">
        <v>60</v>
      </c>
      <c r="E10" s="56"/>
      <c r="F10" s="56"/>
      <c r="G10" s="56"/>
      <c r="H10" s="58"/>
      <c r="I10" s="3"/>
    </row>
    <row r="11" spans="1:9" x14ac:dyDescent="0.25">
      <c r="A11" s="100" t="s">
        <v>70</v>
      </c>
      <c r="B11" s="100"/>
      <c r="C11" s="100"/>
      <c r="D11" s="55"/>
      <c r="E11" s="56"/>
      <c r="F11" s="56"/>
      <c r="G11" s="56"/>
      <c r="H11" s="58"/>
      <c r="I11" s="3"/>
    </row>
    <row r="12" spans="1:9" x14ac:dyDescent="0.25">
      <c r="A12" s="100" t="s">
        <v>71</v>
      </c>
      <c r="B12" s="100"/>
      <c r="C12" s="100"/>
      <c r="D12" s="60"/>
      <c r="E12" s="56"/>
      <c r="F12" s="56"/>
      <c r="G12" s="56"/>
      <c r="H12" s="58"/>
    </row>
    <row r="13" spans="1:9" x14ac:dyDescent="0.25">
      <c r="A13" s="100" t="s">
        <v>72</v>
      </c>
      <c r="B13" s="100"/>
      <c r="C13" s="100"/>
      <c r="D13" s="59" t="s">
        <v>627</v>
      </c>
      <c r="E13" s="56"/>
      <c r="F13" s="56"/>
      <c r="G13" s="56"/>
      <c r="H13" s="58"/>
      <c r="I13" s="4"/>
    </row>
    <row r="14" spans="1:9" x14ac:dyDescent="0.25">
      <c r="A14" s="100" t="s">
        <v>73</v>
      </c>
      <c r="B14" s="100"/>
      <c r="C14" s="100"/>
      <c r="D14" s="61" t="s">
        <v>76</v>
      </c>
      <c r="E14" s="56"/>
      <c r="F14" s="56"/>
      <c r="G14" s="56"/>
      <c r="H14" s="58"/>
      <c r="I14" s="4"/>
    </row>
    <row r="15" spans="1:9" x14ac:dyDescent="0.25">
      <c r="A15" s="100" t="s">
        <v>74</v>
      </c>
      <c r="B15" s="100"/>
      <c r="C15" s="100"/>
      <c r="D15" s="55" t="s">
        <v>75</v>
      </c>
      <c r="E15" s="56"/>
      <c r="F15" s="56"/>
      <c r="G15" s="56"/>
      <c r="H15" s="58"/>
    </row>
    <row r="16" spans="1:9" x14ac:dyDescent="0.25">
      <c r="B16" s="52"/>
      <c r="H16" s="7"/>
    </row>
    <row r="17" spans="1:9" x14ac:dyDescent="0.25">
      <c r="A17" s="6" t="s">
        <v>5</v>
      </c>
    </row>
    <row r="18" spans="1:9" x14ac:dyDescent="0.25">
      <c r="A18" s="84" t="s">
        <v>46</v>
      </c>
      <c r="B18" s="85"/>
      <c r="C18" s="86"/>
      <c r="D18" s="80" t="s">
        <v>47</v>
      </c>
      <c r="E18" s="80"/>
      <c r="F18" s="80" t="s">
        <v>48</v>
      </c>
      <c r="G18" s="80"/>
      <c r="H18" s="13"/>
    </row>
    <row r="19" spans="1:9" x14ac:dyDescent="0.25">
      <c r="A19" s="87" t="s">
        <v>49</v>
      </c>
      <c r="B19" s="88"/>
      <c r="C19" s="89"/>
      <c r="D19" s="81" t="s">
        <v>61</v>
      </c>
      <c r="E19" s="81"/>
      <c r="F19" s="84" t="s">
        <v>50</v>
      </c>
      <c r="G19" s="86"/>
      <c r="H19" s="10"/>
    </row>
    <row r="20" spans="1:9" x14ac:dyDescent="0.25">
      <c r="A20" s="90" t="s">
        <v>51</v>
      </c>
      <c r="B20" s="90"/>
      <c r="C20" s="90"/>
      <c r="D20" s="81" t="s">
        <v>62</v>
      </c>
      <c r="E20" s="81"/>
      <c r="F20" s="84" t="s">
        <v>52</v>
      </c>
      <c r="G20" s="86"/>
      <c r="H20" s="10"/>
    </row>
    <row r="21" spans="1:9" x14ac:dyDescent="0.25">
      <c r="A21" s="87" t="s">
        <v>53</v>
      </c>
      <c r="B21" s="88"/>
      <c r="C21" s="89"/>
      <c r="D21" s="82" t="s">
        <v>63</v>
      </c>
      <c r="E21" s="83"/>
      <c r="F21" s="84" t="s">
        <v>54</v>
      </c>
      <c r="G21" s="86"/>
      <c r="H21" s="10"/>
    </row>
    <row r="22" spans="1:9" x14ac:dyDescent="0.25">
      <c r="A22" s="87" t="s">
        <v>55</v>
      </c>
      <c r="B22" s="88"/>
      <c r="C22" s="89"/>
      <c r="D22" s="91"/>
      <c r="E22" s="92"/>
      <c r="F22" s="84" t="s">
        <v>56</v>
      </c>
      <c r="G22" s="86"/>
      <c r="H22" s="10"/>
    </row>
    <row r="23" spans="1:9" x14ac:dyDescent="0.25">
      <c r="A23" s="87" t="s">
        <v>10</v>
      </c>
      <c r="B23" s="88"/>
      <c r="C23" s="89"/>
      <c r="D23" s="91"/>
      <c r="E23" s="92"/>
      <c r="F23" s="84" t="s">
        <v>57</v>
      </c>
      <c r="G23" s="86"/>
      <c r="H23" s="10"/>
    </row>
    <row r="24" spans="1:9" x14ac:dyDescent="0.25">
      <c r="A24" s="53"/>
      <c r="B24" s="53"/>
      <c r="C24" s="53"/>
      <c r="D24" s="54"/>
      <c r="E24" s="54"/>
      <c r="F24" s="46"/>
      <c r="G24" s="46"/>
      <c r="H24" s="10"/>
    </row>
    <row r="25" spans="1:9" x14ac:dyDescent="0.25">
      <c r="A25" s="8" t="s">
        <v>58</v>
      </c>
      <c r="B25" s="53"/>
      <c r="C25" s="53"/>
      <c r="D25" s="54"/>
      <c r="E25" s="54"/>
      <c r="F25" s="46"/>
      <c r="G25" s="46"/>
      <c r="H25" s="10"/>
    </row>
    <row r="26" spans="1:9" x14ac:dyDescent="0.25">
      <c r="A26" s="53"/>
      <c r="B26" s="53"/>
      <c r="C26" s="53"/>
      <c r="D26" s="54"/>
      <c r="E26" s="54"/>
      <c r="F26" s="46"/>
      <c r="G26" s="46"/>
      <c r="H26" s="10"/>
    </row>
    <row r="27" spans="1:9" x14ac:dyDescent="0.25">
      <c r="A27" s="6" t="s">
        <v>44</v>
      </c>
    </row>
    <row r="28" spans="1:9" x14ac:dyDescent="0.25">
      <c r="A28" s="6" t="s">
        <v>45</v>
      </c>
    </row>
    <row r="29" spans="1:9" x14ac:dyDescent="0.25">
      <c r="A29" s="11" t="s">
        <v>43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12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A31" s="71" t="s">
        <v>6</v>
      </c>
      <c r="B31" s="71" t="s">
        <v>7</v>
      </c>
      <c r="C31" s="71" t="s">
        <v>8</v>
      </c>
      <c r="D31" s="71" t="s">
        <v>9</v>
      </c>
      <c r="E31" s="71" t="s">
        <v>25</v>
      </c>
      <c r="I31" s="13"/>
    </row>
    <row r="32" spans="1:9" x14ac:dyDescent="0.25">
      <c r="A32" s="71"/>
      <c r="B32" s="71"/>
      <c r="C32" s="71"/>
      <c r="D32" s="71"/>
      <c r="E32" s="71"/>
      <c r="F32" s="14"/>
      <c r="I32" s="13"/>
    </row>
    <row r="33" spans="1:9" x14ac:dyDescent="0.25">
      <c r="A33" s="66">
        <v>0.1</v>
      </c>
      <c r="B33" s="15">
        <v>0.01</v>
      </c>
      <c r="C33" s="62" t="s">
        <v>77</v>
      </c>
      <c r="D33" s="62" t="s">
        <v>78</v>
      </c>
      <c r="E33" s="16">
        <f>(0.000004*100)/B33</f>
        <v>3.9999999999999994E-2</v>
      </c>
      <c r="F33" s="17"/>
      <c r="I33" s="10"/>
    </row>
    <row r="34" spans="1:9" x14ac:dyDescent="0.25">
      <c r="A34" s="66"/>
      <c r="B34" s="15">
        <v>0.03</v>
      </c>
      <c r="C34" s="62" t="s">
        <v>79</v>
      </c>
      <c r="D34" s="62" t="s">
        <v>80</v>
      </c>
      <c r="E34" s="16">
        <f>(0.000005*100)/B34</f>
        <v>1.6666666666666666E-2</v>
      </c>
      <c r="F34" s="17"/>
      <c r="I34" s="10"/>
    </row>
    <row r="35" spans="1:9" x14ac:dyDescent="0.25">
      <c r="A35" s="66"/>
      <c r="B35" s="15">
        <v>0.05</v>
      </c>
      <c r="C35" s="62" t="s">
        <v>81</v>
      </c>
      <c r="D35" s="62" t="s">
        <v>82</v>
      </c>
      <c r="E35" s="16">
        <f>(0.000006*100)/B35</f>
        <v>1.2E-2</v>
      </c>
      <c r="F35" s="17"/>
      <c r="I35" s="10"/>
    </row>
    <row r="36" spans="1:9" x14ac:dyDescent="0.25">
      <c r="A36" s="66"/>
      <c r="B36" s="15">
        <v>7.0000000000000007E-2</v>
      </c>
      <c r="C36" s="62" t="s">
        <v>83</v>
      </c>
      <c r="D36" s="62" t="s">
        <v>84</v>
      </c>
      <c r="E36" s="16">
        <f>(0.000007*100)/B36</f>
        <v>9.9999999999999985E-3</v>
      </c>
      <c r="F36" s="17"/>
      <c r="I36" s="10"/>
    </row>
    <row r="37" spans="1:9" x14ac:dyDescent="0.25">
      <c r="A37" s="66"/>
      <c r="B37" s="15">
        <v>0.1</v>
      </c>
      <c r="C37" s="62" t="s">
        <v>85</v>
      </c>
      <c r="D37" s="62" t="s">
        <v>86</v>
      </c>
      <c r="E37" s="16">
        <f>(0.0000085*100)/B37</f>
        <v>8.4999999999999989E-3</v>
      </c>
      <c r="F37" s="17"/>
      <c r="I37" s="10"/>
    </row>
    <row r="38" spans="1:9" x14ac:dyDescent="0.25">
      <c r="A38" s="66">
        <v>1</v>
      </c>
      <c r="B38" s="15">
        <v>0.1</v>
      </c>
      <c r="C38" s="62" t="s">
        <v>87</v>
      </c>
      <c r="D38" s="62" t="s">
        <v>88</v>
      </c>
      <c r="E38" s="16">
        <f>(0.0000075*100)/B38</f>
        <v>7.4999999999999997E-3</v>
      </c>
      <c r="F38" s="17"/>
      <c r="I38" s="10"/>
    </row>
    <row r="39" spans="1:9" x14ac:dyDescent="0.25">
      <c r="A39" s="66"/>
      <c r="B39" s="15">
        <v>0.3</v>
      </c>
      <c r="C39" s="62" t="s">
        <v>89</v>
      </c>
      <c r="D39" s="62" t="s">
        <v>90</v>
      </c>
      <c r="E39" s="16">
        <f>(0.0000145*100)/B39</f>
        <v>4.8333333333333336E-3</v>
      </c>
      <c r="F39" s="17"/>
      <c r="I39" s="10"/>
    </row>
    <row r="40" spans="1:9" x14ac:dyDescent="0.25">
      <c r="A40" s="66"/>
      <c r="B40" s="15">
        <v>0.5</v>
      </c>
      <c r="C40" s="62" t="s">
        <v>91</v>
      </c>
      <c r="D40" s="62" t="s">
        <v>92</v>
      </c>
      <c r="E40" s="16">
        <f>(0.0000215*100)/B40</f>
        <v>4.3E-3</v>
      </c>
      <c r="F40" s="17"/>
      <c r="I40" s="10"/>
    </row>
    <row r="41" spans="1:9" x14ac:dyDescent="0.25">
      <c r="A41" s="66"/>
      <c r="B41" s="15">
        <v>0.7</v>
      </c>
      <c r="C41" s="62" t="s">
        <v>93</v>
      </c>
      <c r="D41" s="62" t="s">
        <v>94</v>
      </c>
      <c r="E41" s="16">
        <f>(0.0000285*100)/B41</f>
        <v>4.0714285714285722E-3</v>
      </c>
      <c r="F41" s="17"/>
      <c r="I41" s="10"/>
    </row>
    <row r="42" spans="1:9" x14ac:dyDescent="0.25">
      <c r="A42" s="66"/>
      <c r="B42" s="15">
        <v>1</v>
      </c>
      <c r="C42" s="62" t="s">
        <v>95</v>
      </c>
      <c r="D42" s="62" t="s">
        <v>96</v>
      </c>
      <c r="E42" s="16">
        <f>(0.000039*100)/B42</f>
        <v>3.8999999999999998E-3</v>
      </c>
      <c r="F42" s="17"/>
      <c r="I42" s="10"/>
    </row>
    <row r="43" spans="1:9" x14ac:dyDescent="0.25">
      <c r="A43" s="66">
        <v>10</v>
      </c>
      <c r="B43" s="15">
        <v>1</v>
      </c>
      <c r="C43" s="62" t="s">
        <v>97</v>
      </c>
      <c r="D43" s="62" t="s">
        <v>98</v>
      </c>
      <c r="E43" s="16">
        <f>(0.00007*100)/B43</f>
        <v>6.9999999999999993E-3</v>
      </c>
      <c r="F43" s="18"/>
      <c r="I43" s="19"/>
    </row>
    <row r="44" spans="1:9" x14ac:dyDescent="0.25">
      <c r="A44" s="66"/>
      <c r="B44" s="15">
        <v>3</v>
      </c>
      <c r="C44" s="62" t="s">
        <v>99</v>
      </c>
      <c r="D44" s="62" t="s">
        <v>100</v>
      </c>
      <c r="E44" s="16">
        <f>(0.00013*100)/B44</f>
        <v>4.3333333333333331E-3</v>
      </c>
      <c r="F44" s="18"/>
      <c r="I44" s="19"/>
    </row>
    <row r="45" spans="1:9" x14ac:dyDescent="0.25">
      <c r="A45" s="66"/>
      <c r="B45" s="15">
        <v>5</v>
      </c>
      <c r="C45" s="62" t="s">
        <v>101</v>
      </c>
      <c r="D45" s="62" t="s">
        <v>102</v>
      </c>
      <c r="E45" s="16">
        <f>(0.00019*100)/B45</f>
        <v>3.8E-3</v>
      </c>
      <c r="F45" s="18"/>
      <c r="I45" s="19"/>
    </row>
    <row r="46" spans="1:9" x14ac:dyDescent="0.25">
      <c r="A46" s="66"/>
      <c r="B46" s="15">
        <v>7</v>
      </c>
      <c r="C46" s="62" t="s">
        <v>103</v>
      </c>
      <c r="D46" s="62" t="s">
        <v>104</v>
      </c>
      <c r="E46" s="16">
        <f>(0.00025*100)/B46</f>
        <v>3.5714285714285718E-3</v>
      </c>
      <c r="F46" s="18"/>
      <c r="I46" s="19"/>
    </row>
    <row r="47" spans="1:9" x14ac:dyDescent="0.25">
      <c r="A47" s="66"/>
      <c r="B47" s="15">
        <v>10</v>
      </c>
      <c r="C47" s="62" t="s">
        <v>105</v>
      </c>
      <c r="D47" s="62" t="s">
        <v>106</v>
      </c>
      <c r="E47" s="16">
        <f>(0.00034*100)/B47</f>
        <v>3.4000000000000002E-3</v>
      </c>
      <c r="F47" s="18"/>
      <c r="I47" s="19"/>
    </row>
    <row r="48" spans="1:9" x14ac:dyDescent="0.25">
      <c r="A48" s="66">
        <v>100</v>
      </c>
      <c r="B48" s="15">
        <v>10</v>
      </c>
      <c r="C48" s="62" t="s">
        <v>107</v>
      </c>
      <c r="D48" s="62" t="s">
        <v>108</v>
      </c>
      <c r="E48" s="16">
        <f>(0.001*100)/B48</f>
        <v>0.01</v>
      </c>
      <c r="F48" s="18"/>
      <c r="I48" s="19"/>
    </row>
    <row r="49" spans="1:9" x14ac:dyDescent="0.25">
      <c r="A49" s="66"/>
      <c r="B49" s="15">
        <v>30</v>
      </c>
      <c r="C49" s="62" t="s">
        <v>109</v>
      </c>
      <c r="D49" s="62" t="s">
        <v>110</v>
      </c>
      <c r="E49" s="16">
        <f>(0.0018*100)/B49</f>
        <v>6.0000000000000001E-3</v>
      </c>
      <c r="F49" s="18"/>
      <c r="I49" s="19"/>
    </row>
    <row r="50" spans="1:9" x14ac:dyDescent="0.25">
      <c r="A50" s="66"/>
      <c r="B50" s="15">
        <v>50</v>
      </c>
      <c r="C50" s="62" t="s">
        <v>111</v>
      </c>
      <c r="D50" s="62" t="s">
        <v>112</v>
      </c>
      <c r="E50" s="16">
        <f>(0.0026*100)/B50</f>
        <v>5.1999999999999998E-3</v>
      </c>
      <c r="F50" s="18"/>
      <c r="I50" s="19"/>
    </row>
    <row r="51" spans="1:9" x14ac:dyDescent="0.25">
      <c r="A51" s="66"/>
      <c r="B51" s="15">
        <v>70</v>
      </c>
      <c r="C51" s="62" t="s">
        <v>113</v>
      </c>
      <c r="D51" s="62" t="s">
        <v>114</v>
      </c>
      <c r="E51" s="16">
        <f>(0.0034*100)/B51</f>
        <v>4.8571428571428567E-3</v>
      </c>
      <c r="F51" s="18"/>
      <c r="I51" s="19"/>
    </row>
    <row r="52" spans="1:9" x14ac:dyDescent="0.25">
      <c r="A52" s="66"/>
      <c r="B52" s="15">
        <v>100</v>
      </c>
      <c r="C52" s="62" t="s">
        <v>115</v>
      </c>
      <c r="D52" s="62" t="s">
        <v>116</v>
      </c>
      <c r="E52" s="16">
        <f>(0.0046*100)/B52</f>
        <v>4.5999999999999999E-3</v>
      </c>
      <c r="F52" s="18"/>
      <c r="I52" s="19"/>
    </row>
    <row r="53" spans="1:9" x14ac:dyDescent="0.25">
      <c r="A53" s="98">
        <v>1000</v>
      </c>
      <c r="B53" s="15">
        <v>100</v>
      </c>
      <c r="C53" s="62" t="s">
        <v>117</v>
      </c>
      <c r="D53" s="62" t="s">
        <v>118</v>
      </c>
      <c r="E53" s="16">
        <f>(0.01*100)/B53</f>
        <v>0.01</v>
      </c>
      <c r="F53" s="18"/>
      <c r="I53" s="19"/>
    </row>
    <row r="54" spans="1:9" x14ac:dyDescent="0.25">
      <c r="A54" s="98"/>
      <c r="B54" s="15">
        <v>300</v>
      </c>
      <c r="C54" s="62" t="s">
        <v>119</v>
      </c>
      <c r="D54" s="62" t="s">
        <v>120</v>
      </c>
      <c r="E54" s="16">
        <f>(0.018*100)/B54</f>
        <v>5.9999999999999993E-3</v>
      </c>
      <c r="F54" s="18"/>
      <c r="I54" s="19"/>
    </row>
    <row r="55" spans="1:9" x14ac:dyDescent="0.25">
      <c r="A55" s="98"/>
      <c r="B55" s="15">
        <v>500</v>
      </c>
      <c r="C55" s="62" t="s">
        <v>121</v>
      </c>
      <c r="D55" s="62" t="s">
        <v>122</v>
      </c>
      <c r="E55" s="16">
        <f>(0.026*100)/B55</f>
        <v>5.1999999999999998E-3</v>
      </c>
      <c r="F55" s="18"/>
      <c r="I55" s="19"/>
    </row>
    <row r="56" spans="1:9" x14ac:dyDescent="0.25">
      <c r="A56" s="98"/>
      <c r="B56" s="15">
        <v>700</v>
      </c>
      <c r="C56" s="62" t="s">
        <v>123</v>
      </c>
      <c r="D56" s="62" t="s">
        <v>124</v>
      </c>
      <c r="E56" s="16">
        <f>(0.038*100)/B56</f>
        <v>5.4285714285714284E-3</v>
      </c>
      <c r="F56" s="18"/>
      <c r="I56" s="19"/>
    </row>
    <row r="57" spans="1:9" x14ac:dyDescent="0.25">
      <c r="A57" s="98"/>
      <c r="B57" s="15">
        <v>1000</v>
      </c>
      <c r="C57" s="62" t="s">
        <v>125</v>
      </c>
      <c r="D57" s="62" t="s">
        <v>126</v>
      </c>
      <c r="E57" s="16">
        <f>(0.056*100)/B57</f>
        <v>5.6000000000000008E-3</v>
      </c>
      <c r="F57" s="18"/>
      <c r="I57" s="19"/>
    </row>
    <row r="59" spans="1:9" x14ac:dyDescent="0.25">
      <c r="A59" s="4" t="s">
        <v>13</v>
      </c>
      <c r="B59" s="12"/>
      <c r="C59" s="12"/>
      <c r="D59" s="12"/>
      <c r="E59" s="12"/>
      <c r="F59" s="12"/>
      <c r="G59" s="12"/>
      <c r="H59" s="12"/>
    </row>
    <row r="60" spans="1:9" x14ac:dyDescent="0.25">
      <c r="A60" s="71" t="s">
        <v>10</v>
      </c>
      <c r="B60" s="71" t="s">
        <v>6</v>
      </c>
      <c r="C60" s="71" t="s">
        <v>7</v>
      </c>
      <c r="D60" s="71" t="s">
        <v>8</v>
      </c>
      <c r="E60" s="71" t="s">
        <v>9</v>
      </c>
      <c r="F60" s="71" t="s">
        <v>25</v>
      </c>
    </row>
    <row r="61" spans="1:9" x14ac:dyDescent="0.25">
      <c r="A61" s="71"/>
      <c r="B61" s="71"/>
      <c r="C61" s="71"/>
      <c r="D61" s="71"/>
      <c r="E61" s="71"/>
      <c r="F61" s="71"/>
    </row>
    <row r="62" spans="1:9" x14ac:dyDescent="0.25">
      <c r="A62" s="67" t="s">
        <v>37</v>
      </c>
      <c r="B62" s="66">
        <v>0.1</v>
      </c>
      <c r="C62" s="15">
        <v>0.01</v>
      </c>
      <c r="D62" s="62" t="s">
        <v>127</v>
      </c>
      <c r="E62" s="62" t="s">
        <v>128</v>
      </c>
      <c r="F62" s="20">
        <f>(0.000025*100)/C62</f>
        <v>0.25</v>
      </c>
    </row>
    <row r="63" spans="1:9" x14ac:dyDescent="0.25">
      <c r="A63" s="68"/>
      <c r="B63" s="66"/>
      <c r="C63" s="15">
        <v>0.03</v>
      </c>
      <c r="D63" s="62" t="s">
        <v>129</v>
      </c>
      <c r="E63" s="62" t="s">
        <v>130</v>
      </c>
      <c r="F63" s="20">
        <f>(0.000035*100)/C63</f>
        <v>0.11666666666666665</v>
      </c>
    </row>
    <row r="64" spans="1:9" x14ac:dyDescent="0.25">
      <c r="A64" s="68"/>
      <c r="B64" s="66"/>
      <c r="C64" s="15">
        <v>0.05</v>
      </c>
      <c r="D64" s="62" t="s">
        <v>131</v>
      </c>
      <c r="E64" s="62" t="s">
        <v>132</v>
      </c>
      <c r="F64" s="20">
        <f>(0.000045*100)/C64</f>
        <v>9.0000000000000011E-2</v>
      </c>
    </row>
    <row r="65" spans="1:6" x14ac:dyDescent="0.25">
      <c r="A65" s="68"/>
      <c r="B65" s="66"/>
      <c r="C65" s="15">
        <v>7.0000000000000007E-2</v>
      </c>
      <c r="D65" s="62" t="s">
        <v>133</v>
      </c>
      <c r="E65" s="62" t="s">
        <v>134</v>
      </c>
      <c r="F65" s="20">
        <f>(0.000055*100)/C65</f>
        <v>7.857142857142857E-2</v>
      </c>
    </row>
    <row r="66" spans="1:6" x14ac:dyDescent="0.25">
      <c r="A66" s="68"/>
      <c r="B66" s="66"/>
      <c r="C66" s="15">
        <v>0.1</v>
      </c>
      <c r="D66" s="62" t="s">
        <v>135</v>
      </c>
      <c r="E66" s="62" t="s">
        <v>136</v>
      </c>
      <c r="F66" s="20">
        <f>(0.00007*100)/C66</f>
        <v>6.9999999999999993E-2</v>
      </c>
    </row>
    <row r="67" spans="1:6" x14ac:dyDescent="0.25">
      <c r="A67" s="68"/>
      <c r="B67" s="66">
        <v>1</v>
      </c>
      <c r="C67" s="15">
        <v>0.1</v>
      </c>
      <c r="D67" s="62" t="s">
        <v>137</v>
      </c>
      <c r="E67" s="62" t="s">
        <v>138</v>
      </c>
      <c r="F67" s="20">
        <f>(0.00025*100)/C67</f>
        <v>0.25</v>
      </c>
    </row>
    <row r="68" spans="1:6" x14ac:dyDescent="0.25">
      <c r="A68" s="68"/>
      <c r="B68" s="66"/>
      <c r="C68" s="15">
        <v>0.3</v>
      </c>
      <c r="D68" s="62" t="s">
        <v>139</v>
      </c>
      <c r="E68" s="62" t="s">
        <v>140</v>
      </c>
      <c r="F68" s="20">
        <f>(0.00035*100)/C68</f>
        <v>0.11666666666666665</v>
      </c>
    </row>
    <row r="69" spans="1:6" x14ac:dyDescent="0.25">
      <c r="A69" s="68"/>
      <c r="B69" s="66"/>
      <c r="C69" s="15">
        <v>0.5</v>
      </c>
      <c r="D69" s="62" t="s">
        <v>141</v>
      </c>
      <c r="E69" s="62" t="s">
        <v>142</v>
      </c>
      <c r="F69" s="20">
        <f>(0.00045*100)/C69</f>
        <v>0.09</v>
      </c>
    </row>
    <row r="70" spans="1:6" x14ac:dyDescent="0.25">
      <c r="A70" s="68"/>
      <c r="B70" s="66"/>
      <c r="C70" s="15">
        <v>0.7</v>
      </c>
      <c r="D70" s="62" t="s">
        <v>143</v>
      </c>
      <c r="E70" s="62" t="s">
        <v>144</v>
      </c>
      <c r="F70" s="20">
        <f>(0.00055*100)/C70</f>
        <v>7.8571428571428584E-2</v>
      </c>
    </row>
    <row r="71" spans="1:6" x14ac:dyDescent="0.25">
      <c r="A71" s="68"/>
      <c r="B71" s="66"/>
      <c r="C71" s="15">
        <v>1</v>
      </c>
      <c r="D71" s="62" t="s">
        <v>145</v>
      </c>
      <c r="E71" s="62" t="s">
        <v>146</v>
      </c>
      <c r="F71" s="20">
        <f>(0.0007*100)/C71</f>
        <v>6.9999999999999993E-2</v>
      </c>
    </row>
    <row r="72" spans="1:6" x14ac:dyDescent="0.25">
      <c r="A72" s="68"/>
      <c r="B72" s="66">
        <v>10</v>
      </c>
      <c r="C72" s="15">
        <v>1</v>
      </c>
      <c r="D72" s="62" t="s">
        <v>147</v>
      </c>
      <c r="E72" s="62" t="s">
        <v>148</v>
      </c>
      <c r="F72" s="20">
        <f>(0.0025*100)/C72</f>
        <v>0.25</v>
      </c>
    </row>
    <row r="73" spans="1:6" x14ac:dyDescent="0.25">
      <c r="A73" s="68"/>
      <c r="B73" s="66"/>
      <c r="C73" s="15">
        <v>3</v>
      </c>
      <c r="D73" s="62" t="s">
        <v>149</v>
      </c>
      <c r="E73" s="62" t="s">
        <v>150</v>
      </c>
      <c r="F73" s="20">
        <f>(0.0035*100)/C73</f>
        <v>0.11666666666666668</v>
      </c>
    </row>
    <row r="74" spans="1:6" x14ac:dyDescent="0.25">
      <c r="A74" s="68"/>
      <c r="B74" s="66"/>
      <c r="C74" s="15">
        <v>5</v>
      </c>
      <c r="D74" s="62" t="s">
        <v>151</v>
      </c>
      <c r="E74" s="62" t="s">
        <v>152</v>
      </c>
      <c r="F74" s="20">
        <f>(0.0045*100)/C74</f>
        <v>0.09</v>
      </c>
    </row>
    <row r="75" spans="1:6" x14ac:dyDescent="0.25">
      <c r="A75" s="68"/>
      <c r="B75" s="66"/>
      <c r="C75" s="15">
        <v>7</v>
      </c>
      <c r="D75" s="62" t="s">
        <v>153</v>
      </c>
      <c r="E75" s="62" t="s">
        <v>154</v>
      </c>
      <c r="F75" s="20">
        <f>(0.0055*100)/C75</f>
        <v>7.8571428571428556E-2</v>
      </c>
    </row>
    <row r="76" spans="1:6" x14ac:dyDescent="0.25">
      <c r="A76" s="68"/>
      <c r="B76" s="66"/>
      <c r="C76" s="15">
        <v>10</v>
      </c>
      <c r="D76" s="62" t="s">
        <v>155</v>
      </c>
      <c r="E76" s="62" t="s">
        <v>156</v>
      </c>
      <c r="F76" s="20">
        <f>(0.007*100)/C76</f>
        <v>7.0000000000000007E-2</v>
      </c>
    </row>
    <row r="77" spans="1:6" x14ac:dyDescent="0.25">
      <c r="A77" s="68"/>
      <c r="B77" s="66">
        <v>100</v>
      </c>
      <c r="C77" s="15">
        <v>10</v>
      </c>
      <c r="D77" s="62" t="s">
        <v>157</v>
      </c>
      <c r="E77" s="62" t="s">
        <v>158</v>
      </c>
      <c r="F77" s="20">
        <f>(0.025*100)/C77</f>
        <v>0.25</v>
      </c>
    </row>
    <row r="78" spans="1:6" x14ac:dyDescent="0.25">
      <c r="A78" s="68"/>
      <c r="B78" s="66"/>
      <c r="C78" s="15">
        <v>30</v>
      </c>
      <c r="D78" s="62" t="s">
        <v>159</v>
      </c>
      <c r="E78" s="62" t="s">
        <v>160</v>
      </c>
      <c r="F78" s="20">
        <f>(0.035*100)/C78</f>
        <v>0.11666666666666668</v>
      </c>
    </row>
    <row r="79" spans="1:6" x14ac:dyDescent="0.25">
      <c r="A79" s="68"/>
      <c r="B79" s="66"/>
      <c r="C79" s="15">
        <v>50</v>
      </c>
      <c r="D79" s="62" t="s">
        <v>161</v>
      </c>
      <c r="E79" s="62" t="s">
        <v>162</v>
      </c>
      <c r="F79" s="20">
        <f>(0.045*100)/C79</f>
        <v>0.09</v>
      </c>
    </row>
    <row r="80" spans="1:6" x14ac:dyDescent="0.25">
      <c r="A80" s="68"/>
      <c r="B80" s="66"/>
      <c r="C80" s="15">
        <v>70</v>
      </c>
      <c r="D80" s="62" t="s">
        <v>163</v>
      </c>
      <c r="E80" s="62" t="s">
        <v>164</v>
      </c>
      <c r="F80" s="20">
        <f>(0.055*100)/C80</f>
        <v>7.857142857142857E-2</v>
      </c>
    </row>
    <row r="81" spans="1:6" x14ac:dyDescent="0.25">
      <c r="A81" s="68"/>
      <c r="B81" s="66"/>
      <c r="C81" s="15">
        <v>100</v>
      </c>
      <c r="D81" s="62" t="s">
        <v>165</v>
      </c>
      <c r="E81" s="62" t="s">
        <v>166</v>
      </c>
      <c r="F81" s="20">
        <f>(0.07*100)/C81</f>
        <v>7.0000000000000007E-2</v>
      </c>
    </row>
    <row r="82" spans="1:6" x14ac:dyDescent="0.25">
      <c r="A82" s="70" t="s">
        <v>38</v>
      </c>
      <c r="B82" s="66">
        <v>0.1</v>
      </c>
      <c r="C82" s="15">
        <v>0.01</v>
      </c>
      <c r="D82" s="62" t="s">
        <v>167</v>
      </c>
      <c r="E82" s="62" t="s">
        <v>168</v>
      </c>
      <c r="F82" s="20">
        <f>(0.000025*100)/C82</f>
        <v>0.25</v>
      </c>
    </row>
    <row r="83" spans="1:6" x14ac:dyDescent="0.25">
      <c r="A83" s="70"/>
      <c r="B83" s="66"/>
      <c r="C83" s="15">
        <v>0.03</v>
      </c>
      <c r="D83" s="62" t="s">
        <v>169</v>
      </c>
      <c r="E83" s="62" t="s">
        <v>170</v>
      </c>
      <c r="F83" s="20">
        <f>(0.000035*100)/C83</f>
        <v>0.11666666666666665</v>
      </c>
    </row>
    <row r="84" spans="1:6" x14ac:dyDescent="0.25">
      <c r="A84" s="70"/>
      <c r="B84" s="66"/>
      <c r="C84" s="15">
        <v>0.05</v>
      </c>
      <c r="D84" s="62" t="s">
        <v>171</v>
      </c>
      <c r="E84" s="62" t="s">
        <v>172</v>
      </c>
      <c r="F84" s="20">
        <f>(0.000045*100)/C84</f>
        <v>9.0000000000000011E-2</v>
      </c>
    </row>
    <row r="85" spans="1:6" x14ac:dyDescent="0.25">
      <c r="A85" s="70"/>
      <c r="B85" s="66"/>
      <c r="C85" s="15">
        <v>7.0000000000000007E-2</v>
      </c>
      <c r="D85" s="62" t="s">
        <v>173</v>
      </c>
      <c r="E85" s="62" t="s">
        <v>174</v>
      </c>
      <c r="F85" s="20">
        <f>(0.000055*100)/C85</f>
        <v>7.857142857142857E-2</v>
      </c>
    </row>
    <row r="86" spans="1:6" x14ac:dyDescent="0.25">
      <c r="A86" s="70"/>
      <c r="B86" s="66"/>
      <c r="C86" s="15">
        <v>0.1</v>
      </c>
      <c r="D86" s="62" t="s">
        <v>175</v>
      </c>
      <c r="E86" s="62" t="s">
        <v>176</v>
      </c>
      <c r="F86" s="20">
        <f>(0.00007*100)/C86</f>
        <v>6.9999999999999993E-2</v>
      </c>
    </row>
    <row r="87" spans="1:6" x14ac:dyDescent="0.25">
      <c r="A87" s="70"/>
      <c r="B87" s="66">
        <v>1</v>
      </c>
      <c r="C87" s="15">
        <v>0.1</v>
      </c>
      <c r="D87" s="62" t="s">
        <v>177</v>
      </c>
      <c r="E87" s="62" t="s">
        <v>178</v>
      </c>
      <c r="F87" s="20">
        <f>(0.00025*100)/C87</f>
        <v>0.25</v>
      </c>
    </row>
    <row r="88" spans="1:6" x14ac:dyDescent="0.25">
      <c r="A88" s="70"/>
      <c r="B88" s="66"/>
      <c r="C88" s="15">
        <v>0.3</v>
      </c>
      <c r="D88" s="62" t="s">
        <v>179</v>
      </c>
      <c r="E88" s="62" t="s">
        <v>180</v>
      </c>
      <c r="F88" s="20">
        <f>(0.00035*100)/C88</f>
        <v>0.11666666666666665</v>
      </c>
    </row>
    <row r="89" spans="1:6" x14ac:dyDescent="0.25">
      <c r="A89" s="70"/>
      <c r="B89" s="66"/>
      <c r="C89" s="15">
        <v>0.5</v>
      </c>
      <c r="D89" s="62" t="s">
        <v>181</v>
      </c>
      <c r="E89" s="62" t="s">
        <v>182</v>
      </c>
      <c r="F89" s="20">
        <f>(0.00045*100)/C89</f>
        <v>0.09</v>
      </c>
    </row>
    <row r="90" spans="1:6" x14ac:dyDescent="0.25">
      <c r="A90" s="70"/>
      <c r="B90" s="66"/>
      <c r="C90" s="15">
        <v>0.7</v>
      </c>
      <c r="D90" s="62" t="s">
        <v>183</v>
      </c>
      <c r="E90" s="62" t="s">
        <v>184</v>
      </c>
      <c r="F90" s="20">
        <f>(0.00055*100)/C90</f>
        <v>7.8571428571428584E-2</v>
      </c>
    </row>
    <row r="91" spans="1:6" x14ac:dyDescent="0.25">
      <c r="A91" s="70"/>
      <c r="B91" s="66"/>
      <c r="C91" s="15">
        <v>1</v>
      </c>
      <c r="D91" s="62" t="s">
        <v>185</v>
      </c>
      <c r="E91" s="62" t="s">
        <v>186</v>
      </c>
      <c r="F91" s="20">
        <f>(0.0007*100)/C91</f>
        <v>6.9999999999999993E-2</v>
      </c>
    </row>
    <row r="92" spans="1:6" x14ac:dyDescent="0.25">
      <c r="A92" s="70"/>
      <c r="B92" s="66">
        <v>10</v>
      </c>
      <c r="C92" s="15">
        <v>1</v>
      </c>
      <c r="D92" s="62" t="s">
        <v>187</v>
      </c>
      <c r="E92" s="62" t="s">
        <v>188</v>
      </c>
      <c r="F92" s="20">
        <f>(0.0025*100)/C92</f>
        <v>0.25</v>
      </c>
    </row>
    <row r="93" spans="1:6" x14ac:dyDescent="0.25">
      <c r="A93" s="70"/>
      <c r="B93" s="66"/>
      <c r="C93" s="15">
        <v>3</v>
      </c>
      <c r="D93" s="62" t="s">
        <v>189</v>
      </c>
      <c r="E93" s="62" t="s">
        <v>190</v>
      </c>
      <c r="F93" s="20">
        <f>(0.0035*100)/C93</f>
        <v>0.11666666666666668</v>
      </c>
    </row>
    <row r="94" spans="1:6" x14ac:dyDescent="0.25">
      <c r="A94" s="70"/>
      <c r="B94" s="66"/>
      <c r="C94" s="15">
        <v>5</v>
      </c>
      <c r="D94" s="62" t="s">
        <v>191</v>
      </c>
      <c r="E94" s="62" t="s">
        <v>192</v>
      </c>
      <c r="F94" s="20">
        <f>(0.0045*100)/C94</f>
        <v>0.09</v>
      </c>
    </row>
    <row r="95" spans="1:6" x14ac:dyDescent="0.25">
      <c r="A95" s="70"/>
      <c r="B95" s="66"/>
      <c r="C95" s="15">
        <v>7</v>
      </c>
      <c r="D95" s="62" t="s">
        <v>193</v>
      </c>
      <c r="E95" s="62" t="s">
        <v>194</v>
      </c>
      <c r="F95" s="20">
        <f>(0.0055*100)/C95</f>
        <v>7.8571428571428556E-2</v>
      </c>
    </row>
    <row r="96" spans="1:6" x14ac:dyDescent="0.25">
      <c r="A96" s="70"/>
      <c r="B96" s="66"/>
      <c r="C96" s="15">
        <v>10</v>
      </c>
      <c r="D96" s="62" t="s">
        <v>195</v>
      </c>
      <c r="E96" s="62" t="s">
        <v>196</v>
      </c>
      <c r="F96" s="20">
        <f>(0.007*100)/C96</f>
        <v>7.0000000000000007E-2</v>
      </c>
    </row>
    <row r="97" spans="1:6" x14ac:dyDescent="0.25">
      <c r="A97" s="70"/>
      <c r="B97" s="66">
        <v>100</v>
      </c>
      <c r="C97" s="15">
        <v>10</v>
      </c>
      <c r="D97" s="62" t="s">
        <v>197</v>
      </c>
      <c r="E97" s="62" t="s">
        <v>198</v>
      </c>
      <c r="F97" s="20">
        <f>(0.025*100)/C97</f>
        <v>0.25</v>
      </c>
    </row>
    <row r="98" spans="1:6" x14ac:dyDescent="0.25">
      <c r="A98" s="70"/>
      <c r="B98" s="66"/>
      <c r="C98" s="15">
        <v>30</v>
      </c>
      <c r="D98" s="62" t="s">
        <v>199</v>
      </c>
      <c r="E98" s="62" t="s">
        <v>200</v>
      </c>
      <c r="F98" s="20">
        <f>(0.035*100)/C98</f>
        <v>0.11666666666666668</v>
      </c>
    </row>
    <row r="99" spans="1:6" x14ac:dyDescent="0.25">
      <c r="A99" s="70"/>
      <c r="B99" s="66"/>
      <c r="C99" s="15">
        <v>50</v>
      </c>
      <c r="D99" s="62" t="s">
        <v>201</v>
      </c>
      <c r="E99" s="62" t="s">
        <v>202</v>
      </c>
      <c r="F99" s="20">
        <f>(0.045*100)/C99</f>
        <v>0.09</v>
      </c>
    </row>
    <row r="100" spans="1:6" x14ac:dyDescent="0.25">
      <c r="A100" s="70"/>
      <c r="B100" s="66"/>
      <c r="C100" s="15">
        <v>70</v>
      </c>
      <c r="D100" s="62" t="s">
        <v>203</v>
      </c>
      <c r="E100" s="62" t="s">
        <v>204</v>
      </c>
      <c r="F100" s="20">
        <f>(0.055*100)/C100</f>
        <v>7.857142857142857E-2</v>
      </c>
    </row>
    <row r="101" spans="1:6" x14ac:dyDescent="0.25">
      <c r="A101" s="70"/>
      <c r="B101" s="66"/>
      <c r="C101" s="15">
        <v>100</v>
      </c>
      <c r="D101" s="62" t="s">
        <v>205</v>
      </c>
      <c r="E101" s="62" t="s">
        <v>206</v>
      </c>
      <c r="F101" s="20">
        <f>(0.07*100)/C101</f>
        <v>7.0000000000000007E-2</v>
      </c>
    </row>
    <row r="102" spans="1:6" x14ac:dyDescent="0.25">
      <c r="A102" s="70"/>
      <c r="B102" s="65">
        <v>750</v>
      </c>
      <c r="C102" s="21">
        <v>75</v>
      </c>
      <c r="D102" s="62" t="s">
        <v>207</v>
      </c>
      <c r="E102" s="62" t="s">
        <v>208</v>
      </c>
      <c r="F102" s="20">
        <f>(0.1875*100)/C102</f>
        <v>0.25</v>
      </c>
    </row>
    <row r="103" spans="1:6" x14ac:dyDescent="0.25">
      <c r="A103" s="70"/>
      <c r="B103" s="65"/>
      <c r="C103" s="21">
        <v>225</v>
      </c>
      <c r="D103" s="62" t="s">
        <v>209</v>
      </c>
      <c r="E103" s="62" t="s">
        <v>210</v>
      </c>
      <c r="F103" s="20">
        <f>(0.2625*100)/C103</f>
        <v>0.11666666666666667</v>
      </c>
    </row>
    <row r="104" spans="1:6" x14ac:dyDescent="0.25">
      <c r="A104" s="70"/>
      <c r="B104" s="65"/>
      <c r="C104" s="21">
        <v>375</v>
      </c>
      <c r="D104" s="62" t="s">
        <v>211</v>
      </c>
      <c r="E104" s="62" t="s">
        <v>212</v>
      </c>
      <c r="F104" s="20">
        <f>(0.3375*100)/C104</f>
        <v>0.09</v>
      </c>
    </row>
    <row r="105" spans="1:6" x14ac:dyDescent="0.25">
      <c r="A105" s="70"/>
      <c r="B105" s="65"/>
      <c r="C105" s="21">
        <v>525</v>
      </c>
      <c r="D105" s="62" t="s">
        <v>213</v>
      </c>
      <c r="E105" s="62" t="s">
        <v>214</v>
      </c>
      <c r="F105" s="20">
        <f>(0.6375*100)/C105</f>
        <v>0.12142857142857141</v>
      </c>
    </row>
    <row r="106" spans="1:6" x14ac:dyDescent="0.25">
      <c r="A106" s="70"/>
      <c r="B106" s="65"/>
      <c r="C106" s="21">
        <v>750</v>
      </c>
      <c r="D106" s="62" t="s">
        <v>215</v>
      </c>
      <c r="E106" s="62" t="s">
        <v>216</v>
      </c>
      <c r="F106" s="20">
        <f>(0.975*100)/C106</f>
        <v>0.13</v>
      </c>
    </row>
    <row r="107" spans="1:6" x14ac:dyDescent="0.25">
      <c r="A107" s="70" t="s">
        <v>39</v>
      </c>
      <c r="B107" s="66">
        <v>0.1</v>
      </c>
      <c r="C107" s="15">
        <v>0.01</v>
      </c>
      <c r="D107" s="62" t="s">
        <v>217</v>
      </c>
      <c r="E107" s="62" t="s">
        <v>218</v>
      </c>
      <c r="F107" s="20">
        <f>(0.000037*100)/C107</f>
        <v>0.36999999999999994</v>
      </c>
    </row>
    <row r="108" spans="1:6" x14ac:dyDescent="0.25">
      <c r="A108" s="70"/>
      <c r="B108" s="66"/>
      <c r="C108" s="15">
        <v>0.03</v>
      </c>
      <c r="D108" s="62" t="s">
        <v>219</v>
      </c>
      <c r="E108" s="62" t="s">
        <v>220</v>
      </c>
      <c r="F108" s="20">
        <f>(0.000051*100)/C108</f>
        <v>0.17</v>
      </c>
    </row>
    <row r="109" spans="1:6" x14ac:dyDescent="0.25">
      <c r="A109" s="70"/>
      <c r="B109" s="66"/>
      <c r="C109" s="15">
        <v>0.05</v>
      </c>
      <c r="D109" s="62" t="s">
        <v>221</v>
      </c>
      <c r="E109" s="62" t="s">
        <v>222</v>
      </c>
      <c r="F109" s="20">
        <f>(0.000065*100)/C109</f>
        <v>0.12999999999999998</v>
      </c>
    </row>
    <row r="110" spans="1:6" x14ac:dyDescent="0.25">
      <c r="A110" s="70"/>
      <c r="B110" s="66"/>
      <c r="C110" s="15">
        <v>7.0000000000000007E-2</v>
      </c>
      <c r="D110" s="62" t="s">
        <v>223</v>
      </c>
      <c r="E110" s="62" t="s">
        <v>224</v>
      </c>
      <c r="F110" s="20">
        <f>(0.000079*100)/C110</f>
        <v>0.11285714285714284</v>
      </c>
    </row>
    <row r="111" spans="1:6" x14ac:dyDescent="0.25">
      <c r="A111" s="70"/>
      <c r="B111" s="66"/>
      <c r="C111" s="15">
        <v>0.1</v>
      </c>
      <c r="D111" s="62" t="s">
        <v>225</v>
      </c>
      <c r="E111" s="62" t="s">
        <v>226</v>
      </c>
      <c r="F111" s="20">
        <f>(0.0001*100)/C111</f>
        <v>9.9999999999999992E-2</v>
      </c>
    </row>
    <row r="112" spans="1:6" x14ac:dyDescent="0.25">
      <c r="A112" s="70"/>
      <c r="B112" s="66">
        <v>1</v>
      </c>
      <c r="C112" s="15">
        <v>0.1</v>
      </c>
      <c r="D112" s="62" t="s">
        <v>227</v>
      </c>
      <c r="E112" s="62" t="s">
        <v>228</v>
      </c>
      <c r="F112" s="20">
        <f>(0.00037*100)/C112</f>
        <v>0.36999999999999994</v>
      </c>
    </row>
    <row r="113" spans="1:6" x14ac:dyDescent="0.25">
      <c r="A113" s="70"/>
      <c r="B113" s="66"/>
      <c r="C113" s="15">
        <v>0.3</v>
      </c>
      <c r="D113" s="62" t="s">
        <v>229</v>
      </c>
      <c r="E113" s="62" t="s">
        <v>230</v>
      </c>
      <c r="F113" s="20">
        <f>(0.00051*100)/C113</f>
        <v>0.17</v>
      </c>
    </row>
    <row r="114" spans="1:6" x14ac:dyDescent="0.25">
      <c r="A114" s="70"/>
      <c r="B114" s="66"/>
      <c r="C114" s="15">
        <v>0.5</v>
      </c>
      <c r="D114" s="62" t="s">
        <v>231</v>
      </c>
      <c r="E114" s="62" t="s">
        <v>232</v>
      </c>
      <c r="F114" s="20">
        <f>(0.00065*100)/C114</f>
        <v>0.13</v>
      </c>
    </row>
    <row r="115" spans="1:6" x14ac:dyDescent="0.25">
      <c r="A115" s="70"/>
      <c r="B115" s="66"/>
      <c r="C115" s="15">
        <v>0.7</v>
      </c>
      <c r="D115" s="62" t="s">
        <v>233</v>
      </c>
      <c r="E115" s="62" t="s">
        <v>234</v>
      </c>
      <c r="F115" s="20">
        <f>(0.00079*100)/C115</f>
        <v>0.11285714285714286</v>
      </c>
    </row>
    <row r="116" spans="1:6" x14ac:dyDescent="0.25">
      <c r="A116" s="70"/>
      <c r="B116" s="66"/>
      <c r="C116" s="15">
        <v>1</v>
      </c>
      <c r="D116" s="62" t="s">
        <v>235</v>
      </c>
      <c r="E116" s="62" t="s">
        <v>236</v>
      </c>
      <c r="F116" s="20">
        <f>(0.001*100)/C116</f>
        <v>0.1</v>
      </c>
    </row>
    <row r="117" spans="1:6" x14ac:dyDescent="0.25">
      <c r="A117" s="70"/>
      <c r="B117" s="66">
        <v>10</v>
      </c>
      <c r="C117" s="15">
        <v>1</v>
      </c>
      <c r="D117" s="62" t="s">
        <v>237</v>
      </c>
      <c r="E117" s="62" t="s">
        <v>238</v>
      </c>
      <c r="F117" s="20">
        <f>(0.0037*100)/C117</f>
        <v>0.37</v>
      </c>
    </row>
    <row r="118" spans="1:6" x14ac:dyDescent="0.25">
      <c r="A118" s="70"/>
      <c r="B118" s="66"/>
      <c r="C118" s="15">
        <v>3</v>
      </c>
      <c r="D118" s="62" t="s">
        <v>239</v>
      </c>
      <c r="E118" s="62" t="s">
        <v>240</v>
      </c>
      <c r="F118" s="20">
        <f>(0.0051*100)/C118</f>
        <v>0.17</v>
      </c>
    </row>
    <row r="119" spans="1:6" x14ac:dyDescent="0.25">
      <c r="A119" s="70"/>
      <c r="B119" s="66"/>
      <c r="C119" s="15">
        <v>5</v>
      </c>
      <c r="D119" s="62" t="s">
        <v>241</v>
      </c>
      <c r="E119" s="62" t="s">
        <v>242</v>
      </c>
      <c r="F119" s="20">
        <f>(0.0065*100)/C119</f>
        <v>0.13</v>
      </c>
    </row>
    <row r="120" spans="1:6" x14ac:dyDescent="0.25">
      <c r="A120" s="70"/>
      <c r="B120" s="66"/>
      <c r="C120" s="15">
        <v>7</v>
      </c>
      <c r="D120" s="62" t="s">
        <v>243</v>
      </c>
      <c r="E120" s="62" t="s">
        <v>244</v>
      </c>
      <c r="F120" s="20">
        <f>(0.0079*100)/C120</f>
        <v>0.11285714285714286</v>
      </c>
    </row>
    <row r="121" spans="1:6" x14ac:dyDescent="0.25">
      <c r="A121" s="70"/>
      <c r="B121" s="66"/>
      <c r="C121" s="15">
        <v>10</v>
      </c>
      <c r="D121" s="62" t="s">
        <v>245</v>
      </c>
      <c r="E121" s="62" t="s">
        <v>246</v>
      </c>
      <c r="F121" s="20">
        <f>(0.01*100)/C121</f>
        <v>0.1</v>
      </c>
    </row>
    <row r="122" spans="1:6" x14ac:dyDescent="0.25">
      <c r="A122" s="70"/>
      <c r="B122" s="66">
        <v>100</v>
      </c>
      <c r="C122" s="15">
        <v>10</v>
      </c>
      <c r="D122" s="62" t="s">
        <v>247</v>
      </c>
      <c r="E122" s="62" t="s">
        <v>248</v>
      </c>
      <c r="F122" s="20">
        <f>(0.037*100)/C122</f>
        <v>0.37</v>
      </c>
    </row>
    <row r="123" spans="1:6" x14ac:dyDescent="0.25">
      <c r="A123" s="70"/>
      <c r="B123" s="66"/>
      <c r="C123" s="15">
        <v>30</v>
      </c>
      <c r="D123" s="62" t="s">
        <v>249</v>
      </c>
      <c r="E123" s="62" t="s">
        <v>250</v>
      </c>
      <c r="F123" s="20">
        <f>(0.051*100)/C123</f>
        <v>0.16999999999999998</v>
      </c>
    </row>
    <row r="124" spans="1:6" x14ac:dyDescent="0.25">
      <c r="A124" s="70"/>
      <c r="B124" s="66"/>
      <c r="C124" s="15">
        <v>50</v>
      </c>
      <c r="D124" s="62" t="s">
        <v>251</v>
      </c>
      <c r="E124" s="62" t="s">
        <v>252</v>
      </c>
      <c r="F124" s="20">
        <f>(0.065*100)/C124</f>
        <v>0.13</v>
      </c>
    </row>
    <row r="125" spans="1:6" x14ac:dyDescent="0.25">
      <c r="A125" s="70"/>
      <c r="B125" s="66"/>
      <c r="C125" s="15">
        <v>70</v>
      </c>
      <c r="D125" s="62" t="s">
        <v>253</v>
      </c>
      <c r="E125" s="62" t="s">
        <v>254</v>
      </c>
      <c r="F125" s="20">
        <f>(0.079*100)/C125</f>
        <v>0.11285714285714286</v>
      </c>
    </row>
    <row r="126" spans="1:6" x14ac:dyDescent="0.25">
      <c r="A126" s="70"/>
      <c r="B126" s="66"/>
      <c r="C126" s="15">
        <v>100</v>
      </c>
      <c r="D126" s="62" t="s">
        <v>255</v>
      </c>
      <c r="E126" s="62" t="s">
        <v>256</v>
      </c>
      <c r="F126" s="20">
        <f>(0.1*100)/C126</f>
        <v>0.1</v>
      </c>
    </row>
    <row r="127" spans="1:6" x14ac:dyDescent="0.25">
      <c r="A127" s="70"/>
      <c r="B127" s="65">
        <v>750</v>
      </c>
      <c r="C127" s="21">
        <v>75</v>
      </c>
      <c r="D127" s="62" t="s">
        <v>257</v>
      </c>
      <c r="E127" s="62" t="s">
        <v>258</v>
      </c>
      <c r="F127" s="20">
        <f>(0.2775*100)/C127</f>
        <v>0.37000000000000005</v>
      </c>
    </row>
    <row r="128" spans="1:6" x14ac:dyDescent="0.25">
      <c r="A128" s="70"/>
      <c r="B128" s="65"/>
      <c r="C128" s="21">
        <v>225</v>
      </c>
      <c r="D128" s="62" t="s">
        <v>259</v>
      </c>
      <c r="E128" s="62" t="s">
        <v>260</v>
      </c>
      <c r="F128" s="20">
        <f>(0.3825*100)/C128</f>
        <v>0.17</v>
      </c>
    </row>
    <row r="129" spans="1:6" x14ac:dyDescent="0.25">
      <c r="A129" s="70"/>
      <c r="B129" s="65"/>
      <c r="C129" s="21">
        <v>375</v>
      </c>
      <c r="D129" s="62" t="s">
        <v>261</v>
      </c>
      <c r="E129" s="62" t="s">
        <v>262</v>
      </c>
      <c r="F129" s="20">
        <f>(0.4875*100)/C129</f>
        <v>0.13</v>
      </c>
    </row>
    <row r="130" spans="1:6" x14ac:dyDescent="0.25">
      <c r="A130" s="70"/>
      <c r="B130" s="65"/>
      <c r="C130" s="21">
        <v>525</v>
      </c>
      <c r="D130" s="62" t="s">
        <v>263</v>
      </c>
      <c r="E130" s="62" t="s">
        <v>264</v>
      </c>
      <c r="F130" s="20">
        <f>(0.8175*100)/C130</f>
        <v>0.15571428571428572</v>
      </c>
    </row>
    <row r="131" spans="1:6" x14ac:dyDescent="0.25">
      <c r="A131" s="70"/>
      <c r="B131" s="65"/>
      <c r="C131" s="21">
        <v>750</v>
      </c>
      <c r="D131" s="62" t="s">
        <v>265</v>
      </c>
      <c r="E131" s="62" t="s">
        <v>266</v>
      </c>
      <c r="F131" s="20">
        <f>(1.2*100)/C131</f>
        <v>0.16</v>
      </c>
    </row>
    <row r="132" spans="1:6" x14ac:dyDescent="0.25">
      <c r="A132" s="70" t="s">
        <v>40</v>
      </c>
      <c r="B132" s="66">
        <v>0.1</v>
      </c>
      <c r="C132" s="15">
        <v>0.01</v>
      </c>
      <c r="D132" s="62" t="s">
        <v>267</v>
      </c>
      <c r="E132" s="62" t="s">
        <v>268</v>
      </c>
      <c r="F132" s="20">
        <f>(0.000065*100)/C132</f>
        <v>0.64999999999999991</v>
      </c>
    </row>
    <row r="133" spans="1:6" x14ac:dyDescent="0.25">
      <c r="A133" s="70"/>
      <c r="B133" s="66"/>
      <c r="C133" s="15">
        <v>0.03</v>
      </c>
      <c r="D133" s="62" t="s">
        <v>269</v>
      </c>
      <c r="E133" s="62" t="s">
        <v>270</v>
      </c>
      <c r="F133" s="20">
        <f>(0.000095*100)/C133</f>
        <v>0.31666666666666665</v>
      </c>
    </row>
    <row r="134" spans="1:6" x14ac:dyDescent="0.25">
      <c r="A134" s="70"/>
      <c r="B134" s="66"/>
      <c r="C134" s="15">
        <v>0.05</v>
      </c>
      <c r="D134" s="62" t="s">
        <v>271</v>
      </c>
      <c r="E134" s="62" t="s">
        <v>272</v>
      </c>
      <c r="F134" s="20">
        <f>(0.000125*100)/C134</f>
        <v>0.25</v>
      </c>
    </row>
    <row r="135" spans="1:6" x14ac:dyDescent="0.25">
      <c r="A135" s="70"/>
      <c r="B135" s="66"/>
      <c r="C135" s="15">
        <v>7.0000000000000007E-2</v>
      </c>
      <c r="D135" s="62" t="s">
        <v>273</v>
      </c>
      <c r="E135" s="62" t="s">
        <v>274</v>
      </c>
      <c r="F135" s="20">
        <f>(0.000155*100)/C135</f>
        <v>0.22142857142857142</v>
      </c>
    </row>
    <row r="136" spans="1:6" x14ac:dyDescent="0.25">
      <c r="A136" s="70"/>
      <c r="B136" s="66"/>
      <c r="C136" s="15">
        <v>0.1</v>
      </c>
      <c r="D136" s="62" t="s">
        <v>275</v>
      </c>
      <c r="E136" s="62" t="s">
        <v>276</v>
      </c>
      <c r="F136" s="20">
        <f>(0.0002*100)/C136</f>
        <v>0.19999999999999998</v>
      </c>
    </row>
    <row r="137" spans="1:6" x14ac:dyDescent="0.25">
      <c r="A137" s="70"/>
      <c r="B137" s="66">
        <v>1</v>
      </c>
      <c r="C137" s="15">
        <v>0.1</v>
      </c>
      <c r="D137" s="62" t="s">
        <v>277</v>
      </c>
      <c r="E137" s="62" t="s">
        <v>278</v>
      </c>
      <c r="F137" s="20">
        <f>(0.00065*100)/C137</f>
        <v>0.65</v>
      </c>
    </row>
    <row r="138" spans="1:6" x14ac:dyDescent="0.25">
      <c r="A138" s="70"/>
      <c r="B138" s="66"/>
      <c r="C138" s="15">
        <v>0.3</v>
      </c>
      <c r="D138" s="62" t="s">
        <v>279</v>
      </c>
      <c r="E138" s="62" t="s">
        <v>280</v>
      </c>
      <c r="F138" s="20">
        <f>(0.00095*100)/C138</f>
        <v>0.31666666666666671</v>
      </c>
    </row>
    <row r="139" spans="1:6" x14ac:dyDescent="0.25">
      <c r="A139" s="70"/>
      <c r="B139" s="66"/>
      <c r="C139" s="15">
        <v>0.5</v>
      </c>
      <c r="D139" s="62" t="s">
        <v>281</v>
      </c>
      <c r="E139" s="62" t="s">
        <v>282</v>
      </c>
      <c r="F139" s="20">
        <f>(0.00125*100)/C139</f>
        <v>0.25</v>
      </c>
    </row>
    <row r="140" spans="1:6" x14ac:dyDescent="0.25">
      <c r="A140" s="70"/>
      <c r="B140" s="66"/>
      <c r="C140" s="15">
        <v>0.7</v>
      </c>
      <c r="D140" s="62" t="s">
        <v>283</v>
      </c>
      <c r="E140" s="62" t="s">
        <v>284</v>
      </c>
      <c r="F140" s="20">
        <f>(0.00155*100)/C140</f>
        <v>0.22142857142857145</v>
      </c>
    </row>
    <row r="141" spans="1:6" x14ac:dyDescent="0.25">
      <c r="A141" s="70"/>
      <c r="B141" s="66"/>
      <c r="C141" s="15">
        <v>1</v>
      </c>
      <c r="D141" s="62" t="s">
        <v>285</v>
      </c>
      <c r="E141" s="62" t="s">
        <v>286</v>
      </c>
      <c r="F141" s="20">
        <f>(0.002*100)/C141</f>
        <v>0.2</v>
      </c>
    </row>
    <row r="142" spans="1:6" x14ac:dyDescent="0.25">
      <c r="A142" s="70"/>
      <c r="B142" s="66">
        <v>10</v>
      </c>
      <c r="C142" s="15">
        <v>1</v>
      </c>
      <c r="D142" s="62" t="s">
        <v>287</v>
      </c>
      <c r="E142" s="62" t="s">
        <v>288</v>
      </c>
      <c r="F142" s="20">
        <f>(0.0065*100)/C142</f>
        <v>0.65</v>
      </c>
    </row>
    <row r="143" spans="1:6" x14ac:dyDescent="0.25">
      <c r="A143" s="70"/>
      <c r="B143" s="66"/>
      <c r="C143" s="15">
        <v>3</v>
      </c>
      <c r="D143" s="62" t="s">
        <v>289</v>
      </c>
      <c r="E143" s="62" t="s">
        <v>290</v>
      </c>
      <c r="F143" s="20">
        <f>(0.0095*100)/C143</f>
        <v>0.31666666666666665</v>
      </c>
    </row>
    <row r="144" spans="1:6" x14ac:dyDescent="0.25">
      <c r="A144" s="70"/>
      <c r="B144" s="66"/>
      <c r="C144" s="15">
        <v>5</v>
      </c>
      <c r="D144" s="62" t="s">
        <v>291</v>
      </c>
      <c r="E144" s="62" t="s">
        <v>292</v>
      </c>
      <c r="F144" s="20">
        <f>(0.0125*100)/C144</f>
        <v>0.25</v>
      </c>
    </row>
    <row r="145" spans="1:6" x14ac:dyDescent="0.25">
      <c r="A145" s="70"/>
      <c r="B145" s="66"/>
      <c r="C145" s="15">
        <v>7</v>
      </c>
      <c r="D145" s="62" t="s">
        <v>293</v>
      </c>
      <c r="E145" s="62" t="s">
        <v>294</v>
      </c>
      <c r="F145" s="20">
        <f>(0.0155*100)/C145</f>
        <v>0.22142857142857145</v>
      </c>
    </row>
    <row r="146" spans="1:6" x14ac:dyDescent="0.25">
      <c r="A146" s="70"/>
      <c r="B146" s="66"/>
      <c r="C146" s="15">
        <v>10</v>
      </c>
      <c r="D146" s="62" t="s">
        <v>295</v>
      </c>
      <c r="E146" s="62" t="s">
        <v>296</v>
      </c>
      <c r="F146" s="20">
        <f>(0.02*100)/C146</f>
        <v>0.2</v>
      </c>
    </row>
    <row r="147" spans="1:6" x14ac:dyDescent="0.25">
      <c r="A147" s="70"/>
      <c r="B147" s="66">
        <v>100</v>
      </c>
      <c r="C147" s="15">
        <v>10</v>
      </c>
      <c r="D147" s="62" t="s">
        <v>297</v>
      </c>
      <c r="E147" s="62" t="s">
        <v>298</v>
      </c>
      <c r="F147" s="20">
        <f>(0.065*100)/C147</f>
        <v>0.65</v>
      </c>
    </row>
    <row r="148" spans="1:6" x14ac:dyDescent="0.25">
      <c r="A148" s="70"/>
      <c r="B148" s="66"/>
      <c r="C148" s="15">
        <v>30</v>
      </c>
      <c r="D148" s="62" t="s">
        <v>299</v>
      </c>
      <c r="E148" s="62" t="s">
        <v>300</v>
      </c>
      <c r="F148" s="20">
        <f>(0.095*100)/C148</f>
        <v>0.31666666666666665</v>
      </c>
    </row>
    <row r="149" spans="1:6" x14ac:dyDescent="0.25">
      <c r="A149" s="70"/>
      <c r="B149" s="66"/>
      <c r="C149" s="15">
        <v>50</v>
      </c>
      <c r="D149" s="62" t="s">
        <v>301</v>
      </c>
      <c r="E149" s="62" t="s">
        <v>302</v>
      </c>
      <c r="F149" s="20">
        <f>(0.125*100)/C149</f>
        <v>0.25</v>
      </c>
    </row>
    <row r="150" spans="1:6" x14ac:dyDescent="0.25">
      <c r="A150" s="70"/>
      <c r="B150" s="66"/>
      <c r="C150" s="15">
        <v>70</v>
      </c>
      <c r="D150" s="62" t="s">
        <v>303</v>
      </c>
      <c r="E150" s="62" t="s">
        <v>304</v>
      </c>
      <c r="F150" s="20">
        <f>(0.155*100)/C150</f>
        <v>0.22142857142857142</v>
      </c>
    </row>
    <row r="151" spans="1:6" x14ac:dyDescent="0.25">
      <c r="A151" s="70"/>
      <c r="B151" s="66"/>
      <c r="C151" s="15">
        <v>100</v>
      </c>
      <c r="D151" s="62" t="s">
        <v>305</v>
      </c>
      <c r="E151" s="62" t="s">
        <v>306</v>
      </c>
      <c r="F151" s="20">
        <f>(0.2*100)/C151</f>
        <v>0.2</v>
      </c>
    </row>
    <row r="152" spans="1:6" x14ac:dyDescent="0.25">
      <c r="A152" s="70"/>
      <c r="B152" s="65">
        <v>750</v>
      </c>
      <c r="C152" s="21">
        <v>75</v>
      </c>
      <c r="D152" s="62" t="s">
        <v>307</v>
      </c>
      <c r="E152" s="62" t="s">
        <v>308</v>
      </c>
      <c r="F152" s="20">
        <f>(0.4875*100)/C152</f>
        <v>0.65</v>
      </c>
    </row>
    <row r="153" spans="1:6" x14ac:dyDescent="0.25">
      <c r="A153" s="70"/>
      <c r="B153" s="65"/>
      <c r="C153" s="21">
        <v>225</v>
      </c>
      <c r="D153" s="62" t="s">
        <v>309</v>
      </c>
      <c r="E153" s="62" t="s">
        <v>310</v>
      </c>
      <c r="F153" s="20">
        <f>(0.7125*100)/C153</f>
        <v>0.31666666666666665</v>
      </c>
    </row>
    <row r="154" spans="1:6" x14ac:dyDescent="0.25">
      <c r="A154" s="70"/>
      <c r="B154" s="65"/>
      <c r="C154" s="21">
        <v>375</v>
      </c>
      <c r="D154" s="62" t="s">
        <v>311</v>
      </c>
      <c r="E154" s="62" t="s">
        <v>312</v>
      </c>
      <c r="F154" s="20">
        <f>(0.9375*100)/C154</f>
        <v>0.25</v>
      </c>
    </row>
    <row r="155" spans="1:6" x14ac:dyDescent="0.25">
      <c r="A155" s="70"/>
      <c r="B155" s="65"/>
      <c r="C155" s="21">
        <v>525</v>
      </c>
      <c r="D155" s="62" t="s">
        <v>313</v>
      </c>
      <c r="E155" s="62" t="s">
        <v>314</v>
      </c>
      <c r="F155" s="20">
        <f>(1.3875*100)/C155</f>
        <v>0.26428571428571429</v>
      </c>
    </row>
    <row r="156" spans="1:6" x14ac:dyDescent="0.25">
      <c r="A156" s="70"/>
      <c r="B156" s="65"/>
      <c r="C156" s="21">
        <v>750</v>
      </c>
      <c r="D156" s="62" t="s">
        <v>315</v>
      </c>
      <c r="E156" s="62" t="s">
        <v>316</v>
      </c>
      <c r="F156" s="20">
        <f>(1.95*100)/C156</f>
        <v>0.26</v>
      </c>
    </row>
    <row r="157" spans="1:6" x14ac:dyDescent="0.25">
      <c r="A157" s="67" t="s">
        <v>41</v>
      </c>
      <c r="B157" s="66">
        <v>0.1</v>
      </c>
      <c r="C157" s="15">
        <v>0.01</v>
      </c>
      <c r="D157" s="62" t="s">
        <v>317</v>
      </c>
      <c r="E157" s="62" t="s">
        <v>318</v>
      </c>
      <c r="F157" s="20">
        <f>(0.0002*100)/C157</f>
        <v>2</v>
      </c>
    </row>
    <row r="158" spans="1:6" x14ac:dyDescent="0.25">
      <c r="A158" s="68"/>
      <c r="B158" s="66"/>
      <c r="C158" s="15">
        <v>0.03</v>
      </c>
      <c r="D158" s="62" t="s">
        <v>319</v>
      </c>
      <c r="E158" s="62" t="s">
        <v>320</v>
      </c>
      <c r="F158" s="20">
        <f>(0.0004*100)/C158</f>
        <v>1.3333333333333335</v>
      </c>
    </row>
    <row r="159" spans="1:6" x14ac:dyDescent="0.25">
      <c r="A159" s="68"/>
      <c r="B159" s="66"/>
      <c r="C159" s="15">
        <v>0.05</v>
      </c>
      <c r="D159" s="62" t="s">
        <v>321</v>
      </c>
      <c r="E159" s="62" t="s">
        <v>322</v>
      </c>
      <c r="F159" s="20">
        <f>(0.0006*100)/C159</f>
        <v>1.2</v>
      </c>
    </row>
    <row r="160" spans="1:6" x14ac:dyDescent="0.25">
      <c r="A160" s="68"/>
      <c r="B160" s="66"/>
      <c r="C160" s="15">
        <v>7.0000000000000007E-2</v>
      </c>
      <c r="D160" s="62" t="s">
        <v>323</v>
      </c>
      <c r="E160" s="62" t="s">
        <v>324</v>
      </c>
      <c r="F160" s="20">
        <f>(0.0008*100)/C160</f>
        <v>1.1428571428571428</v>
      </c>
    </row>
    <row r="161" spans="1:6" x14ac:dyDescent="0.25">
      <c r="A161" s="68"/>
      <c r="B161" s="66"/>
      <c r="C161" s="15">
        <v>0.1</v>
      </c>
      <c r="D161" s="62" t="s">
        <v>325</v>
      </c>
      <c r="E161" s="62" t="s">
        <v>326</v>
      </c>
      <c r="F161" s="20">
        <f>(0.0011*100)/C161</f>
        <v>1.0999999999999999</v>
      </c>
    </row>
    <row r="162" spans="1:6" x14ac:dyDescent="0.25">
      <c r="A162" s="68"/>
      <c r="B162" s="66">
        <v>1</v>
      </c>
      <c r="C162" s="15">
        <v>0.1</v>
      </c>
      <c r="D162" s="62" t="s">
        <v>327</v>
      </c>
      <c r="E162" s="62" t="s">
        <v>328</v>
      </c>
      <c r="F162" s="20">
        <f>(0.002*100)/C162</f>
        <v>2</v>
      </c>
    </row>
    <row r="163" spans="1:6" x14ac:dyDescent="0.25">
      <c r="A163" s="68"/>
      <c r="B163" s="66"/>
      <c r="C163" s="15">
        <v>0.3</v>
      </c>
      <c r="D163" s="62" t="s">
        <v>329</v>
      </c>
      <c r="E163" s="62" t="s">
        <v>330</v>
      </c>
      <c r="F163" s="20">
        <f>(0.004*100)/C163</f>
        <v>1.3333333333333335</v>
      </c>
    </row>
    <row r="164" spans="1:6" x14ac:dyDescent="0.25">
      <c r="A164" s="68"/>
      <c r="B164" s="66"/>
      <c r="C164" s="15">
        <v>0.5</v>
      </c>
      <c r="D164" s="62" t="s">
        <v>331</v>
      </c>
      <c r="E164" s="62" t="s">
        <v>332</v>
      </c>
      <c r="F164" s="20">
        <f>(0.006*100)/C164</f>
        <v>1.2</v>
      </c>
    </row>
    <row r="165" spans="1:6" x14ac:dyDescent="0.25">
      <c r="A165" s="68"/>
      <c r="B165" s="66"/>
      <c r="C165" s="15">
        <v>0.7</v>
      </c>
      <c r="D165" s="62" t="s">
        <v>333</v>
      </c>
      <c r="E165" s="62" t="s">
        <v>334</v>
      </c>
      <c r="F165" s="20">
        <f>(0.008*100)/C165</f>
        <v>1.142857142857143</v>
      </c>
    </row>
    <row r="166" spans="1:6" x14ac:dyDescent="0.25">
      <c r="A166" s="68"/>
      <c r="B166" s="66"/>
      <c r="C166" s="15">
        <v>1</v>
      </c>
      <c r="D166" s="62" t="s">
        <v>335</v>
      </c>
      <c r="E166" s="62" t="s">
        <v>336</v>
      </c>
      <c r="F166" s="20">
        <f>(0.011*100)/C166</f>
        <v>1.0999999999999999</v>
      </c>
    </row>
    <row r="167" spans="1:6" x14ac:dyDescent="0.25">
      <c r="A167" s="68"/>
      <c r="B167" s="66">
        <v>10</v>
      </c>
      <c r="C167" s="15">
        <v>1</v>
      </c>
      <c r="D167" s="62" t="s">
        <v>337</v>
      </c>
      <c r="E167" s="62" t="s">
        <v>338</v>
      </c>
      <c r="F167" s="20">
        <f>(0.02*100)/C167</f>
        <v>2</v>
      </c>
    </row>
    <row r="168" spans="1:6" x14ac:dyDescent="0.25">
      <c r="A168" s="68"/>
      <c r="B168" s="66"/>
      <c r="C168" s="15">
        <v>3</v>
      </c>
      <c r="D168" s="62" t="s">
        <v>339</v>
      </c>
      <c r="E168" s="62" t="s">
        <v>340</v>
      </c>
      <c r="F168" s="20">
        <f>(0.04*100)/C168</f>
        <v>1.3333333333333333</v>
      </c>
    </row>
    <row r="169" spans="1:6" x14ac:dyDescent="0.25">
      <c r="A169" s="68"/>
      <c r="B169" s="66"/>
      <c r="C169" s="15">
        <v>5</v>
      </c>
      <c r="D169" s="62" t="s">
        <v>341</v>
      </c>
      <c r="E169" s="62" t="s">
        <v>342</v>
      </c>
      <c r="F169" s="20">
        <f>(0.06*100)/C169</f>
        <v>1.2</v>
      </c>
    </row>
    <row r="170" spans="1:6" x14ac:dyDescent="0.25">
      <c r="A170" s="68"/>
      <c r="B170" s="66"/>
      <c r="C170" s="15">
        <v>7</v>
      </c>
      <c r="D170" s="62" t="s">
        <v>343</v>
      </c>
      <c r="E170" s="62" t="s">
        <v>344</v>
      </c>
      <c r="F170" s="20">
        <f>(0.08*100)/C170</f>
        <v>1.1428571428571428</v>
      </c>
    </row>
    <row r="171" spans="1:6" x14ac:dyDescent="0.25">
      <c r="A171" s="68"/>
      <c r="B171" s="66"/>
      <c r="C171" s="15">
        <v>10</v>
      </c>
      <c r="D171" s="62" t="s">
        <v>345</v>
      </c>
      <c r="E171" s="62" t="s">
        <v>346</v>
      </c>
      <c r="F171" s="20">
        <f>(0.11*100)/C171</f>
        <v>1.1000000000000001</v>
      </c>
    </row>
    <row r="172" spans="1:6" x14ac:dyDescent="0.25">
      <c r="A172" s="68"/>
      <c r="B172" s="66">
        <v>100</v>
      </c>
      <c r="C172" s="15">
        <v>10</v>
      </c>
      <c r="D172" s="62" t="s">
        <v>347</v>
      </c>
      <c r="E172" s="62" t="s">
        <v>348</v>
      </c>
      <c r="F172" s="20">
        <f>(0.2*100)/C172</f>
        <v>2</v>
      </c>
    </row>
    <row r="173" spans="1:6" x14ac:dyDescent="0.25">
      <c r="A173" s="68"/>
      <c r="B173" s="66"/>
      <c r="C173" s="15">
        <v>30</v>
      </c>
      <c r="D173" s="62" t="s">
        <v>349</v>
      </c>
      <c r="E173" s="62" t="s">
        <v>350</v>
      </c>
      <c r="F173" s="20">
        <f>(0.4*100)/C173</f>
        <v>1.3333333333333333</v>
      </c>
    </row>
    <row r="174" spans="1:6" x14ac:dyDescent="0.25">
      <c r="A174" s="68"/>
      <c r="B174" s="66"/>
      <c r="C174" s="15">
        <v>50</v>
      </c>
      <c r="D174" s="62" t="s">
        <v>351</v>
      </c>
      <c r="E174" s="62" t="s">
        <v>352</v>
      </c>
      <c r="F174" s="20">
        <f>(0.6*100)/C174</f>
        <v>1.2</v>
      </c>
    </row>
    <row r="175" spans="1:6" x14ac:dyDescent="0.25">
      <c r="A175" s="68"/>
      <c r="B175" s="66"/>
      <c r="C175" s="15">
        <v>70</v>
      </c>
      <c r="D175" s="62" t="s">
        <v>353</v>
      </c>
      <c r="E175" s="62" t="s">
        <v>354</v>
      </c>
      <c r="F175" s="20">
        <f>(0.8*100)/C175</f>
        <v>1.1428571428571428</v>
      </c>
    </row>
    <row r="176" spans="1:6" x14ac:dyDescent="0.25">
      <c r="A176" s="69"/>
      <c r="B176" s="66"/>
      <c r="C176" s="15">
        <v>100</v>
      </c>
      <c r="D176" s="62" t="s">
        <v>355</v>
      </c>
      <c r="E176" s="62" t="s">
        <v>356</v>
      </c>
      <c r="F176" s="20">
        <f>(1.1*100)/C176</f>
        <v>1.1000000000000001</v>
      </c>
    </row>
    <row r="177" spans="1:6" x14ac:dyDescent="0.25">
      <c r="A177" s="22"/>
      <c r="B177" s="23"/>
      <c r="C177" s="24"/>
      <c r="D177" s="25"/>
      <c r="E177" s="26"/>
      <c r="F177" s="27"/>
    </row>
    <row r="178" spans="1:6" x14ac:dyDescent="0.25">
      <c r="A178" s="28" t="s">
        <v>14</v>
      </c>
      <c r="B178" s="23"/>
      <c r="C178" s="24"/>
      <c r="D178" s="25"/>
      <c r="E178" s="26"/>
      <c r="F178" s="27"/>
    </row>
    <row r="179" spans="1:6" x14ac:dyDescent="0.25">
      <c r="A179" s="71" t="s">
        <v>15</v>
      </c>
      <c r="B179" s="71" t="s">
        <v>16</v>
      </c>
      <c r="C179" s="71" t="s">
        <v>17</v>
      </c>
      <c r="D179" s="71" t="s">
        <v>9</v>
      </c>
      <c r="E179" s="71" t="s">
        <v>25</v>
      </c>
      <c r="F179" s="27"/>
    </row>
    <row r="180" spans="1:6" x14ac:dyDescent="0.25">
      <c r="A180" s="71"/>
      <c r="B180" s="71"/>
      <c r="C180" s="71"/>
      <c r="D180" s="71"/>
      <c r="E180" s="71"/>
      <c r="F180" s="27"/>
    </row>
    <row r="181" spans="1:6" x14ac:dyDescent="0.25">
      <c r="A181" s="67">
        <v>1E-3</v>
      </c>
      <c r="B181" s="29">
        <v>1E-4</v>
      </c>
      <c r="C181" s="62" t="s">
        <v>357</v>
      </c>
      <c r="D181" s="62" t="s">
        <v>358</v>
      </c>
      <c r="E181" s="20">
        <f>(0.0000001*100)/B181</f>
        <v>9.9999999999999992E-2</v>
      </c>
      <c r="F181" s="27"/>
    </row>
    <row r="182" spans="1:6" x14ac:dyDescent="0.25">
      <c r="A182" s="68"/>
      <c r="B182" s="29">
        <v>2.9999999999999997E-4</v>
      </c>
      <c r="C182" s="62" t="s">
        <v>359</v>
      </c>
      <c r="D182" s="62" t="s">
        <v>360</v>
      </c>
      <c r="E182" s="20">
        <f>(0.0000002*100)/B182</f>
        <v>6.6666666666666666E-2</v>
      </c>
      <c r="F182" s="27"/>
    </row>
    <row r="183" spans="1:6" x14ac:dyDescent="0.25">
      <c r="A183" s="68"/>
      <c r="B183" s="29">
        <v>5.0000000000000001E-4</v>
      </c>
      <c r="C183" s="62" t="s">
        <v>361</v>
      </c>
      <c r="D183" s="62" t="s">
        <v>362</v>
      </c>
      <c r="E183" s="20">
        <f>(0.0000003*100)/B183</f>
        <v>5.9999999999999991E-2</v>
      </c>
      <c r="F183" s="27"/>
    </row>
    <row r="184" spans="1:6" x14ac:dyDescent="0.25">
      <c r="A184" s="68"/>
      <c r="B184" s="29">
        <v>6.9999999999999999E-4</v>
      </c>
      <c r="C184" s="62" t="s">
        <v>363</v>
      </c>
      <c r="D184" s="62" t="s">
        <v>364</v>
      </c>
      <c r="E184" s="20">
        <f>(0.0000004*100)/B184</f>
        <v>5.7142857142857141E-2</v>
      </c>
      <c r="F184" s="27"/>
    </row>
    <row r="185" spans="1:6" x14ac:dyDescent="0.25">
      <c r="A185" s="69"/>
      <c r="B185" s="29">
        <v>1E-3</v>
      </c>
      <c r="C185" s="62" t="s">
        <v>365</v>
      </c>
      <c r="D185" s="62" t="s">
        <v>366</v>
      </c>
      <c r="E185" s="20">
        <f>(0.00000055*100)/B185</f>
        <v>5.5E-2</v>
      </c>
      <c r="F185" s="27"/>
    </row>
    <row r="186" spans="1:6" x14ac:dyDescent="0.25">
      <c r="A186" s="67">
        <v>0.01</v>
      </c>
      <c r="B186" s="29">
        <v>1E-3</v>
      </c>
      <c r="C186" s="62" t="s">
        <v>367</v>
      </c>
      <c r="D186" s="62" t="s">
        <v>368</v>
      </c>
      <c r="E186" s="20">
        <f>(0.0000025*100)/B186</f>
        <v>0.25</v>
      </c>
      <c r="F186" s="27"/>
    </row>
    <row r="187" spans="1:6" x14ac:dyDescent="0.25">
      <c r="A187" s="68"/>
      <c r="B187" s="29">
        <v>3.0000000000000001E-3</v>
      </c>
      <c r="C187" s="62" t="s">
        <v>369</v>
      </c>
      <c r="D187" s="62" t="s">
        <v>370</v>
      </c>
      <c r="E187" s="20">
        <f>(0.0000035*100)/B187</f>
        <v>0.11666666666666667</v>
      </c>
      <c r="F187" s="27"/>
    </row>
    <row r="188" spans="1:6" x14ac:dyDescent="0.25">
      <c r="A188" s="68"/>
      <c r="B188" s="29">
        <v>5.0000000000000001E-3</v>
      </c>
      <c r="C188" s="62" t="s">
        <v>371</v>
      </c>
      <c r="D188" s="62" t="s">
        <v>372</v>
      </c>
      <c r="E188" s="20">
        <f>(0.0000045*100)/B188</f>
        <v>0.09</v>
      </c>
      <c r="F188" s="27"/>
    </row>
    <row r="189" spans="1:6" x14ac:dyDescent="0.25">
      <c r="A189" s="68"/>
      <c r="B189" s="29">
        <v>7.0000000000000001E-3</v>
      </c>
      <c r="C189" s="62" t="s">
        <v>373</v>
      </c>
      <c r="D189" s="62" t="s">
        <v>374</v>
      </c>
      <c r="E189" s="20">
        <f>(0.0000055*100)/B189</f>
        <v>7.857142857142857E-2</v>
      </c>
      <c r="F189" s="27"/>
    </row>
    <row r="190" spans="1:6" x14ac:dyDescent="0.25">
      <c r="A190" s="69"/>
      <c r="B190" s="29">
        <v>0.01</v>
      </c>
      <c r="C190" s="62" t="s">
        <v>375</v>
      </c>
      <c r="D190" s="62" t="s">
        <v>376</v>
      </c>
      <c r="E190" s="20">
        <f>(0.000007*100)/B190</f>
        <v>6.9999999999999993E-2</v>
      </c>
      <c r="F190" s="27"/>
    </row>
    <row r="191" spans="1:6" x14ac:dyDescent="0.25">
      <c r="A191" s="67">
        <v>0.1</v>
      </c>
      <c r="B191" s="29">
        <v>0.01</v>
      </c>
      <c r="C191" s="62" t="s">
        <v>377</v>
      </c>
      <c r="D191" s="62" t="s">
        <v>378</v>
      </c>
      <c r="E191" s="20">
        <f>(0.00001*100)/B191</f>
        <v>0.1</v>
      </c>
      <c r="F191" s="27"/>
    </row>
    <row r="192" spans="1:6" x14ac:dyDescent="0.25">
      <c r="A192" s="68"/>
      <c r="B192" s="29">
        <v>0.03</v>
      </c>
      <c r="C192" s="62" t="s">
        <v>379</v>
      </c>
      <c r="D192" s="62" t="s">
        <v>380</v>
      </c>
      <c r="E192" s="20">
        <f>(0.00002*100)/B192</f>
        <v>6.6666666666666666E-2</v>
      </c>
      <c r="F192" s="27"/>
    </row>
    <row r="193" spans="1:6" x14ac:dyDescent="0.25">
      <c r="A193" s="68"/>
      <c r="B193" s="29">
        <v>0.05</v>
      </c>
      <c r="C193" s="62" t="s">
        <v>381</v>
      </c>
      <c r="D193" s="62" t="s">
        <v>382</v>
      </c>
      <c r="E193" s="20">
        <f>(0.00003*100)/B193</f>
        <v>0.06</v>
      </c>
      <c r="F193" s="27"/>
    </row>
    <row r="194" spans="1:6" x14ac:dyDescent="0.25">
      <c r="A194" s="68"/>
      <c r="B194" s="29">
        <v>7.0000000000000007E-2</v>
      </c>
      <c r="C194" s="62" t="s">
        <v>383</v>
      </c>
      <c r="D194" s="62" t="s">
        <v>384</v>
      </c>
      <c r="E194" s="20">
        <f>(0.00004*100)/B194</f>
        <v>5.7142857142857141E-2</v>
      </c>
      <c r="F194" s="27"/>
    </row>
    <row r="195" spans="1:6" x14ac:dyDescent="0.25">
      <c r="A195" s="69"/>
      <c r="B195" s="29">
        <v>0.1</v>
      </c>
      <c r="C195" s="62" t="s">
        <v>385</v>
      </c>
      <c r="D195" s="62" t="s">
        <v>386</v>
      </c>
      <c r="E195" s="20">
        <f>(0.000055*100)/B195</f>
        <v>5.5E-2</v>
      </c>
      <c r="F195" s="27"/>
    </row>
    <row r="196" spans="1:6" x14ac:dyDescent="0.25">
      <c r="A196" s="67">
        <v>1</v>
      </c>
      <c r="B196" s="29">
        <v>0.1</v>
      </c>
      <c r="C196" s="62" t="s">
        <v>387</v>
      </c>
      <c r="D196" s="62" t="s">
        <v>388</v>
      </c>
      <c r="E196" s="20">
        <f>(0.00018*100)/B196</f>
        <v>0.18000000000000002</v>
      </c>
      <c r="F196" s="27"/>
    </row>
    <row r="197" spans="1:6" x14ac:dyDescent="0.25">
      <c r="A197" s="68"/>
      <c r="B197" s="29">
        <v>0.3</v>
      </c>
      <c r="C197" s="62" t="s">
        <v>389</v>
      </c>
      <c r="D197" s="62" t="s">
        <v>390</v>
      </c>
      <c r="E197" s="20">
        <f>(0.00034*100)/B197</f>
        <v>0.11333333333333334</v>
      </c>
      <c r="F197" s="27"/>
    </row>
    <row r="198" spans="1:6" x14ac:dyDescent="0.25">
      <c r="A198" s="68"/>
      <c r="B198" s="29">
        <v>0.5</v>
      </c>
      <c r="C198" s="62" t="s">
        <v>391</v>
      </c>
      <c r="D198" s="62" t="s">
        <v>392</v>
      </c>
      <c r="E198" s="20">
        <f>(0.0005*100)/B198</f>
        <v>0.1</v>
      </c>
      <c r="F198" s="27"/>
    </row>
    <row r="199" spans="1:6" x14ac:dyDescent="0.25">
      <c r="A199" s="68"/>
      <c r="B199" s="29">
        <v>0.7</v>
      </c>
      <c r="C199" s="62" t="s">
        <v>393</v>
      </c>
      <c r="D199" s="62" t="s">
        <v>394</v>
      </c>
      <c r="E199" s="20">
        <f>(0.00066*100)/B199</f>
        <v>9.4285714285714292E-2</v>
      </c>
      <c r="F199" s="27"/>
    </row>
    <row r="200" spans="1:6" x14ac:dyDescent="0.25">
      <c r="A200" s="69"/>
      <c r="B200" s="29">
        <v>1</v>
      </c>
      <c r="C200" s="62" t="s">
        <v>395</v>
      </c>
      <c r="D200" s="62" t="s">
        <v>396</v>
      </c>
      <c r="E200" s="20">
        <f>(0.0009*100)/B200</f>
        <v>0.09</v>
      </c>
      <c r="F200" s="27"/>
    </row>
    <row r="201" spans="1:6" x14ac:dyDescent="0.25">
      <c r="A201" s="67">
        <v>3</v>
      </c>
      <c r="B201" s="29">
        <v>0.3</v>
      </c>
      <c r="C201" s="62" t="s">
        <v>397</v>
      </c>
      <c r="D201" s="62" t="s">
        <v>398</v>
      </c>
      <c r="E201" s="20">
        <f>(0.0012*100)/B201</f>
        <v>0.4</v>
      </c>
      <c r="F201" s="27"/>
    </row>
    <row r="202" spans="1:6" x14ac:dyDescent="0.25">
      <c r="A202" s="68"/>
      <c r="B202" s="29">
        <v>0.9</v>
      </c>
      <c r="C202" s="62" t="s">
        <v>399</v>
      </c>
      <c r="D202" s="62" t="s">
        <v>400</v>
      </c>
      <c r="E202" s="20">
        <f>(0.0024*100)/B202</f>
        <v>0.26666666666666666</v>
      </c>
      <c r="F202" s="27"/>
    </row>
    <row r="203" spans="1:6" x14ac:dyDescent="0.25">
      <c r="A203" s="68"/>
      <c r="B203" s="29">
        <v>1.5</v>
      </c>
      <c r="C203" s="62" t="s">
        <v>401</v>
      </c>
      <c r="D203" s="62" t="s">
        <v>402</v>
      </c>
      <c r="E203" s="20">
        <f>(0.0036*100)/B203</f>
        <v>0.24</v>
      </c>
      <c r="F203" s="27"/>
    </row>
    <row r="204" spans="1:6" x14ac:dyDescent="0.25">
      <c r="A204" s="68"/>
      <c r="B204" s="29">
        <v>2.1</v>
      </c>
      <c r="C204" s="62" t="s">
        <v>403</v>
      </c>
      <c r="D204" s="62" t="s">
        <v>404</v>
      </c>
      <c r="E204" s="20">
        <f>(0.0048*100)/B204</f>
        <v>0.22857142857142856</v>
      </c>
      <c r="F204" s="27"/>
    </row>
    <row r="205" spans="1:6" x14ac:dyDescent="0.25">
      <c r="A205" s="69"/>
      <c r="B205" s="29">
        <v>2.85</v>
      </c>
      <c r="C205" s="62" t="s">
        <v>405</v>
      </c>
      <c r="D205" s="62" t="s">
        <v>406</v>
      </c>
      <c r="E205" s="20">
        <f>(0.0066*100)/B205</f>
        <v>0.23157894736842105</v>
      </c>
      <c r="F205" s="27"/>
    </row>
    <row r="206" spans="1:6" x14ac:dyDescent="0.25">
      <c r="A206" s="70">
        <v>10</v>
      </c>
      <c r="B206" s="29">
        <v>1</v>
      </c>
      <c r="C206" s="62" t="s">
        <v>407</v>
      </c>
      <c r="D206" s="62" t="s">
        <v>408</v>
      </c>
      <c r="E206" s="20">
        <f>(0.0022*100)/B206</f>
        <v>0.22</v>
      </c>
      <c r="F206" s="27"/>
    </row>
    <row r="207" spans="1:6" x14ac:dyDescent="0.25">
      <c r="A207" s="70"/>
      <c r="B207" s="29">
        <v>3</v>
      </c>
      <c r="C207" s="62" t="s">
        <v>409</v>
      </c>
      <c r="D207" s="62" t="s">
        <v>410</v>
      </c>
      <c r="E207" s="20">
        <f>(0.0046*100)/B207</f>
        <v>0.15333333333333332</v>
      </c>
      <c r="F207" s="27"/>
    </row>
    <row r="208" spans="1:6" x14ac:dyDescent="0.25">
      <c r="A208" s="70"/>
      <c r="B208" s="29">
        <v>5</v>
      </c>
      <c r="C208" s="62" t="s">
        <v>411</v>
      </c>
      <c r="D208" s="62" t="s">
        <v>412</v>
      </c>
      <c r="E208" s="20">
        <f>(0.007*100)/B208</f>
        <v>0.14000000000000001</v>
      </c>
      <c r="F208" s="27"/>
    </row>
    <row r="209" spans="1:6" x14ac:dyDescent="0.25">
      <c r="A209" s="70"/>
      <c r="B209" s="29">
        <v>7</v>
      </c>
      <c r="C209" s="62" t="s">
        <v>413</v>
      </c>
      <c r="D209" s="62" t="s">
        <v>414</v>
      </c>
      <c r="E209" s="20">
        <f>(0.0134*100)/B209</f>
        <v>0.19142857142857145</v>
      </c>
      <c r="F209" s="27"/>
    </row>
    <row r="210" spans="1:6" x14ac:dyDescent="0.25">
      <c r="A210" s="70"/>
      <c r="B210" s="29">
        <v>10</v>
      </c>
      <c r="C210" s="62" t="s">
        <v>415</v>
      </c>
      <c r="D210" s="62" t="s">
        <v>416</v>
      </c>
      <c r="E210" s="20">
        <f>(0.023*100)/B210</f>
        <v>0.22999999999999998</v>
      </c>
      <c r="F210" s="27"/>
    </row>
    <row r="211" spans="1:6" x14ac:dyDescent="0.25">
      <c r="A211" s="22"/>
      <c r="B211" s="22"/>
      <c r="C211" s="24"/>
      <c r="D211" s="25"/>
      <c r="E211" s="26"/>
      <c r="F211" s="27"/>
    </row>
    <row r="212" spans="1:6" x14ac:dyDescent="0.25">
      <c r="A212" s="28" t="s">
        <v>18</v>
      </c>
      <c r="B212" s="22"/>
      <c r="C212" s="24"/>
      <c r="D212" s="25"/>
      <c r="E212" s="26"/>
      <c r="F212" s="27"/>
    </row>
    <row r="213" spans="1:6" x14ac:dyDescent="0.25">
      <c r="A213" s="71" t="s">
        <v>10</v>
      </c>
      <c r="B213" s="71" t="s">
        <v>15</v>
      </c>
      <c r="C213" s="71" t="s">
        <v>16</v>
      </c>
      <c r="D213" s="71" t="s">
        <v>17</v>
      </c>
      <c r="E213" s="71" t="s">
        <v>9</v>
      </c>
      <c r="F213" s="71" t="s">
        <v>25</v>
      </c>
    </row>
    <row r="214" spans="1:6" x14ac:dyDescent="0.25">
      <c r="A214" s="71"/>
      <c r="B214" s="71"/>
      <c r="C214" s="71"/>
      <c r="D214" s="71"/>
      <c r="E214" s="71"/>
      <c r="F214" s="71"/>
    </row>
    <row r="215" spans="1:6" x14ac:dyDescent="0.25">
      <c r="A215" s="67" t="s">
        <v>37</v>
      </c>
      <c r="B215" s="30">
        <v>1E-4</v>
      </c>
      <c r="C215" s="29">
        <v>1E-4</v>
      </c>
      <c r="D215" s="62" t="s">
        <v>417</v>
      </c>
      <c r="E215" s="62" t="s">
        <v>418</v>
      </c>
      <c r="F215" s="20">
        <f>(0.00000014*100)/C215</f>
        <v>0.14000000000000001</v>
      </c>
    </row>
    <row r="216" spans="1:6" x14ac:dyDescent="0.25">
      <c r="A216" s="68"/>
      <c r="B216" s="70">
        <v>1E-3</v>
      </c>
      <c r="C216" s="29">
        <v>1E-4</v>
      </c>
      <c r="D216" s="62" t="s">
        <v>419</v>
      </c>
      <c r="E216" s="62" t="s">
        <v>420</v>
      </c>
      <c r="F216" s="20">
        <f>(0.0000005*100)/C216</f>
        <v>0.49999999999999994</v>
      </c>
    </row>
    <row r="217" spans="1:6" x14ac:dyDescent="0.25">
      <c r="A217" s="68"/>
      <c r="B217" s="70"/>
      <c r="C217" s="29">
        <v>2.9999999999999997E-4</v>
      </c>
      <c r="D217" s="62" t="s">
        <v>421</v>
      </c>
      <c r="E217" s="62" t="s">
        <v>422</v>
      </c>
      <c r="F217" s="20">
        <f>(0.0000007*100)/C217</f>
        <v>0.23333333333333334</v>
      </c>
    </row>
    <row r="218" spans="1:6" x14ac:dyDescent="0.25">
      <c r="A218" s="68"/>
      <c r="B218" s="70"/>
      <c r="C218" s="29">
        <v>5.0000000000000001E-4</v>
      </c>
      <c r="D218" s="62" t="s">
        <v>423</v>
      </c>
      <c r="E218" s="62" t="s">
        <v>424</v>
      </c>
      <c r="F218" s="20">
        <f>(0.0000009*100)/C218</f>
        <v>0.18</v>
      </c>
    </row>
    <row r="219" spans="1:6" x14ac:dyDescent="0.25">
      <c r="A219" s="68"/>
      <c r="B219" s="70"/>
      <c r="C219" s="29">
        <v>6.9999999999999999E-4</v>
      </c>
      <c r="D219" s="62" t="s">
        <v>425</v>
      </c>
      <c r="E219" s="62" t="s">
        <v>426</v>
      </c>
      <c r="F219" s="20">
        <f>(0.0000011*100)/C219</f>
        <v>0.15714285714285714</v>
      </c>
    </row>
    <row r="220" spans="1:6" x14ac:dyDescent="0.25">
      <c r="A220" s="68"/>
      <c r="B220" s="70"/>
      <c r="C220" s="29">
        <v>1E-3</v>
      </c>
      <c r="D220" s="62" t="s">
        <v>427</v>
      </c>
      <c r="E220" s="62" t="s">
        <v>428</v>
      </c>
      <c r="F220" s="20">
        <f>(0.0000014*100)/C220</f>
        <v>0.13999999999999999</v>
      </c>
    </row>
    <row r="221" spans="1:6" x14ac:dyDescent="0.25">
      <c r="A221" s="68"/>
      <c r="B221" s="67">
        <v>0.01</v>
      </c>
      <c r="C221" s="29">
        <v>1E-3</v>
      </c>
      <c r="D221" s="62" t="s">
        <v>429</v>
      </c>
      <c r="E221" s="62" t="s">
        <v>430</v>
      </c>
      <c r="F221" s="20">
        <f>(0.000005*100)/C221</f>
        <v>0.5</v>
      </c>
    </row>
    <row r="222" spans="1:6" x14ac:dyDescent="0.25">
      <c r="A222" s="68"/>
      <c r="B222" s="68"/>
      <c r="C222" s="29">
        <v>3.0000000000000001E-3</v>
      </c>
      <c r="D222" s="62" t="s">
        <v>431</v>
      </c>
      <c r="E222" s="62" t="s">
        <v>432</v>
      </c>
      <c r="F222" s="20">
        <f>(0.000007*100)/C222</f>
        <v>0.23333333333333334</v>
      </c>
    </row>
    <row r="223" spans="1:6" x14ac:dyDescent="0.25">
      <c r="A223" s="68"/>
      <c r="B223" s="68"/>
      <c r="C223" s="29">
        <v>5.0000000000000001E-3</v>
      </c>
      <c r="D223" s="62" t="s">
        <v>433</v>
      </c>
      <c r="E223" s="62" t="s">
        <v>434</v>
      </c>
      <c r="F223" s="20">
        <f>(0.000009*100)/C223</f>
        <v>0.18</v>
      </c>
    </row>
    <row r="224" spans="1:6" x14ac:dyDescent="0.25">
      <c r="A224" s="68"/>
      <c r="B224" s="68"/>
      <c r="C224" s="29">
        <v>7.0000000000000001E-3</v>
      </c>
      <c r="D224" s="62" t="s">
        <v>435</v>
      </c>
      <c r="E224" s="62" t="s">
        <v>436</v>
      </c>
      <c r="F224" s="20">
        <f>(0.000011*100)/C224</f>
        <v>0.15714285714285714</v>
      </c>
    </row>
    <row r="225" spans="1:6" x14ac:dyDescent="0.25">
      <c r="A225" s="68"/>
      <c r="B225" s="69"/>
      <c r="C225" s="29">
        <v>0.01</v>
      </c>
      <c r="D225" s="62" t="s">
        <v>437</v>
      </c>
      <c r="E225" s="62" t="s">
        <v>438</v>
      </c>
      <c r="F225" s="20">
        <f>(0.000014*100)/C225</f>
        <v>0.13999999999999999</v>
      </c>
    </row>
    <row r="226" spans="1:6" x14ac:dyDescent="0.25">
      <c r="A226" s="68"/>
      <c r="B226" s="67">
        <v>0.1</v>
      </c>
      <c r="C226" s="29">
        <v>0.01</v>
      </c>
      <c r="D226" s="62" t="s">
        <v>439</v>
      </c>
      <c r="E226" s="62" t="s">
        <v>440</v>
      </c>
      <c r="F226" s="20">
        <f>(0.00005*100)/C226</f>
        <v>0.5</v>
      </c>
    </row>
    <row r="227" spans="1:6" x14ac:dyDescent="0.25">
      <c r="A227" s="68"/>
      <c r="B227" s="68"/>
      <c r="C227" s="29">
        <v>0.03</v>
      </c>
      <c r="D227" s="62" t="s">
        <v>441</v>
      </c>
      <c r="E227" s="62" t="s">
        <v>442</v>
      </c>
      <c r="F227" s="20">
        <f>(0.00007*100)/C227</f>
        <v>0.23333333333333331</v>
      </c>
    </row>
    <row r="228" spans="1:6" x14ac:dyDescent="0.25">
      <c r="A228" s="68"/>
      <c r="B228" s="68"/>
      <c r="C228" s="29">
        <v>0.05</v>
      </c>
      <c r="D228" s="62" t="s">
        <v>443</v>
      </c>
      <c r="E228" s="62" t="s">
        <v>444</v>
      </c>
      <c r="F228" s="20">
        <f>(0.00009*100)/C228</f>
        <v>0.18000000000000002</v>
      </c>
    </row>
    <row r="229" spans="1:6" x14ac:dyDescent="0.25">
      <c r="A229" s="68"/>
      <c r="B229" s="68"/>
      <c r="C229" s="29">
        <v>7.0000000000000007E-2</v>
      </c>
      <c r="D229" s="62" t="s">
        <v>445</v>
      </c>
      <c r="E229" s="62" t="s">
        <v>446</v>
      </c>
      <c r="F229" s="20">
        <f>(0.00011*100)/C229</f>
        <v>0.15714285714285714</v>
      </c>
    </row>
    <row r="230" spans="1:6" x14ac:dyDescent="0.25">
      <c r="A230" s="68"/>
      <c r="B230" s="69"/>
      <c r="C230" s="29">
        <v>0.1</v>
      </c>
      <c r="D230" s="62" t="s">
        <v>447</v>
      </c>
      <c r="E230" s="62" t="s">
        <v>448</v>
      </c>
      <c r="F230" s="20">
        <f>(0.00014*100)/C230</f>
        <v>0.13999999999999999</v>
      </c>
    </row>
    <row r="231" spans="1:6" x14ac:dyDescent="0.25">
      <c r="A231" s="68"/>
      <c r="B231" s="67">
        <v>1</v>
      </c>
      <c r="C231" s="29">
        <v>0.1</v>
      </c>
      <c r="D231" s="62" t="s">
        <v>449</v>
      </c>
      <c r="E231" s="62" t="s">
        <v>450</v>
      </c>
      <c r="F231" s="20">
        <f>(0.0005*100)/C231</f>
        <v>0.5</v>
      </c>
    </row>
    <row r="232" spans="1:6" x14ac:dyDescent="0.25">
      <c r="A232" s="68"/>
      <c r="B232" s="68"/>
      <c r="C232" s="29">
        <v>0.3</v>
      </c>
      <c r="D232" s="62" t="s">
        <v>451</v>
      </c>
      <c r="E232" s="62" t="s">
        <v>452</v>
      </c>
      <c r="F232" s="20">
        <f>(0.0007*100)/C232</f>
        <v>0.23333333333333331</v>
      </c>
    </row>
    <row r="233" spans="1:6" x14ac:dyDescent="0.25">
      <c r="A233" s="68"/>
      <c r="B233" s="68"/>
      <c r="C233" s="29">
        <v>0.5</v>
      </c>
      <c r="D233" s="62" t="s">
        <v>453</v>
      </c>
      <c r="E233" s="62" t="s">
        <v>454</v>
      </c>
      <c r="F233" s="20">
        <f>(0.0009*100)/C233</f>
        <v>0.18</v>
      </c>
    </row>
    <row r="234" spans="1:6" x14ac:dyDescent="0.25">
      <c r="A234" s="68"/>
      <c r="B234" s="68"/>
      <c r="C234" s="29">
        <v>0.7</v>
      </c>
      <c r="D234" s="62" t="s">
        <v>455</v>
      </c>
      <c r="E234" s="62" t="s">
        <v>456</v>
      </c>
      <c r="F234" s="20">
        <f>(0.0011*100)/C234</f>
        <v>0.15714285714285717</v>
      </c>
    </row>
    <row r="235" spans="1:6" x14ac:dyDescent="0.25">
      <c r="A235" s="68"/>
      <c r="B235" s="69"/>
      <c r="C235" s="29">
        <v>1</v>
      </c>
      <c r="D235" s="62" t="s">
        <v>457</v>
      </c>
      <c r="E235" s="62" t="s">
        <v>458</v>
      </c>
      <c r="F235" s="20">
        <f>(0.0014*100)/C235</f>
        <v>0.13999999999999999</v>
      </c>
    </row>
    <row r="236" spans="1:6" x14ac:dyDescent="0.25">
      <c r="A236" s="70" t="s">
        <v>42</v>
      </c>
      <c r="B236" s="30">
        <v>1E-4</v>
      </c>
      <c r="C236" s="29">
        <v>1E-4</v>
      </c>
      <c r="D236" s="62" t="s">
        <v>459</v>
      </c>
      <c r="E236" s="62" t="s">
        <v>460</v>
      </c>
      <c r="F236" s="20">
        <f>(0.00000014*100)/C236</f>
        <v>0.14000000000000001</v>
      </c>
    </row>
    <row r="237" spans="1:6" x14ac:dyDescent="0.25">
      <c r="A237" s="70"/>
      <c r="B237" s="67">
        <v>1E-3</v>
      </c>
      <c r="C237" s="29">
        <v>1E-4</v>
      </c>
      <c r="D237" s="62" t="s">
        <v>461</v>
      </c>
      <c r="E237" s="62" t="s">
        <v>462</v>
      </c>
      <c r="F237" s="20">
        <f>(0.0000005*100)/C237</f>
        <v>0.49999999999999994</v>
      </c>
    </row>
    <row r="238" spans="1:6" x14ac:dyDescent="0.25">
      <c r="A238" s="70"/>
      <c r="B238" s="68"/>
      <c r="C238" s="29">
        <v>2.9999999999999997E-4</v>
      </c>
      <c r="D238" s="62" t="s">
        <v>463</v>
      </c>
      <c r="E238" s="62" t="s">
        <v>464</v>
      </c>
      <c r="F238" s="20">
        <f>(0.0000007*100)/C238</f>
        <v>0.23333333333333334</v>
      </c>
    </row>
    <row r="239" spans="1:6" x14ac:dyDescent="0.25">
      <c r="A239" s="70"/>
      <c r="B239" s="68"/>
      <c r="C239" s="29">
        <v>5.0000000000000001E-4</v>
      </c>
      <c r="D239" s="62" t="s">
        <v>465</v>
      </c>
      <c r="E239" s="62" t="s">
        <v>466</v>
      </c>
      <c r="F239" s="20">
        <f>(0.0000009*100)/C239</f>
        <v>0.18</v>
      </c>
    </row>
    <row r="240" spans="1:6" x14ac:dyDescent="0.25">
      <c r="A240" s="70"/>
      <c r="B240" s="68"/>
      <c r="C240" s="29">
        <v>6.9999999999999999E-4</v>
      </c>
      <c r="D240" s="62" t="s">
        <v>467</v>
      </c>
      <c r="E240" s="62" t="s">
        <v>468</v>
      </c>
      <c r="F240" s="20">
        <f>(0.0000011*100)/C240</f>
        <v>0.15714285714285714</v>
      </c>
    </row>
    <row r="241" spans="1:6" x14ac:dyDescent="0.25">
      <c r="A241" s="70"/>
      <c r="B241" s="69"/>
      <c r="C241" s="29">
        <v>1E-3</v>
      </c>
      <c r="D241" s="62" t="s">
        <v>469</v>
      </c>
      <c r="E241" s="62" t="s">
        <v>470</v>
      </c>
      <c r="F241" s="20">
        <f>(0.0000014*100)/C241</f>
        <v>0.13999999999999999</v>
      </c>
    </row>
    <row r="242" spans="1:6" x14ac:dyDescent="0.25">
      <c r="A242" s="70"/>
      <c r="B242" s="67">
        <v>0.01</v>
      </c>
      <c r="C242" s="29">
        <v>1E-3</v>
      </c>
      <c r="D242" s="62" t="s">
        <v>471</v>
      </c>
      <c r="E242" s="62" t="s">
        <v>472</v>
      </c>
      <c r="F242" s="20">
        <f>(0.000005*100)/C242</f>
        <v>0.5</v>
      </c>
    </row>
    <row r="243" spans="1:6" x14ac:dyDescent="0.25">
      <c r="A243" s="70"/>
      <c r="B243" s="68"/>
      <c r="C243" s="29">
        <v>3.0000000000000001E-3</v>
      </c>
      <c r="D243" s="62" t="s">
        <v>473</v>
      </c>
      <c r="E243" s="62" t="s">
        <v>474</v>
      </c>
      <c r="F243" s="20">
        <f>(0.000007*100)/C243</f>
        <v>0.23333333333333334</v>
      </c>
    </row>
    <row r="244" spans="1:6" x14ac:dyDescent="0.25">
      <c r="A244" s="70"/>
      <c r="B244" s="68"/>
      <c r="C244" s="29">
        <v>5.0000000000000001E-3</v>
      </c>
      <c r="D244" s="62" t="s">
        <v>475</v>
      </c>
      <c r="E244" s="62" t="s">
        <v>476</v>
      </c>
      <c r="F244" s="20">
        <f>(0.000009*100)/C244</f>
        <v>0.18</v>
      </c>
    </row>
    <row r="245" spans="1:6" x14ac:dyDescent="0.25">
      <c r="A245" s="70"/>
      <c r="B245" s="68"/>
      <c r="C245" s="29">
        <v>7.0000000000000001E-3</v>
      </c>
      <c r="D245" s="62" t="s">
        <v>477</v>
      </c>
      <c r="E245" s="62" t="s">
        <v>478</v>
      </c>
      <c r="F245" s="20">
        <f>(0.000011*100)/C245</f>
        <v>0.15714285714285714</v>
      </c>
    </row>
    <row r="246" spans="1:6" x14ac:dyDescent="0.25">
      <c r="A246" s="70"/>
      <c r="B246" s="69"/>
      <c r="C246" s="29">
        <v>0.01</v>
      </c>
      <c r="D246" s="62" t="s">
        <v>479</v>
      </c>
      <c r="E246" s="62" t="s">
        <v>480</v>
      </c>
      <c r="F246" s="20">
        <f>(0.000014*100)/C246</f>
        <v>0.13999999999999999</v>
      </c>
    </row>
    <row r="247" spans="1:6" x14ac:dyDescent="0.25">
      <c r="A247" s="70"/>
      <c r="B247" s="67">
        <v>0.1</v>
      </c>
      <c r="C247" s="29">
        <v>0.01</v>
      </c>
      <c r="D247" s="62" t="s">
        <v>481</v>
      </c>
      <c r="E247" s="62" t="s">
        <v>482</v>
      </c>
      <c r="F247" s="20">
        <f>(0.00005*100)/C247</f>
        <v>0.5</v>
      </c>
    </row>
    <row r="248" spans="1:6" x14ac:dyDescent="0.25">
      <c r="A248" s="70"/>
      <c r="B248" s="68"/>
      <c r="C248" s="29">
        <v>0.03</v>
      </c>
      <c r="D248" s="62" t="s">
        <v>483</v>
      </c>
      <c r="E248" s="62" t="s">
        <v>484</v>
      </c>
      <c r="F248" s="20">
        <f>(0.00007*100)/C248</f>
        <v>0.23333333333333331</v>
      </c>
    </row>
    <row r="249" spans="1:6" x14ac:dyDescent="0.25">
      <c r="A249" s="70"/>
      <c r="B249" s="68"/>
      <c r="C249" s="29">
        <v>0.05</v>
      </c>
      <c r="D249" s="62" t="s">
        <v>485</v>
      </c>
      <c r="E249" s="62" t="s">
        <v>486</v>
      </c>
      <c r="F249" s="20">
        <f>(0.00009*100)/C249</f>
        <v>0.18000000000000002</v>
      </c>
    </row>
    <row r="250" spans="1:6" x14ac:dyDescent="0.25">
      <c r="A250" s="70"/>
      <c r="B250" s="68"/>
      <c r="C250" s="29">
        <v>7.0000000000000007E-2</v>
      </c>
      <c r="D250" s="62" t="s">
        <v>487</v>
      </c>
      <c r="E250" s="62" t="s">
        <v>488</v>
      </c>
      <c r="F250" s="20">
        <f>(0.00011*100)/C250</f>
        <v>0.15714285714285714</v>
      </c>
    </row>
    <row r="251" spans="1:6" x14ac:dyDescent="0.25">
      <c r="A251" s="70"/>
      <c r="B251" s="69"/>
      <c r="C251" s="29">
        <v>0.1</v>
      </c>
      <c r="D251" s="62" t="s">
        <v>489</v>
      </c>
      <c r="E251" s="62" t="s">
        <v>490</v>
      </c>
      <c r="F251" s="20">
        <f>(0.00014*100)/C251</f>
        <v>0.13999999999999999</v>
      </c>
    </row>
    <row r="252" spans="1:6" x14ac:dyDescent="0.25">
      <c r="A252" s="70"/>
      <c r="B252" s="67">
        <v>1</v>
      </c>
      <c r="C252" s="29">
        <v>0.1</v>
      </c>
      <c r="D252" s="62" t="s">
        <v>491</v>
      </c>
      <c r="E252" s="62" t="s">
        <v>492</v>
      </c>
      <c r="F252" s="20">
        <f>(0.0005*100)/C252</f>
        <v>0.5</v>
      </c>
    </row>
    <row r="253" spans="1:6" x14ac:dyDescent="0.25">
      <c r="A253" s="70"/>
      <c r="B253" s="68"/>
      <c r="C253" s="29">
        <v>0.3</v>
      </c>
      <c r="D253" s="62" t="s">
        <v>493</v>
      </c>
      <c r="E253" s="62" t="s">
        <v>494</v>
      </c>
      <c r="F253" s="20">
        <f>(0.0007*100)/C253</f>
        <v>0.23333333333333331</v>
      </c>
    </row>
    <row r="254" spans="1:6" x14ac:dyDescent="0.25">
      <c r="A254" s="70"/>
      <c r="B254" s="68"/>
      <c r="C254" s="29">
        <v>0.5</v>
      </c>
      <c r="D254" s="62" t="s">
        <v>495</v>
      </c>
      <c r="E254" s="62" t="s">
        <v>496</v>
      </c>
      <c r="F254" s="20">
        <f>(0.0009*100)/C254</f>
        <v>0.18</v>
      </c>
    </row>
    <row r="255" spans="1:6" x14ac:dyDescent="0.25">
      <c r="A255" s="70"/>
      <c r="B255" s="68"/>
      <c r="C255" s="29">
        <v>0.7</v>
      </c>
      <c r="D255" s="62" t="s">
        <v>497</v>
      </c>
      <c r="E255" s="62" t="s">
        <v>498</v>
      </c>
      <c r="F255" s="20">
        <f>(0.0011*100)/C255</f>
        <v>0.15714285714285717</v>
      </c>
    </row>
    <row r="256" spans="1:6" x14ac:dyDescent="0.25">
      <c r="A256" s="70"/>
      <c r="B256" s="69"/>
      <c r="C256" s="29">
        <v>1</v>
      </c>
      <c r="D256" s="62" t="s">
        <v>499</v>
      </c>
      <c r="E256" s="62" t="s">
        <v>500</v>
      </c>
      <c r="F256" s="20">
        <f>(0.0014*100)/C256</f>
        <v>0.13999999999999999</v>
      </c>
    </row>
    <row r="257" spans="1:6" x14ac:dyDescent="0.25">
      <c r="A257" s="70"/>
      <c r="B257" s="67">
        <v>3</v>
      </c>
      <c r="C257" s="29">
        <v>0.3</v>
      </c>
      <c r="D257" s="62" t="s">
        <v>501</v>
      </c>
      <c r="E257" s="62" t="s">
        <v>502</v>
      </c>
      <c r="F257" s="20">
        <f>(0.00189*100)/C257</f>
        <v>0.63</v>
      </c>
    </row>
    <row r="258" spans="1:6" x14ac:dyDescent="0.25">
      <c r="A258" s="70"/>
      <c r="B258" s="68"/>
      <c r="C258" s="29">
        <v>0.9</v>
      </c>
      <c r="D258" s="62" t="s">
        <v>503</v>
      </c>
      <c r="E258" s="62" t="s">
        <v>504</v>
      </c>
      <c r="F258" s="20">
        <f>(0.00327*100)/C258</f>
        <v>0.36333333333333334</v>
      </c>
    </row>
    <row r="259" spans="1:6" x14ac:dyDescent="0.25">
      <c r="A259" s="70"/>
      <c r="B259" s="68"/>
      <c r="C259" s="29">
        <v>1.5</v>
      </c>
      <c r="D259" s="62" t="s">
        <v>505</v>
      </c>
      <c r="E259" s="62" t="s">
        <v>506</v>
      </c>
      <c r="F259" s="20">
        <f>(0.00465*100)/C259</f>
        <v>0.31</v>
      </c>
    </row>
    <row r="260" spans="1:6" x14ac:dyDescent="0.25">
      <c r="A260" s="70"/>
      <c r="B260" s="68"/>
      <c r="C260" s="29">
        <v>2.1</v>
      </c>
      <c r="D260" s="62" t="s">
        <v>507</v>
      </c>
      <c r="E260" s="62" t="s">
        <v>508</v>
      </c>
      <c r="F260" s="20">
        <f>(0.00603*100)/C260</f>
        <v>0.28714285714285714</v>
      </c>
    </row>
    <row r="261" spans="1:6" x14ac:dyDescent="0.25">
      <c r="A261" s="70"/>
      <c r="B261" s="69"/>
      <c r="C261" s="29">
        <v>2.85</v>
      </c>
      <c r="D261" s="62" t="s">
        <v>509</v>
      </c>
      <c r="E261" s="62" t="s">
        <v>510</v>
      </c>
      <c r="F261" s="20">
        <f>(0.0081*100)/C261</f>
        <v>0.28421052631578947</v>
      </c>
    </row>
    <row r="262" spans="1:6" x14ac:dyDescent="0.25">
      <c r="A262" s="70"/>
      <c r="B262" s="70">
        <v>10</v>
      </c>
      <c r="C262" s="29">
        <v>1</v>
      </c>
      <c r="D262" s="62" t="s">
        <v>511</v>
      </c>
      <c r="E262" s="62" t="s">
        <v>512</v>
      </c>
      <c r="F262" s="20">
        <f>(0.005*100)/C262</f>
        <v>0.5</v>
      </c>
    </row>
    <row r="263" spans="1:6" x14ac:dyDescent="0.25">
      <c r="A263" s="70"/>
      <c r="B263" s="70"/>
      <c r="C263" s="29">
        <v>3</v>
      </c>
      <c r="D263" s="62" t="s">
        <v>513</v>
      </c>
      <c r="E263" s="62" t="s">
        <v>514</v>
      </c>
      <c r="F263" s="20">
        <f>(0.007*100)/C263</f>
        <v>0.23333333333333336</v>
      </c>
    </row>
    <row r="264" spans="1:6" x14ac:dyDescent="0.25">
      <c r="A264" s="70"/>
      <c r="B264" s="70"/>
      <c r="C264" s="29">
        <v>5</v>
      </c>
      <c r="D264" s="62" t="s">
        <v>515</v>
      </c>
      <c r="E264" s="62" t="s">
        <v>516</v>
      </c>
      <c r="F264" s="20">
        <f>(0.009*100)/C264</f>
        <v>0.18</v>
      </c>
    </row>
    <row r="265" spans="1:6" x14ac:dyDescent="0.25">
      <c r="A265" s="70"/>
      <c r="B265" s="70"/>
      <c r="C265" s="29">
        <v>7</v>
      </c>
      <c r="D265" s="62" t="s">
        <v>517</v>
      </c>
      <c r="E265" s="62" t="s">
        <v>518</v>
      </c>
      <c r="F265" s="20">
        <f>(0.015*100)/C265</f>
        <v>0.21428571428571427</v>
      </c>
    </row>
    <row r="266" spans="1:6" x14ac:dyDescent="0.25">
      <c r="A266" s="70"/>
      <c r="B266" s="70"/>
      <c r="C266" s="29">
        <v>10</v>
      </c>
      <c r="D266" s="62" t="s">
        <v>519</v>
      </c>
      <c r="E266" s="62" t="s">
        <v>520</v>
      </c>
      <c r="F266" s="20">
        <f>(0.024*100)/C266</f>
        <v>0.24</v>
      </c>
    </row>
    <row r="267" spans="1:6" x14ac:dyDescent="0.25">
      <c r="A267" s="70" t="s">
        <v>11</v>
      </c>
      <c r="B267" s="30">
        <v>1E-4</v>
      </c>
      <c r="C267" s="29">
        <v>1E-4</v>
      </c>
      <c r="D267" s="62" t="s">
        <v>521</v>
      </c>
      <c r="E267" s="62" t="s">
        <v>522</v>
      </c>
      <c r="F267" s="20">
        <f>(0.00000014*100)/C267</f>
        <v>0.14000000000000001</v>
      </c>
    </row>
    <row r="268" spans="1:6" x14ac:dyDescent="0.25">
      <c r="A268" s="70"/>
      <c r="B268" s="67">
        <v>1E-3</v>
      </c>
      <c r="C268" s="29">
        <v>1E-4</v>
      </c>
      <c r="D268" s="62" t="s">
        <v>523</v>
      </c>
      <c r="E268" s="62" t="s">
        <v>524</v>
      </c>
      <c r="F268" s="20">
        <f>(0.0000005*100)/C268</f>
        <v>0.49999999999999994</v>
      </c>
    </row>
    <row r="269" spans="1:6" x14ac:dyDescent="0.25">
      <c r="A269" s="70"/>
      <c r="B269" s="68"/>
      <c r="C269" s="29">
        <v>2.9999999999999997E-4</v>
      </c>
      <c r="D269" s="62" t="s">
        <v>525</v>
      </c>
      <c r="E269" s="62" t="s">
        <v>526</v>
      </c>
      <c r="F269" s="20">
        <f>(0.0000007*100)/C269</f>
        <v>0.23333333333333334</v>
      </c>
    </row>
    <row r="270" spans="1:6" x14ac:dyDescent="0.25">
      <c r="A270" s="70"/>
      <c r="B270" s="68"/>
      <c r="C270" s="29">
        <v>5.0000000000000001E-4</v>
      </c>
      <c r="D270" s="62" t="s">
        <v>527</v>
      </c>
      <c r="E270" s="62" t="s">
        <v>528</v>
      </c>
      <c r="F270" s="20">
        <f>(0.0000009*100)/C270</f>
        <v>0.18</v>
      </c>
    </row>
    <row r="271" spans="1:6" x14ac:dyDescent="0.25">
      <c r="A271" s="70"/>
      <c r="B271" s="68"/>
      <c r="C271" s="29">
        <v>6.9999999999999999E-4</v>
      </c>
      <c r="D271" s="62" t="s">
        <v>529</v>
      </c>
      <c r="E271" s="62" t="s">
        <v>530</v>
      </c>
      <c r="F271" s="20">
        <f>(0.0000011*100)/C271</f>
        <v>0.15714285714285714</v>
      </c>
    </row>
    <row r="272" spans="1:6" x14ac:dyDescent="0.25">
      <c r="A272" s="70"/>
      <c r="B272" s="69"/>
      <c r="C272" s="29">
        <v>1E-3</v>
      </c>
      <c r="D272" s="62" t="s">
        <v>531</v>
      </c>
      <c r="E272" s="62" t="s">
        <v>532</v>
      </c>
      <c r="F272" s="20">
        <f>(0.0000014*100)/C272</f>
        <v>0.13999999999999999</v>
      </c>
    </row>
    <row r="273" spans="1:6" x14ac:dyDescent="0.25">
      <c r="A273" s="70"/>
      <c r="B273" s="67">
        <v>0.01</v>
      </c>
      <c r="C273" s="29">
        <v>1E-3</v>
      </c>
      <c r="D273" s="62" t="s">
        <v>533</v>
      </c>
      <c r="E273" s="62" t="s">
        <v>534</v>
      </c>
      <c r="F273" s="20">
        <f>(0.000005*100)/C273</f>
        <v>0.5</v>
      </c>
    </row>
    <row r="274" spans="1:6" x14ac:dyDescent="0.25">
      <c r="A274" s="70"/>
      <c r="B274" s="68"/>
      <c r="C274" s="29">
        <v>3.0000000000000001E-3</v>
      </c>
      <c r="D274" s="62" t="s">
        <v>535</v>
      </c>
      <c r="E274" s="62" t="s">
        <v>536</v>
      </c>
      <c r="F274" s="20">
        <f>(0.000007*100)/C274</f>
        <v>0.23333333333333334</v>
      </c>
    </row>
    <row r="275" spans="1:6" x14ac:dyDescent="0.25">
      <c r="A275" s="70"/>
      <c r="B275" s="68"/>
      <c r="C275" s="29">
        <v>5.0000000000000001E-3</v>
      </c>
      <c r="D275" s="62" t="s">
        <v>537</v>
      </c>
      <c r="E275" s="62" t="s">
        <v>538</v>
      </c>
      <c r="F275" s="20">
        <f>(0.000009*100)/C275</f>
        <v>0.18</v>
      </c>
    </row>
    <row r="276" spans="1:6" x14ac:dyDescent="0.25">
      <c r="A276" s="70"/>
      <c r="B276" s="68"/>
      <c r="C276" s="29">
        <v>7.0000000000000001E-3</v>
      </c>
      <c r="D276" s="62" t="s">
        <v>539</v>
      </c>
      <c r="E276" s="62" t="s">
        <v>540</v>
      </c>
      <c r="F276" s="20">
        <f>(0.000011*100)/C276</f>
        <v>0.15714285714285714</v>
      </c>
    </row>
    <row r="277" spans="1:6" x14ac:dyDescent="0.25">
      <c r="A277" s="70"/>
      <c r="B277" s="69"/>
      <c r="C277" s="29">
        <v>0.01</v>
      </c>
      <c r="D277" s="62" t="s">
        <v>541</v>
      </c>
      <c r="E277" s="62" t="s">
        <v>542</v>
      </c>
      <c r="F277" s="20">
        <f>(0.000014*100)/C277</f>
        <v>0.13999999999999999</v>
      </c>
    </row>
    <row r="278" spans="1:6" x14ac:dyDescent="0.25">
      <c r="A278" s="70"/>
      <c r="B278" s="67">
        <v>0.1</v>
      </c>
      <c r="C278" s="29">
        <v>0.01</v>
      </c>
      <c r="D278" s="62" t="s">
        <v>543</v>
      </c>
      <c r="E278" s="62" t="s">
        <v>544</v>
      </c>
      <c r="F278" s="20">
        <f>(0.00005*100)/C278</f>
        <v>0.5</v>
      </c>
    </row>
    <row r="279" spans="1:6" x14ac:dyDescent="0.25">
      <c r="A279" s="70"/>
      <c r="B279" s="68"/>
      <c r="C279" s="29">
        <v>0.03</v>
      </c>
      <c r="D279" s="62" t="s">
        <v>545</v>
      </c>
      <c r="E279" s="62" t="s">
        <v>546</v>
      </c>
      <c r="F279" s="20">
        <f>(0.00007*100)/C279</f>
        <v>0.23333333333333331</v>
      </c>
    </row>
    <row r="280" spans="1:6" x14ac:dyDescent="0.25">
      <c r="A280" s="70"/>
      <c r="B280" s="68"/>
      <c r="C280" s="29">
        <v>0.05</v>
      </c>
      <c r="D280" s="62" t="s">
        <v>547</v>
      </c>
      <c r="E280" s="62" t="s">
        <v>548</v>
      </c>
      <c r="F280" s="20">
        <f>(0.00009*100)/C280</f>
        <v>0.18000000000000002</v>
      </c>
    </row>
    <row r="281" spans="1:6" x14ac:dyDescent="0.25">
      <c r="A281" s="70"/>
      <c r="B281" s="68"/>
      <c r="C281" s="29">
        <v>7.0000000000000007E-2</v>
      </c>
      <c r="D281" s="62" t="s">
        <v>549</v>
      </c>
      <c r="E281" s="62" t="s">
        <v>550</v>
      </c>
      <c r="F281" s="20">
        <f>(0.00011*100)/C281</f>
        <v>0.15714285714285714</v>
      </c>
    </row>
    <row r="282" spans="1:6" x14ac:dyDescent="0.25">
      <c r="A282" s="70"/>
      <c r="B282" s="69"/>
      <c r="C282" s="29">
        <v>0.1</v>
      </c>
      <c r="D282" s="62" t="s">
        <v>551</v>
      </c>
      <c r="E282" s="62" t="s">
        <v>552</v>
      </c>
      <c r="F282" s="20">
        <f>(0.00014*100)/C282</f>
        <v>0.13999999999999999</v>
      </c>
    </row>
    <row r="283" spans="1:6" x14ac:dyDescent="0.25">
      <c r="A283" s="70"/>
      <c r="B283" s="67">
        <v>1</v>
      </c>
      <c r="C283" s="29">
        <v>0.1</v>
      </c>
      <c r="D283" s="62" t="s">
        <v>553</v>
      </c>
      <c r="E283" s="62" t="s">
        <v>554</v>
      </c>
      <c r="F283" s="20">
        <f>(0.0005*100)/C283</f>
        <v>0.5</v>
      </c>
    </row>
    <row r="284" spans="1:6" x14ac:dyDescent="0.25">
      <c r="A284" s="70"/>
      <c r="B284" s="68"/>
      <c r="C284" s="29">
        <v>0.3</v>
      </c>
      <c r="D284" s="62" t="s">
        <v>555</v>
      </c>
      <c r="E284" s="62" t="s">
        <v>556</v>
      </c>
      <c r="F284" s="20">
        <f>(0.0007*100)/C284</f>
        <v>0.23333333333333331</v>
      </c>
    </row>
    <row r="285" spans="1:6" x14ac:dyDescent="0.25">
      <c r="A285" s="70"/>
      <c r="B285" s="68"/>
      <c r="C285" s="29">
        <v>0.5</v>
      </c>
      <c r="D285" s="62" t="s">
        <v>557</v>
      </c>
      <c r="E285" s="62" t="s">
        <v>558</v>
      </c>
      <c r="F285" s="20">
        <f>(0.0009*100)/C285</f>
        <v>0.18</v>
      </c>
    </row>
    <row r="286" spans="1:6" x14ac:dyDescent="0.25">
      <c r="A286" s="70"/>
      <c r="B286" s="68"/>
      <c r="C286" s="29">
        <v>0.7</v>
      </c>
      <c r="D286" s="62" t="s">
        <v>559</v>
      </c>
      <c r="E286" s="62" t="s">
        <v>560</v>
      </c>
      <c r="F286" s="20">
        <f>(0.0011*100)/C286</f>
        <v>0.15714285714285717</v>
      </c>
    </row>
    <row r="287" spans="1:6" x14ac:dyDescent="0.25">
      <c r="A287" s="70"/>
      <c r="B287" s="69"/>
      <c r="C287" s="29">
        <v>1</v>
      </c>
      <c r="D287" s="62" t="s">
        <v>561</v>
      </c>
      <c r="E287" s="62" t="s">
        <v>562</v>
      </c>
      <c r="F287" s="20">
        <f>(0.0014*100)/C287</f>
        <v>0.13999999999999999</v>
      </c>
    </row>
    <row r="288" spans="1:6" x14ac:dyDescent="0.25">
      <c r="A288" s="70"/>
      <c r="B288" s="67">
        <v>3</v>
      </c>
      <c r="C288" s="29">
        <v>0.3</v>
      </c>
      <c r="D288" s="62" t="s">
        <v>563</v>
      </c>
      <c r="E288" s="62" t="s">
        <v>564</v>
      </c>
      <c r="F288" s="20">
        <f>(0.00189*100)/C288</f>
        <v>0.63</v>
      </c>
    </row>
    <row r="289" spans="1:6" x14ac:dyDescent="0.25">
      <c r="A289" s="70"/>
      <c r="B289" s="68"/>
      <c r="C289" s="29">
        <v>0.9</v>
      </c>
      <c r="D289" s="62" t="s">
        <v>565</v>
      </c>
      <c r="E289" s="62" t="s">
        <v>566</v>
      </c>
      <c r="F289" s="20">
        <f>(0.00327*100)/C289</f>
        <v>0.36333333333333334</v>
      </c>
    </row>
    <row r="290" spans="1:6" x14ac:dyDescent="0.25">
      <c r="A290" s="70"/>
      <c r="B290" s="68"/>
      <c r="C290" s="29">
        <v>1.5</v>
      </c>
      <c r="D290" s="62" t="s">
        <v>567</v>
      </c>
      <c r="E290" s="62" t="s">
        <v>568</v>
      </c>
      <c r="F290" s="20">
        <f>(0.00465*100)/C290</f>
        <v>0.31</v>
      </c>
    </row>
    <row r="291" spans="1:6" x14ac:dyDescent="0.25">
      <c r="A291" s="70"/>
      <c r="B291" s="68"/>
      <c r="C291" s="29">
        <v>2.1</v>
      </c>
      <c r="D291" s="62" t="s">
        <v>569</v>
      </c>
      <c r="E291" s="62" t="s">
        <v>570</v>
      </c>
      <c r="F291" s="20">
        <f>(0.00603*100)/C291</f>
        <v>0.28714285714285714</v>
      </c>
    </row>
    <row r="292" spans="1:6" x14ac:dyDescent="0.25">
      <c r="A292" s="70"/>
      <c r="B292" s="69"/>
      <c r="C292" s="29">
        <v>2.85</v>
      </c>
      <c r="D292" s="62" t="s">
        <v>571</v>
      </c>
      <c r="E292" s="62" t="s">
        <v>572</v>
      </c>
      <c r="F292" s="20">
        <f>(0.0081*100)/C292</f>
        <v>0.28421052631578947</v>
      </c>
    </row>
    <row r="293" spans="1:6" x14ac:dyDescent="0.25">
      <c r="A293" s="70"/>
      <c r="B293" s="70">
        <v>10</v>
      </c>
      <c r="C293" s="29">
        <v>1</v>
      </c>
      <c r="D293" s="62" t="s">
        <v>573</v>
      </c>
      <c r="E293" s="62" t="s">
        <v>574</v>
      </c>
      <c r="F293" s="20">
        <f>(0.005*100)/C293</f>
        <v>0.5</v>
      </c>
    </row>
    <row r="294" spans="1:6" x14ac:dyDescent="0.25">
      <c r="A294" s="70"/>
      <c r="B294" s="70"/>
      <c r="C294" s="29">
        <v>3</v>
      </c>
      <c r="D294" s="62" t="s">
        <v>575</v>
      </c>
      <c r="E294" s="62" t="s">
        <v>576</v>
      </c>
      <c r="F294" s="20">
        <f>(0.007*100)/C294</f>
        <v>0.23333333333333336</v>
      </c>
    </row>
    <row r="295" spans="1:6" x14ac:dyDescent="0.25">
      <c r="A295" s="70"/>
      <c r="B295" s="70"/>
      <c r="C295" s="29">
        <v>5</v>
      </c>
      <c r="D295" s="62" t="s">
        <v>577</v>
      </c>
      <c r="E295" s="62" t="s">
        <v>578</v>
      </c>
      <c r="F295" s="20">
        <f>(0.009*100)/C295</f>
        <v>0.18</v>
      </c>
    </row>
    <row r="296" spans="1:6" x14ac:dyDescent="0.25">
      <c r="A296" s="70"/>
      <c r="B296" s="70"/>
      <c r="C296" s="29">
        <v>7</v>
      </c>
      <c r="D296" s="62" t="s">
        <v>579</v>
      </c>
      <c r="E296" s="62" t="s">
        <v>580</v>
      </c>
      <c r="F296" s="20">
        <f>(0.015*100)/C296</f>
        <v>0.21428571428571427</v>
      </c>
    </row>
    <row r="297" spans="1:6" x14ac:dyDescent="0.25">
      <c r="A297" s="70"/>
      <c r="B297" s="70"/>
      <c r="C297" s="29">
        <v>10</v>
      </c>
      <c r="D297" s="62" t="s">
        <v>581</v>
      </c>
      <c r="E297" s="62" t="s">
        <v>582</v>
      </c>
      <c r="F297" s="20">
        <f>(0.024*100)/C297</f>
        <v>0.24</v>
      </c>
    </row>
    <row r="298" spans="1:6" x14ac:dyDescent="0.25">
      <c r="A298" s="22"/>
      <c r="B298" s="22"/>
      <c r="C298" s="22"/>
      <c r="D298" s="24"/>
      <c r="E298" s="24"/>
      <c r="F298" s="27"/>
    </row>
    <row r="299" spans="1:6" x14ac:dyDescent="0.25">
      <c r="A299" s="28" t="s">
        <v>19</v>
      </c>
      <c r="B299" s="22"/>
      <c r="C299" s="22"/>
      <c r="D299" s="24"/>
      <c r="E299" s="25"/>
      <c r="F299" s="27"/>
    </row>
    <row r="300" spans="1:6" x14ac:dyDescent="0.25">
      <c r="A300" s="93" t="s">
        <v>21</v>
      </c>
      <c r="B300" s="93" t="s">
        <v>22</v>
      </c>
      <c r="C300" s="93" t="s">
        <v>20</v>
      </c>
      <c r="D300" s="93" t="s">
        <v>9</v>
      </c>
      <c r="E300" s="93" t="s">
        <v>25</v>
      </c>
    </row>
    <row r="301" spans="1:6" x14ac:dyDescent="0.25">
      <c r="A301" s="94"/>
      <c r="B301" s="94"/>
      <c r="C301" s="94"/>
      <c r="D301" s="94"/>
      <c r="E301" s="94"/>
    </row>
    <row r="302" spans="1:6" x14ac:dyDescent="0.25">
      <c r="A302" s="94"/>
      <c r="B302" s="94"/>
      <c r="C302" s="94"/>
      <c r="D302" s="94"/>
      <c r="E302" s="94"/>
    </row>
    <row r="303" spans="1:6" x14ac:dyDescent="0.25">
      <c r="A303" s="95"/>
      <c r="B303" s="95"/>
      <c r="C303" s="95"/>
      <c r="D303" s="95"/>
      <c r="E303" s="95"/>
    </row>
    <row r="304" spans="1:6" x14ac:dyDescent="0.25">
      <c r="A304" s="70">
        <v>5</v>
      </c>
      <c r="B304" s="31">
        <v>0.1</v>
      </c>
      <c r="C304" s="63" t="s">
        <v>583</v>
      </c>
      <c r="D304" s="63" t="s">
        <v>584</v>
      </c>
      <c r="E304" s="77">
        <f>(0.0035*100)/A304</f>
        <v>7.0000000000000007E-2</v>
      </c>
      <c r="F304" s="32"/>
    </row>
    <row r="305" spans="1:9" x14ac:dyDescent="0.25">
      <c r="A305" s="70"/>
      <c r="B305" s="31">
        <v>1</v>
      </c>
      <c r="C305" s="63" t="s">
        <v>585</v>
      </c>
      <c r="D305" s="63" t="s">
        <v>586</v>
      </c>
      <c r="E305" s="78"/>
      <c r="F305" s="32"/>
    </row>
    <row r="306" spans="1:9" x14ac:dyDescent="0.25">
      <c r="A306" s="70">
        <v>50</v>
      </c>
      <c r="B306" s="31">
        <v>0.1</v>
      </c>
      <c r="C306" s="63" t="s">
        <v>587</v>
      </c>
      <c r="D306" s="63" t="s">
        <v>588</v>
      </c>
      <c r="E306" s="77">
        <f>(0.015*100)/A306</f>
        <v>0.03</v>
      </c>
      <c r="F306" s="27"/>
    </row>
    <row r="307" spans="1:9" x14ac:dyDescent="0.25">
      <c r="A307" s="70"/>
      <c r="B307" s="31">
        <v>1</v>
      </c>
      <c r="C307" s="63" t="s">
        <v>589</v>
      </c>
      <c r="D307" s="63" t="s">
        <v>590</v>
      </c>
      <c r="E307" s="78"/>
      <c r="F307" s="27"/>
    </row>
    <row r="308" spans="1:9" x14ac:dyDescent="0.25">
      <c r="A308" s="70">
        <v>500</v>
      </c>
      <c r="B308" s="31">
        <v>0.1</v>
      </c>
      <c r="C308" s="63" t="s">
        <v>591</v>
      </c>
      <c r="D308" s="63" t="s">
        <v>592</v>
      </c>
      <c r="E308" s="77">
        <f>(0.035*100)/A308</f>
        <v>7.000000000000001E-3</v>
      </c>
      <c r="F308" s="27"/>
    </row>
    <row r="309" spans="1:9" x14ac:dyDescent="0.25">
      <c r="A309" s="70"/>
      <c r="B309" s="31">
        <v>1</v>
      </c>
      <c r="C309" s="63" t="s">
        <v>593</v>
      </c>
      <c r="D309" s="63" t="s">
        <v>594</v>
      </c>
      <c r="E309" s="78"/>
      <c r="F309" s="27"/>
    </row>
    <row r="310" spans="1:9" x14ac:dyDescent="0.25">
      <c r="A310" s="96">
        <v>100000</v>
      </c>
      <c r="B310" s="31">
        <v>0.1</v>
      </c>
      <c r="C310" s="63" t="s">
        <v>595</v>
      </c>
      <c r="D310" s="63" t="s">
        <v>596</v>
      </c>
      <c r="E310" s="77">
        <f>(7*100)/A310</f>
        <v>7.0000000000000001E-3</v>
      </c>
      <c r="F310" s="27"/>
    </row>
    <row r="311" spans="1:9" x14ac:dyDescent="0.25">
      <c r="A311" s="96"/>
      <c r="B311" s="31">
        <v>1</v>
      </c>
      <c r="C311" s="63" t="s">
        <v>597</v>
      </c>
      <c r="D311" s="63" t="s">
        <v>598</v>
      </c>
      <c r="E311" s="78"/>
      <c r="F311" s="27"/>
    </row>
    <row r="312" spans="1:9" s="9" customFormat="1" ht="14.25" customHeight="1" x14ac:dyDescent="0.2">
      <c r="A312" s="8" t="s">
        <v>624</v>
      </c>
      <c r="B312" s="33"/>
      <c r="C312" s="33"/>
      <c r="D312" s="34"/>
      <c r="E312" s="35"/>
      <c r="F312" s="36"/>
      <c r="G312" s="8"/>
      <c r="H312" s="8"/>
      <c r="I312" s="8"/>
    </row>
    <row r="313" spans="1:9" s="9" customFormat="1" ht="14.25" customHeight="1" x14ac:dyDescent="0.2">
      <c r="A313" s="8" t="s">
        <v>625</v>
      </c>
      <c r="B313" s="33"/>
      <c r="C313" s="33"/>
      <c r="D313" s="34"/>
      <c r="E313" s="35"/>
      <c r="F313" s="36"/>
      <c r="G313" s="8"/>
      <c r="H313" s="8"/>
      <c r="I313" s="8"/>
    </row>
    <row r="314" spans="1:9" x14ac:dyDescent="0.25">
      <c r="A314" s="71" t="s">
        <v>32</v>
      </c>
      <c r="B314" s="71" t="s">
        <v>23</v>
      </c>
      <c r="C314" s="71" t="s">
        <v>24</v>
      </c>
      <c r="D314" s="71" t="s">
        <v>9</v>
      </c>
      <c r="E314" s="71" t="s">
        <v>25</v>
      </c>
      <c r="F314" s="27"/>
    </row>
    <row r="315" spans="1:9" x14ac:dyDescent="0.25">
      <c r="A315" s="71"/>
      <c r="B315" s="71"/>
      <c r="C315" s="71"/>
      <c r="D315" s="71"/>
      <c r="E315" s="71"/>
      <c r="F315" s="27"/>
    </row>
    <row r="316" spans="1:9" x14ac:dyDescent="0.25">
      <c r="A316" s="37">
        <v>100</v>
      </c>
      <c r="B316" s="37">
        <v>100</v>
      </c>
      <c r="C316" s="64" t="s">
        <v>599</v>
      </c>
      <c r="D316" s="64" t="s">
        <v>600</v>
      </c>
      <c r="E316" s="20">
        <f>(0.01*100)/B316</f>
        <v>0.01</v>
      </c>
      <c r="F316" s="27"/>
    </row>
    <row r="317" spans="1:9" x14ac:dyDescent="0.25">
      <c r="A317" s="37">
        <v>1000</v>
      </c>
      <c r="B317" s="37">
        <v>1000</v>
      </c>
      <c r="C317" s="64" t="s">
        <v>601</v>
      </c>
      <c r="D317" s="64" t="s">
        <v>602</v>
      </c>
      <c r="E317" s="20">
        <f>(0.045*100)/B317</f>
        <v>4.4999999999999997E-3</v>
      </c>
      <c r="F317" s="27"/>
    </row>
    <row r="318" spans="1:9" x14ac:dyDescent="0.25">
      <c r="A318" s="37">
        <v>10000</v>
      </c>
      <c r="B318" s="37">
        <v>10000</v>
      </c>
      <c r="C318" s="64" t="s">
        <v>603</v>
      </c>
      <c r="D318" s="64" t="s">
        <v>604</v>
      </c>
      <c r="E318" s="20">
        <f>(0.45*100)/B318</f>
        <v>4.4999999999999997E-3</v>
      </c>
      <c r="F318" s="27"/>
    </row>
    <row r="319" spans="1:9" x14ac:dyDescent="0.25">
      <c r="A319" s="38">
        <v>100000</v>
      </c>
      <c r="B319" s="38">
        <v>100000</v>
      </c>
      <c r="C319" s="64" t="s">
        <v>605</v>
      </c>
      <c r="D319" s="64" t="s">
        <v>606</v>
      </c>
      <c r="E319" s="39">
        <f>(4.5*100)/B319</f>
        <v>4.4999999999999997E-3</v>
      </c>
      <c r="F319" s="27"/>
    </row>
    <row r="320" spans="1:9" x14ac:dyDescent="0.25">
      <c r="A320" s="40"/>
      <c r="B320" s="40"/>
      <c r="C320" s="41"/>
      <c r="D320" s="42"/>
      <c r="E320" s="43"/>
      <c r="F320" s="27"/>
    </row>
    <row r="321" spans="1:9" s="9" customFormat="1" ht="15" customHeight="1" x14ac:dyDescent="0.2">
      <c r="A321" s="45" t="s">
        <v>626</v>
      </c>
      <c r="B321" s="33"/>
      <c r="C321" s="33"/>
      <c r="D321" s="34"/>
      <c r="E321" s="35"/>
      <c r="F321" s="36"/>
      <c r="G321" s="8"/>
      <c r="H321" s="8"/>
      <c r="I321" s="8"/>
    </row>
    <row r="322" spans="1:9" x14ac:dyDescent="0.25">
      <c r="A322" s="71" t="s">
        <v>33</v>
      </c>
      <c r="B322" s="71" t="s">
        <v>26</v>
      </c>
      <c r="C322" s="71" t="s">
        <v>27</v>
      </c>
      <c r="D322" s="71" t="s">
        <v>9</v>
      </c>
      <c r="E322" s="71" t="s">
        <v>25</v>
      </c>
      <c r="F322" s="27"/>
    </row>
    <row r="323" spans="1:9" x14ac:dyDescent="0.25">
      <c r="A323" s="71"/>
      <c r="B323" s="71"/>
      <c r="C323" s="71"/>
      <c r="D323" s="71"/>
      <c r="E323" s="71"/>
      <c r="F323" s="27"/>
    </row>
    <row r="324" spans="1:9" x14ac:dyDescent="0.25">
      <c r="A324" s="71"/>
      <c r="B324" s="71"/>
      <c r="C324" s="71"/>
      <c r="D324" s="71"/>
      <c r="E324" s="71"/>
      <c r="F324" s="27"/>
    </row>
    <row r="325" spans="1:9" x14ac:dyDescent="0.25">
      <c r="A325" s="37">
        <v>1</v>
      </c>
      <c r="B325" s="37">
        <v>1</v>
      </c>
      <c r="C325" s="64" t="s">
        <v>607</v>
      </c>
      <c r="D325" s="64" t="s">
        <v>608</v>
      </c>
      <c r="E325" s="20">
        <f>(0.00075*100)/B325</f>
        <v>7.4999999999999997E-2</v>
      </c>
      <c r="F325" s="27"/>
    </row>
    <row r="326" spans="1:9" x14ac:dyDescent="0.25">
      <c r="A326" s="37">
        <v>10</v>
      </c>
      <c r="B326" s="37">
        <v>10</v>
      </c>
      <c r="C326" s="64" t="s">
        <v>609</v>
      </c>
      <c r="D326" s="64" t="s">
        <v>610</v>
      </c>
      <c r="E326" s="20">
        <f>(0.0026*100)/B326</f>
        <v>2.6000000000000002E-2</v>
      </c>
      <c r="F326" s="27"/>
    </row>
    <row r="327" spans="1:9" x14ac:dyDescent="0.25">
      <c r="A327" s="37">
        <v>100</v>
      </c>
      <c r="B327" s="37">
        <v>100</v>
      </c>
      <c r="C327" s="64" t="s">
        <v>611</v>
      </c>
      <c r="D327" s="64" t="s">
        <v>612</v>
      </c>
      <c r="E327" s="20">
        <f>(0.301*100)/B327</f>
        <v>0.30099999999999999</v>
      </c>
      <c r="F327" s="27"/>
    </row>
    <row r="328" spans="1:9" x14ac:dyDescent="0.25">
      <c r="A328" s="37">
        <v>1000</v>
      </c>
      <c r="B328" s="37">
        <v>1000</v>
      </c>
      <c r="C328" s="64" t="s">
        <v>613</v>
      </c>
      <c r="D328" s="64" t="s">
        <v>614</v>
      </c>
      <c r="E328" s="20">
        <f>(30.01*100)/B328</f>
        <v>3.0009999999999999</v>
      </c>
      <c r="F328" s="27"/>
    </row>
    <row r="329" spans="1:9" x14ac:dyDescent="0.25">
      <c r="A329" s="44"/>
      <c r="B329" s="46"/>
      <c r="C329" s="14"/>
      <c r="D329" s="14"/>
      <c r="E329" s="14"/>
      <c r="F329" s="27"/>
    </row>
    <row r="330" spans="1:9" x14ac:dyDescent="0.25">
      <c r="A330" s="47" t="s">
        <v>28</v>
      </c>
    </row>
    <row r="331" spans="1:9" x14ac:dyDescent="0.25">
      <c r="A331" s="71" t="s">
        <v>29</v>
      </c>
      <c r="B331" s="71" t="s">
        <v>30</v>
      </c>
      <c r="C331" s="71" t="s">
        <v>31</v>
      </c>
      <c r="D331" s="71" t="s">
        <v>9</v>
      </c>
      <c r="E331" s="71" t="s">
        <v>25</v>
      </c>
    </row>
    <row r="332" spans="1:9" x14ac:dyDescent="0.25">
      <c r="A332" s="76"/>
      <c r="B332" s="76"/>
      <c r="C332" s="76"/>
      <c r="D332" s="76"/>
      <c r="E332" s="76"/>
    </row>
    <row r="333" spans="1:9" x14ac:dyDescent="0.25">
      <c r="A333" s="76"/>
      <c r="B333" s="76"/>
      <c r="C333" s="76"/>
      <c r="D333" s="76"/>
      <c r="E333" s="76"/>
    </row>
    <row r="334" spans="1:9" x14ac:dyDescent="0.25">
      <c r="A334" s="37">
        <v>1</v>
      </c>
      <c r="B334" s="37">
        <v>1</v>
      </c>
      <c r="C334" s="64" t="s">
        <v>615</v>
      </c>
      <c r="D334" s="64" t="s">
        <v>616</v>
      </c>
      <c r="E334" s="20">
        <f>(0.01*100)/B334</f>
        <v>1</v>
      </c>
    </row>
    <row r="335" spans="1:9" x14ac:dyDescent="0.25">
      <c r="A335" s="37">
        <v>10</v>
      </c>
      <c r="B335" s="37">
        <v>10</v>
      </c>
      <c r="C335" s="64" t="s">
        <v>617</v>
      </c>
      <c r="D335" s="64" t="s">
        <v>618</v>
      </c>
      <c r="E335" s="20">
        <f>(0.05*100)/B335</f>
        <v>0.5</v>
      </c>
    </row>
    <row r="336" spans="1:9" x14ac:dyDescent="0.25">
      <c r="A336" s="37">
        <v>100</v>
      </c>
      <c r="B336" s="37">
        <v>100</v>
      </c>
      <c r="C336" s="64" t="s">
        <v>619</v>
      </c>
      <c r="D336" s="64" t="s">
        <v>620</v>
      </c>
      <c r="E336" s="20">
        <f>(0.5*100)/B336</f>
        <v>0.5</v>
      </c>
    </row>
    <row r="337" spans="1:8" x14ac:dyDescent="0.25">
      <c r="A337" s="37">
        <v>1000</v>
      </c>
      <c r="B337" s="37">
        <v>1000</v>
      </c>
      <c r="C337" s="64" t="s">
        <v>621</v>
      </c>
      <c r="D337" s="64" t="s">
        <v>622</v>
      </c>
      <c r="E337" s="20">
        <f>(5*100)/B337</f>
        <v>0.5</v>
      </c>
    </row>
    <row r="340" spans="1:8" x14ac:dyDescent="0.25">
      <c r="A340" s="75" t="s">
        <v>623</v>
      </c>
      <c r="B340" s="75"/>
      <c r="C340" s="48"/>
      <c r="D340" s="49" t="s">
        <v>35</v>
      </c>
      <c r="E340" s="72" t="s">
        <v>64</v>
      </c>
      <c r="F340" s="73"/>
      <c r="G340" s="14" t="s">
        <v>36</v>
      </c>
      <c r="H340" s="50"/>
    </row>
    <row r="342" spans="1:8" x14ac:dyDescent="0.25">
      <c r="A342" s="75" t="s">
        <v>34</v>
      </c>
      <c r="B342" s="75"/>
      <c r="C342" s="74" t="s">
        <v>65</v>
      </c>
      <c r="D342" s="74"/>
    </row>
  </sheetData>
  <mergeCells count="143">
    <mergeCell ref="A23:C23"/>
    <mergeCell ref="D23:E23"/>
    <mergeCell ref="F23:G23"/>
    <mergeCell ref="A62:A81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A322:A324"/>
    <mergeCell ref="E306:E307"/>
    <mergeCell ref="E308:E309"/>
    <mergeCell ref="E310:E311"/>
    <mergeCell ref="E60:E61"/>
    <mergeCell ref="F60:F61"/>
    <mergeCell ref="A60:A61"/>
    <mergeCell ref="E300:E303"/>
    <mergeCell ref="D300:D303"/>
    <mergeCell ref="C300:C303"/>
    <mergeCell ref="B300:B303"/>
    <mergeCell ref="A300:A303"/>
    <mergeCell ref="A304:A305"/>
    <mergeCell ref="A306:A307"/>
    <mergeCell ref="A308:A309"/>
    <mergeCell ref="A310:A311"/>
    <mergeCell ref="B60:B61"/>
    <mergeCell ref="C60:C61"/>
    <mergeCell ref="D60:D61"/>
    <mergeCell ref="E179:E180"/>
    <mergeCell ref="A314:A315"/>
    <mergeCell ref="B314:B315"/>
    <mergeCell ref="C314:C315"/>
    <mergeCell ref="D314:D315"/>
    <mergeCell ref="A3:H3"/>
    <mergeCell ref="A2:H2"/>
    <mergeCell ref="A1:H1"/>
    <mergeCell ref="A31:A32"/>
    <mergeCell ref="A33:A37"/>
    <mergeCell ref="B31:B32"/>
    <mergeCell ref="C31:C32"/>
    <mergeCell ref="D31:D32"/>
    <mergeCell ref="E31:E32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E314:E315"/>
    <mergeCell ref="B62:B66"/>
    <mergeCell ref="B67:B71"/>
    <mergeCell ref="B72:B76"/>
    <mergeCell ref="B77:B81"/>
    <mergeCell ref="A82:A106"/>
    <mergeCell ref="B82:B86"/>
    <mergeCell ref="B87:B91"/>
    <mergeCell ref="B92:B96"/>
    <mergeCell ref="B97:B101"/>
    <mergeCell ref="B102:B106"/>
    <mergeCell ref="A107:A131"/>
    <mergeCell ref="B107:B111"/>
    <mergeCell ref="B112:B116"/>
    <mergeCell ref="B117:B121"/>
    <mergeCell ref="B122:B126"/>
    <mergeCell ref="B127:B131"/>
    <mergeCell ref="B137:B141"/>
    <mergeCell ref="E304:E305"/>
    <mergeCell ref="D213:D214"/>
    <mergeCell ref="E213:E214"/>
    <mergeCell ref="B142:B146"/>
    <mergeCell ref="B147:B151"/>
    <mergeCell ref="A196:A200"/>
    <mergeCell ref="F213:F214"/>
    <mergeCell ref="A267:A297"/>
    <mergeCell ref="B268:B272"/>
    <mergeCell ref="B273:B277"/>
    <mergeCell ref="B278:B282"/>
    <mergeCell ref="B283:B287"/>
    <mergeCell ref="B293:B297"/>
    <mergeCell ref="A236:A266"/>
    <mergeCell ref="B237:B241"/>
    <mergeCell ref="B242:B246"/>
    <mergeCell ref="B247:B251"/>
    <mergeCell ref="B252:B256"/>
    <mergeCell ref="B262:B266"/>
    <mergeCell ref="B216:B220"/>
    <mergeCell ref="B221:B225"/>
    <mergeCell ref="B226:B230"/>
    <mergeCell ref="B231:B235"/>
    <mergeCell ref="B257:B261"/>
    <mergeCell ref="B288:B292"/>
    <mergeCell ref="A215:A235"/>
    <mergeCell ref="E340:F340"/>
    <mergeCell ref="C342:D342"/>
    <mergeCell ref="A201:A205"/>
    <mergeCell ref="A206:A210"/>
    <mergeCell ref="A213:A214"/>
    <mergeCell ref="B213:B214"/>
    <mergeCell ref="A179:A180"/>
    <mergeCell ref="B179:B180"/>
    <mergeCell ref="E322:E324"/>
    <mergeCell ref="D322:D324"/>
    <mergeCell ref="C322:C324"/>
    <mergeCell ref="B322:B324"/>
    <mergeCell ref="D179:D180"/>
    <mergeCell ref="A342:B342"/>
    <mergeCell ref="A331:A333"/>
    <mergeCell ref="B331:B333"/>
    <mergeCell ref="C331:C333"/>
    <mergeCell ref="D331:D333"/>
    <mergeCell ref="A340:B340"/>
    <mergeCell ref="E331:E333"/>
    <mergeCell ref="C213:C214"/>
    <mergeCell ref="A181:A185"/>
    <mergeCell ref="A186:A190"/>
    <mergeCell ref="A191:A195"/>
    <mergeCell ref="B152:B156"/>
    <mergeCell ref="B157:B161"/>
    <mergeCell ref="B162:B166"/>
    <mergeCell ref="B167:B171"/>
    <mergeCell ref="B172:B176"/>
    <mergeCell ref="A157:A176"/>
    <mergeCell ref="A132:A156"/>
    <mergeCell ref="B132:B136"/>
    <mergeCell ref="C179:C180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6" max="7" man="1"/>
    <brk id="156" max="7" man="1"/>
    <brk id="205" max="7" man="1"/>
    <brk id="258" max="7" man="1"/>
    <brk id="31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2021-07-08T05:03:31Z</dcterms:modified>
</cp:coreProperties>
</file>