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Лист1!$A$1:$H$138</definedName>
  </definedNames>
  <calcPr calcId="162913"/>
</workbook>
</file>

<file path=xl/calcChain.xml><?xml version="1.0" encoding="utf-8"?>
<calcChain xmlns="http://schemas.openxmlformats.org/spreadsheetml/2006/main">
  <c r="G122" i="1" l="1"/>
  <c r="F122" i="1"/>
  <c r="H58" i="1" l="1"/>
  <c r="G58" i="1"/>
  <c r="H57" i="1"/>
  <c r="G57" i="1"/>
  <c r="F76" i="1" l="1"/>
  <c r="F37" i="1"/>
  <c r="G37" i="1"/>
  <c r="G36" i="1"/>
  <c r="F36" i="1"/>
  <c r="F46" i="1"/>
  <c r="G45" i="1"/>
  <c r="F44" i="1"/>
  <c r="F42" i="1"/>
  <c r="G43" i="1"/>
  <c r="F43" i="1"/>
  <c r="G41" i="1"/>
  <c r="F41" i="1"/>
  <c r="G40" i="1"/>
  <c r="F40" i="1"/>
  <c r="G39" i="1"/>
  <c r="F39" i="1"/>
  <c r="G38" i="1"/>
  <c r="F38" i="1"/>
  <c r="G123" i="1"/>
  <c r="F123" i="1"/>
  <c r="G121" i="1"/>
  <c r="F121" i="1"/>
  <c r="G116" i="1"/>
  <c r="F116" i="1"/>
  <c r="G114" i="1"/>
  <c r="F114" i="1"/>
  <c r="G115" i="1"/>
  <c r="F115" i="1"/>
  <c r="G113" i="1"/>
  <c r="F113" i="1"/>
  <c r="H106" i="1"/>
  <c r="G106" i="1"/>
  <c r="H107" i="1"/>
  <c r="G107" i="1"/>
  <c r="H98" i="1"/>
  <c r="G98" i="1"/>
  <c r="H96" i="1"/>
  <c r="G96" i="1"/>
  <c r="H93" i="1"/>
  <c r="G93" i="1"/>
  <c r="H91" i="1"/>
  <c r="G91" i="1"/>
  <c r="H90" i="1"/>
  <c r="G90" i="1"/>
  <c r="H89" i="1"/>
  <c r="G89" i="1"/>
  <c r="H87" i="1"/>
  <c r="G87" i="1"/>
  <c r="H85" i="1"/>
  <c r="G85" i="1"/>
  <c r="H53" i="1"/>
  <c r="G53" i="1"/>
  <c r="H52" i="1"/>
  <c r="G52" i="1"/>
  <c r="H51" i="1"/>
  <c r="G51" i="1"/>
  <c r="G80" i="1"/>
  <c r="F80" i="1"/>
  <c r="G79" i="1"/>
  <c r="F79" i="1"/>
  <c r="G78" i="1"/>
  <c r="F78" i="1"/>
  <c r="G77" i="1"/>
  <c r="F77" i="1"/>
  <c r="G76" i="1"/>
  <c r="G75" i="1"/>
  <c r="F75" i="1"/>
  <c r="H69" i="1" l="1"/>
  <c r="G69" i="1"/>
  <c r="H70" i="1"/>
  <c r="G70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H60" i="1"/>
  <c r="G61" i="1"/>
  <c r="G60" i="1"/>
  <c r="H59" i="1"/>
  <c r="G59" i="1"/>
  <c r="H56" i="1"/>
  <c r="G56" i="1"/>
  <c r="H55" i="1"/>
  <c r="G55" i="1"/>
  <c r="H54" i="1"/>
  <c r="G54" i="1"/>
  <c r="G46" i="1"/>
  <c r="F45" i="1"/>
  <c r="G44" i="1"/>
  <c r="G42" i="1"/>
</calcChain>
</file>

<file path=xl/sharedStrings.xml><?xml version="1.0" encoding="utf-8"?>
<sst xmlns="http://schemas.openxmlformats.org/spreadsheetml/2006/main" count="271" uniqueCount="165">
  <si>
    <t>АО "Гос МКБ "Вымпел" им. И.И. Торопова"</t>
  </si>
  <si>
    <t>СГМетр, лаборатория средств электрорадиотехнических измерений</t>
  </si>
  <si>
    <t>125424, г.Москва, Волоколамское шоссе, дом 90, стр. 23</t>
  </si>
  <si>
    <t>Аттестат аккредитации № РОСС СОБ 3.00231.2014</t>
  </si>
  <si>
    <t>Тел.+7 (495) 491-05-31, 22-68, e-mail: ogmetr@vympelmkb.com</t>
  </si>
  <si>
    <t>Условия проведения калибровки:</t>
  </si>
  <si>
    <t>Показание прибора, В</t>
  </si>
  <si>
    <t>Частота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</si>
  <si>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</si>
  <si>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</si>
  <si>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</si>
  <si>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Показание прибора, 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</si>
  <si>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</si>
  <si>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</si>
  <si>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Показание прибора, Гц</t>
  </si>
  <si>
    <t>Частота, Гц</t>
  </si>
  <si>
    <t>Показание прибора, Ом</t>
  </si>
  <si>
    <t>Калибровку провёл:</t>
  </si>
  <si>
    <t>Дата:</t>
  </si>
  <si>
    <t>(</t>
  </si>
  <si>
    <t>)</t>
  </si>
  <si>
    <t>1 кГц</t>
  </si>
  <si>
    <t>10 Гц</t>
  </si>
  <si>
    <t>50 кГц</t>
  </si>
  <si>
    <t>3 Определение метрологических характеристик</t>
  </si>
  <si>
    <t>100 Гц</t>
  </si>
  <si>
    <t>20 кГц</t>
  </si>
  <si>
    <t>100 кГц</t>
  </si>
  <si>
    <t>300 кГц</t>
  </si>
  <si>
    <t>5 кГц</t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</si>
  <si>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</si>
  <si>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</si>
  <si>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</si>
  <si>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</si>
  <si>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</si>
  <si>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</si>
  <si>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</si>
  <si>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</si>
  <si>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</si>
  <si>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</si>
  <si>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</si>
  <si>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</si>
  <si>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</si>
  <si>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</si>
  <si>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</si>
  <si>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</si>
  <si>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</si>
  <si>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</si>
  <si>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</si>
  <si>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</si>
  <si>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</si>
  <si>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</si>
  <si>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</si>
  <si>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</si>
  <si>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</si>
  <si>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</si>
  <si>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</si>
  <si>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</si>
  <si>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</si>
  <si>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</si>
  <si>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</si>
  <si>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</si>
  <si>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dcv_11</t>
  </si>
  <si>
    <t>acv_1</t>
  </si>
  <si>
    <t>acv_2</t>
  </si>
  <si>
    <t>acv_3</t>
  </si>
  <si>
    <t>acv_4</t>
  </si>
  <si>
    <t>acv_5</t>
  </si>
  <si>
    <t>acv_6</t>
  </si>
  <si>
    <t>acv_7</t>
  </si>
  <si>
    <t>acv_8</t>
  </si>
  <si>
    <t>acv_9</t>
  </si>
  <si>
    <t>acv_10</t>
  </si>
  <si>
    <t>acv_11</t>
  </si>
  <si>
    <t>acv_12</t>
  </si>
  <si>
    <t>acv_13</t>
  </si>
  <si>
    <t>acv_14</t>
  </si>
  <si>
    <t>acv_15</t>
  </si>
  <si>
    <t>acv_16</t>
  </si>
  <si>
    <t>acv_17</t>
  </si>
  <si>
    <t>acv_18</t>
  </si>
  <si>
    <t>acv_19</t>
  </si>
  <si>
    <t>acv_20</t>
  </si>
  <si>
    <t>dci_1</t>
  </si>
  <si>
    <t>dci_2</t>
  </si>
  <si>
    <t>dci_3</t>
  </si>
  <si>
    <t>dci_4</t>
  </si>
  <si>
    <t>dci_5</t>
  </si>
  <si>
    <t>dci_6</t>
  </si>
  <si>
    <t>aci_1</t>
  </si>
  <si>
    <t>aci_2</t>
  </si>
  <si>
    <t>aci_3</t>
  </si>
  <si>
    <t>aci_4</t>
  </si>
  <si>
    <t>aci_5</t>
  </si>
  <si>
    <t>aci_6</t>
  </si>
  <si>
    <t>aci_7</t>
  </si>
  <si>
    <t>aci_8</t>
  </si>
  <si>
    <t>aci_9</t>
  </si>
  <si>
    <t>aci_10</t>
  </si>
  <si>
    <t>aci_11</t>
  </si>
  <si>
    <t>aci_12</t>
  </si>
  <si>
    <t>aci_13</t>
  </si>
  <si>
    <t>aci_14</t>
  </si>
  <si>
    <t>aci_15</t>
  </si>
  <si>
    <t>f_1</t>
  </si>
  <si>
    <t>f_2</t>
  </si>
  <si>
    <t>r4_1</t>
  </si>
  <si>
    <t>r4_2</t>
  </si>
  <si>
    <t>r4_3</t>
  </si>
  <si>
    <t>r4_4</t>
  </si>
  <si>
    <t>r2_1</t>
  </si>
  <si>
    <t>r2_2</t>
  </si>
  <si>
    <t>r2_3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</si>
  <si>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</si>
  <si>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</si>
  <si>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</si>
  <si>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</si>
  <si>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</si>
  <si>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</si>
  <si>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</si>
  <si>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>"Мультиметры цифровые 34401А, 34460А,34461А. Методика поверки"</t>
  </si>
  <si>
    <t xml:space="preserve">Вид поверки (калибровки): </t>
  </si>
  <si>
    <t>периодическая</t>
  </si>
  <si>
    <t>3.6 Определение  погрешности измерения электрического сопротивления</t>
  </si>
  <si>
    <t>3.6.1 по 4-проводной схеме</t>
  </si>
  <si>
    <t>3.6.2 по 2-проводной схеме</t>
  </si>
  <si>
    <t>_customer</t>
  </si>
  <si>
    <t>Протокол поверки №</t>
  </si>
  <si>
    <t>мВ</t>
  </si>
  <si>
    <t>В</t>
  </si>
  <si>
    <t>Предел измерений</t>
  </si>
  <si>
    <t>100 мВ</t>
  </si>
  <si>
    <t>1 В</t>
  </si>
  <si>
    <t>10 В</t>
  </si>
  <si>
    <t>100 В</t>
  </si>
  <si>
    <t>1000 В</t>
  </si>
  <si>
    <t>Установленное значение, В</t>
  </si>
  <si>
    <t>10 мВ</t>
  </si>
  <si>
    <t>Установленное значение</t>
  </si>
  <si>
    <t>Гц</t>
  </si>
  <si>
    <t>кГц</t>
  </si>
  <si>
    <t>100 Ом</t>
  </si>
  <si>
    <t>1 кОм</t>
  </si>
  <si>
    <t>10 кОм</t>
  </si>
  <si>
    <t>100 кОм</t>
  </si>
  <si>
    <t>1 МОм</t>
  </si>
  <si>
    <t>10 МОм</t>
  </si>
  <si>
    <t>100 МОм</t>
  </si>
  <si>
    <t>Показание прибора</t>
  </si>
  <si>
    <t>МОм</t>
  </si>
  <si>
    <t>Ом</t>
  </si>
  <si>
    <t>кОм</t>
  </si>
  <si>
    <t>750 В</t>
  </si>
  <si>
    <t>А</t>
  </si>
  <si>
    <t>1 А</t>
  </si>
  <si>
    <t>3 А</t>
  </si>
  <si>
    <t>100 мА</t>
  </si>
  <si>
    <t>10 мА</t>
  </si>
  <si>
    <t>1 мА</t>
  </si>
  <si>
    <t>100 мкА</t>
  </si>
  <si>
    <t>мА</t>
  </si>
  <si>
    <t>мкА</t>
  </si>
  <si>
    <t xml:space="preserve"> Допуск</t>
  </si>
  <si>
    <t>-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</si>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</sst>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"/>
    <numFmt numFmtId="169" formatCode="#,##0.0"/>
    <numFmt numFmtId="170" formatCode="0.0000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166" fontId="4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10" fillId="0" borderId="0" xfId="0" applyFont="1" applyBorder="1"/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4" fillId="0" borderId="4" xfId="0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15" fillId="0" borderId="3" xfId="0" applyFont="1" applyBorder="1" applyAlignment="1">
      <alignment horizontal="left"/>
    </xf>
    <xf numFmtId="0" fontId="4" fillId="0" borderId="6" xfId="0" applyFont="1" applyBorder="1" applyAlignment="1" applyProtection="1">
      <alignment vertical="center"/>
      <protection locked="0"/>
    </xf>
    <xf numFmtId="0" fontId="15" fillId="0" borderId="7" xfId="0" applyFont="1" applyBorder="1" applyAlignment="1">
      <alignment horizontal="left"/>
    </xf>
    <xf numFmtId="0" fontId="4" fillId="0" borderId="4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167" fontId="1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69" fontId="4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7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70" fontId="15" fillId="0" borderId="1" xfId="0" applyNumberFormat="1" applyFont="1" applyBorder="1" applyAlignment="1">
      <alignment horizontal="center" vertical="center"/>
    </xf>
    <xf numFmtId="165" fontId="15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1" fontId="4" fillId="0" borderId="1" xfId="1" applyNumberFormat="1" applyFont="1" applyBorder="1" applyAlignment="1">
      <alignment horizontal="center" vertical="center" wrapText="1"/>
    </xf>
    <xf numFmtId="167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left" vertical="center"/>
      <protection locked="0"/>
    </xf>
    <xf numFmtId="167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1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68" fontId="4" fillId="0" borderId="0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168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tabSelected="1" view="pageBreakPreview" topLeftCell="A103" zoomScale="115" zoomScaleNormal="100" zoomScaleSheetLayoutView="115" workbookViewId="0">
      <selection activeCell="G123" sqref="G123"/>
    </sheetView>
  </sheetViews>
  <sheetFormatPr defaultRowHeight="15" x14ac:dyDescent="0.25"/>
  <cols>
    <col min="1" max="1" width="10.7109375" style="6" customWidth="1"/>
    <col min="2" max="3" width="11.7109375" style="6" customWidth="1"/>
    <col min="4" max="8" width="10.7109375" style="6" customWidth="1"/>
    <col min="9" max="9" width="9.42578125" style="6" customWidth="1"/>
    <col min="10" max="16384" width="9.140625" style="2"/>
  </cols>
  <sheetData>
    <row r="1" spans="1:9" x14ac:dyDescent="0.25">
      <c r="A1" s="97" t="s">
        <v>0</v>
      </c>
      <c r="B1" s="97"/>
      <c r="C1" s="97"/>
      <c r="D1" s="97"/>
      <c r="E1" s="97"/>
      <c r="F1" s="97"/>
      <c r="G1" s="97"/>
      <c r="H1" s="97"/>
      <c r="I1" s="1"/>
    </row>
    <row r="2" spans="1:9" x14ac:dyDescent="0.25">
      <c r="A2" s="97" t="s">
        <v>1</v>
      </c>
      <c r="B2" s="97"/>
      <c r="C2" s="97"/>
      <c r="D2" s="97"/>
      <c r="E2" s="97"/>
      <c r="F2" s="97"/>
      <c r="G2" s="97"/>
      <c r="H2" s="97"/>
      <c r="I2" s="1"/>
    </row>
    <row r="3" spans="1:9" x14ac:dyDescent="0.25">
      <c r="A3" s="97" t="s">
        <v>2</v>
      </c>
      <c r="B3" s="97"/>
      <c r="C3" s="97"/>
      <c r="D3" s="97"/>
      <c r="E3" s="97"/>
      <c r="F3" s="97"/>
      <c r="G3" s="97"/>
      <c r="H3" s="97"/>
      <c r="I3" s="1"/>
    </row>
    <row r="4" spans="1:9" x14ac:dyDescent="0.25">
      <c r="A4" s="100" t="s">
        <v>3</v>
      </c>
      <c r="B4" s="100"/>
      <c r="C4" s="100"/>
      <c r="D4" s="100"/>
      <c r="E4" s="100"/>
      <c r="F4" s="100"/>
      <c r="G4" s="100"/>
      <c r="H4" s="100"/>
      <c r="I4" s="3"/>
    </row>
    <row r="5" spans="1:9" x14ac:dyDescent="0.25">
      <c r="A5" s="100" t="s">
        <v>4</v>
      </c>
      <c r="B5" s="100"/>
      <c r="C5" s="100"/>
      <c r="D5" s="100"/>
      <c r="E5" s="100"/>
      <c r="F5" s="100"/>
      <c r="G5" s="100"/>
      <c r="H5" s="100"/>
      <c r="I5" s="3"/>
    </row>
    <row r="6" spans="1:9" x14ac:dyDescent="0.25">
      <c r="A6" s="41"/>
      <c r="B6" s="41"/>
      <c r="C6" s="41"/>
      <c r="D6" s="41"/>
      <c r="E6" s="41"/>
      <c r="F6" s="41"/>
      <c r="G6" s="41"/>
      <c r="H6" s="41"/>
      <c r="I6" s="3"/>
    </row>
    <row r="7" spans="1:9" x14ac:dyDescent="0.25">
      <c r="A7" s="103" t="s">
        <v>127</v>
      </c>
      <c r="B7" s="103"/>
      <c r="C7" s="103"/>
      <c r="D7" s="103"/>
      <c r="E7" s="103"/>
      <c r="F7" s="103"/>
      <c r="G7" s="103"/>
      <c r="H7" s="103"/>
      <c r="I7" s="4"/>
    </row>
    <row r="8" spans="1:9" x14ac:dyDescent="0.25">
      <c r="A8" s="5"/>
      <c r="B8" s="5"/>
      <c r="C8" s="5"/>
      <c r="D8" s="5"/>
      <c r="E8" s="5"/>
      <c r="F8" s="5"/>
      <c r="G8" s="5"/>
      <c r="H8" s="5"/>
      <c r="I8" s="4"/>
    </row>
    <row r="9" spans="1:9" x14ac:dyDescent="0.25">
      <c r="A9" s="83" t="s">
        <v>113</v>
      </c>
      <c r="B9" s="83"/>
      <c r="C9" s="83"/>
      <c r="D9" s="45" t="s">
        <v>114</v>
      </c>
      <c r="E9" s="46"/>
      <c r="F9" s="47" t="s">
        <v>45</v>
      </c>
      <c r="G9" s="47"/>
      <c r="H9" s="48"/>
    </row>
    <row r="10" spans="1:9" x14ac:dyDescent="0.25">
      <c r="A10" s="83" t="s">
        <v>115</v>
      </c>
      <c r="B10" s="83"/>
      <c r="C10" s="83"/>
      <c r="D10" s="49" t="s">
        <v>46</v>
      </c>
      <c r="E10" s="46"/>
      <c r="F10" s="46"/>
      <c r="G10" s="46"/>
      <c r="H10" s="48"/>
    </row>
    <row r="11" spans="1:9" x14ac:dyDescent="0.25">
      <c r="A11" s="83" t="s">
        <v>116</v>
      </c>
      <c r="B11" s="83"/>
      <c r="C11" s="83"/>
      <c r="D11" s="45"/>
      <c r="E11" s="46"/>
      <c r="F11" s="46"/>
      <c r="G11" s="46"/>
      <c r="H11" s="48"/>
    </row>
    <row r="12" spans="1:9" x14ac:dyDescent="0.25">
      <c r="A12" s="83" t="s">
        <v>117</v>
      </c>
      <c r="B12" s="83"/>
      <c r="C12" s="83"/>
      <c r="D12" s="50"/>
      <c r="E12" s="46"/>
      <c r="F12" s="46"/>
      <c r="G12" s="46"/>
      <c r="H12" s="48"/>
    </row>
    <row r="13" spans="1:9" x14ac:dyDescent="0.25">
      <c r="A13" s="83" t="s">
        <v>118</v>
      </c>
      <c r="B13" s="83"/>
      <c r="C13" s="83"/>
      <c r="D13" s="49" t="s">
        <v>126</v>
      </c>
      <c r="E13" s="46"/>
      <c r="F13" s="46"/>
      <c r="G13" s="46"/>
      <c r="H13" s="48"/>
    </row>
    <row r="14" spans="1:9" x14ac:dyDescent="0.25">
      <c r="A14" s="83" t="s">
        <v>119</v>
      </c>
      <c r="B14" s="83"/>
      <c r="C14" s="83"/>
      <c r="D14" s="51" t="s">
        <v>120</v>
      </c>
      <c r="E14" s="46"/>
      <c r="F14" s="46"/>
      <c r="G14" s="46"/>
      <c r="H14" s="48"/>
    </row>
    <row r="15" spans="1:9" x14ac:dyDescent="0.25">
      <c r="A15" s="83" t="s">
        <v>121</v>
      </c>
      <c r="B15" s="83"/>
      <c r="C15" s="83"/>
      <c r="D15" s="45" t="s">
        <v>122</v>
      </c>
      <c r="E15" s="46"/>
      <c r="F15" s="46"/>
      <c r="G15" s="46"/>
      <c r="H15" s="48"/>
    </row>
    <row r="16" spans="1:9" x14ac:dyDescent="0.25">
      <c r="B16" s="42"/>
      <c r="H16" s="7"/>
    </row>
    <row r="17" spans="1:9" x14ac:dyDescent="0.25">
      <c r="A17" s="6" t="s">
        <v>5</v>
      </c>
    </row>
    <row r="18" spans="1:9" ht="15" customHeight="1" x14ac:dyDescent="0.25">
      <c r="A18" s="73" t="s">
        <v>30</v>
      </c>
      <c r="B18" s="101"/>
      <c r="C18" s="74"/>
      <c r="D18" s="98" t="s">
        <v>31</v>
      </c>
      <c r="E18" s="98"/>
      <c r="F18" s="98" t="s">
        <v>32</v>
      </c>
      <c r="G18" s="98"/>
      <c r="H18" s="13"/>
    </row>
    <row r="19" spans="1:9" x14ac:dyDescent="0.25">
      <c r="A19" s="75" t="s">
        <v>33</v>
      </c>
      <c r="B19" s="76"/>
      <c r="C19" s="77"/>
      <c r="D19" s="99" t="s">
        <v>47</v>
      </c>
      <c r="E19" s="99"/>
      <c r="F19" s="73" t="s">
        <v>34</v>
      </c>
      <c r="G19" s="74"/>
      <c r="H19" s="10"/>
    </row>
    <row r="20" spans="1:9" x14ac:dyDescent="0.25">
      <c r="A20" s="102" t="s">
        <v>35</v>
      </c>
      <c r="B20" s="102"/>
      <c r="C20" s="102"/>
      <c r="D20" s="99" t="s">
        <v>48</v>
      </c>
      <c r="E20" s="99"/>
      <c r="F20" s="73" t="s">
        <v>36</v>
      </c>
      <c r="G20" s="74"/>
      <c r="H20" s="10"/>
    </row>
    <row r="21" spans="1:9" x14ac:dyDescent="0.25">
      <c r="A21" s="75" t="s">
        <v>37</v>
      </c>
      <c r="B21" s="76"/>
      <c r="C21" s="77"/>
      <c r="D21" s="86" t="s">
        <v>49</v>
      </c>
      <c r="E21" s="87"/>
      <c r="F21" s="73" t="s">
        <v>38</v>
      </c>
      <c r="G21" s="74"/>
      <c r="H21" s="10"/>
    </row>
    <row r="22" spans="1:9" x14ac:dyDescent="0.25">
      <c r="A22" s="75" t="s">
        <v>39</v>
      </c>
      <c r="B22" s="76"/>
      <c r="C22" s="77"/>
      <c r="D22" s="93"/>
      <c r="E22" s="94"/>
      <c r="F22" s="73" t="s">
        <v>40</v>
      </c>
      <c r="G22" s="74"/>
      <c r="H22" s="10"/>
    </row>
    <row r="23" spans="1:9" x14ac:dyDescent="0.25">
      <c r="A23" s="75" t="s">
        <v>7</v>
      </c>
      <c r="B23" s="76"/>
      <c r="C23" s="77"/>
      <c r="D23" s="93"/>
      <c r="E23" s="94"/>
      <c r="F23" s="73" t="s">
        <v>41</v>
      </c>
      <c r="G23" s="74"/>
      <c r="H23" s="10"/>
    </row>
    <row r="24" spans="1:9" x14ac:dyDescent="0.25">
      <c r="A24" s="43"/>
      <c r="B24" s="43"/>
      <c r="C24" s="43"/>
      <c r="D24" s="44"/>
      <c r="E24" s="44"/>
      <c r="F24" s="37"/>
      <c r="G24" s="37"/>
      <c r="H24" s="10"/>
    </row>
    <row r="25" spans="1:9" x14ac:dyDescent="0.25">
      <c r="A25" s="8" t="s">
        <v>44</v>
      </c>
      <c r="B25" s="43"/>
      <c r="C25" s="43"/>
      <c r="D25" s="44"/>
      <c r="E25" s="44"/>
      <c r="F25" s="37"/>
      <c r="G25" s="37"/>
      <c r="H25" s="10"/>
    </row>
    <row r="26" spans="1:9" x14ac:dyDescent="0.25">
      <c r="A26" s="43"/>
      <c r="B26" s="43"/>
      <c r="C26" s="43"/>
      <c r="D26" s="44"/>
      <c r="E26" s="44"/>
      <c r="F26" s="37"/>
      <c r="G26" s="37"/>
      <c r="H26" s="10"/>
    </row>
    <row r="27" spans="1:9" x14ac:dyDescent="0.25">
      <c r="A27" s="6" t="s">
        <v>42</v>
      </c>
    </row>
    <row r="29" spans="1:9" x14ac:dyDescent="0.25">
      <c r="A29" s="6" t="s">
        <v>43</v>
      </c>
    </row>
    <row r="31" spans="1:9" x14ac:dyDescent="0.25">
      <c r="A31" s="11" t="s">
        <v>24</v>
      </c>
      <c r="B31" s="11"/>
      <c r="C31" s="11"/>
      <c r="D31" s="11"/>
      <c r="E31" s="11"/>
      <c r="F31" s="11"/>
      <c r="G31" s="11"/>
      <c r="H31" s="11"/>
      <c r="I31" s="11"/>
    </row>
    <row r="32" spans="1:9" x14ac:dyDescent="0.25">
      <c r="A32" s="11"/>
      <c r="B32" s="11"/>
      <c r="C32" s="11"/>
      <c r="D32" s="11"/>
      <c r="E32" s="11"/>
      <c r="F32" s="11"/>
      <c r="G32" s="11"/>
      <c r="H32" s="11"/>
      <c r="I32" s="11"/>
    </row>
    <row r="33" spans="1:9" x14ac:dyDescent="0.25">
      <c r="A33" s="4" t="s">
        <v>8</v>
      </c>
      <c r="B33" s="12"/>
      <c r="C33" s="12"/>
      <c r="D33" s="12"/>
      <c r="E33" s="12"/>
      <c r="F33" s="12"/>
      <c r="G33" s="12"/>
      <c r="H33" s="12"/>
      <c r="I33" s="12"/>
    </row>
    <row r="34" spans="1:9" ht="15" customHeight="1" x14ac:dyDescent="0.25">
      <c r="A34" s="68" t="s">
        <v>130</v>
      </c>
      <c r="B34" s="68" t="s">
        <v>136</v>
      </c>
      <c r="C34" s="68"/>
      <c r="D34" s="68" t="s">
        <v>6</v>
      </c>
      <c r="E34" s="68"/>
      <c r="F34" s="68" t="s">
        <v>162</v>
      </c>
      <c r="G34" s="68"/>
      <c r="I34" s="13"/>
    </row>
    <row r="35" spans="1:9" x14ac:dyDescent="0.25">
      <c r="A35" s="68"/>
      <c r="B35" s="68"/>
      <c r="C35" s="68"/>
      <c r="D35" s="68"/>
      <c r="E35" s="68"/>
      <c r="F35" s="61" t="s">
        <v>163</v>
      </c>
      <c r="G35" s="61" t="s">
        <v>164</v>
      </c>
      <c r="I35" s="13"/>
    </row>
    <row r="36" spans="1:9" x14ac:dyDescent="0.25">
      <c r="A36" s="68" t="s">
        <v>131</v>
      </c>
      <c r="B36" s="62">
        <v>100</v>
      </c>
      <c r="C36" s="84" t="s">
        <v>128</v>
      </c>
      <c r="D36" s="64" t="s">
        <v>52</v>
      </c>
      <c r="E36" s="84" t="s">
        <v>128</v>
      </c>
      <c r="F36" s="15">
        <f>100-0.0155</f>
        <v>99.984499999999997</v>
      </c>
      <c r="G36" s="15">
        <f>100+0.0155</f>
        <v>100.0155</v>
      </c>
      <c r="I36" s="10"/>
    </row>
    <row r="37" spans="1:9" x14ac:dyDescent="0.25">
      <c r="A37" s="68"/>
      <c r="B37" s="62">
        <v>-100</v>
      </c>
      <c r="C37" s="84"/>
      <c r="D37" s="64" t="s">
        <v>53</v>
      </c>
      <c r="E37" s="84"/>
      <c r="F37" s="15">
        <f>-100-0.0155</f>
        <v>-100.0155</v>
      </c>
      <c r="G37" s="15">
        <f>-100+0.0155</f>
        <v>-99.984499999999997</v>
      </c>
      <c r="I37" s="10"/>
    </row>
    <row r="38" spans="1:9" x14ac:dyDescent="0.25">
      <c r="A38" s="68" t="s">
        <v>132</v>
      </c>
      <c r="B38" s="62">
        <v>1</v>
      </c>
      <c r="C38" s="84" t="s">
        <v>129</v>
      </c>
      <c r="D38" s="64" t="s">
        <v>54</v>
      </c>
      <c r="E38" s="85" t="s">
        <v>129</v>
      </c>
      <c r="F38" s="58">
        <f>1-0.00009</f>
        <v>0.99990999999999997</v>
      </c>
      <c r="G38" s="58">
        <f>1+0.00009</f>
        <v>1.0000899999999999</v>
      </c>
      <c r="I38" s="10"/>
    </row>
    <row r="39" spans="1:9" x14ac:dyDescent="0.25">
      <c r="A39" s="68"/>
      <c r="B39" s="62">
        <v>-1</v>
      </c>
      <c r="C39" s="84"/>
      <c r="D39" s="64" t="s">
        <v>55</v>
      </c>
      <c r="E39" s="85"/>
      <c r="F39" s="58">
        <f>-1-0.00009</f>
        <v>-1.0000899999999999</v>
      </c>
      <c r="G39" s="58">
        <f>-1+0.00009</f>
        <v>-0.99990999999999997</v>
      </c>
      <c r="I39" s="10"/>
    </row>
    <row r="40" spans="1:9" x14ac:dyDescent="0.25">
      <c r="A40" s="68" t="s">
        <v>133</v>
      </c>
      <c r="B40" s="62">
        <v>4</v>
      </c>
      <c r="C40" s="84"/>
      <c r="D40" s="64" t="s">
        <v>56</v>
      </c>
      <c r="E40" s="85"/>
      <c r="F40" s="58">
        <f>4-0.00035</f>
        <v>3.9996499999999999</v>
      </c>
      <c r="G40" s="58">
        <f>4+0.00035</f>
        <v>4.0003500000000001</v>
      </c>
      <c r="I40" s="16"/>
    </row>
    <row r="41" spans="1:9" x14ac:dyDescent="0.25">
      <c r="A41" s="68"/>
      <c r="B41" s="62">
        <v>10</v>
      </c>
      <c r="C41" s="84"/>
      <c r="D41" s="64" t="s">
        <v>57</v>
      </c>
      <c r="E41" s="85"/>
      <c r="F41" s="15">
        <f>10-0.0008</f>
        <v>9.9992000000000001</v>
      </c>
      <c r="G41" s="15">
        <f>10+0.0008</f>
        <v>10.0008</v>
      </c>
      <c r="I41" s="16"/>
    </row>
    <row r="42" spans="1:9" x14ac:dyDescent="0.25">
      <c r="A42" s="68"/>
      <c r="B42" s="62">
        <v>-10</v>
      </c>
      <c r="C42" s="84"/>
      <c r="D42" s="64" t="s">
        <v>58</v>
      </c>
      <c r="E42" s="85"/>
      <c r="F42" s="15">
        <f>-10-0.0008</f>
        <v>-10.0008</v>
      </c>
      <c r="G42" s="15">
        <f>-10+0.0008</f>
        <v>-9.9992000000000001</v>
      </c>
      <c r="I42" s="16"/>
    </row>
    <row r="43" spans="1:9" x14ac:dyDescent="0.25">
      <c r="A43" s="68" t="s">
        <v>134</v>
      </c>
      <c r="B43" s="62">
        <v>100</v>
      </c>
      <c r="C43" s="84"/>
      <c r="D43" s="64" t="s">
        <v>59</v>
      </c>
      <c r="E43" s="85"/>
      <c r="F43" s="15">
        <f>100-0.0091</f>
        <v>99.990899999999996</v>
      </c>
      <c r="G43" s="15">
        <f>100+0.0091</f>
        <v>100.0091</v>
      </c>
      <c r="I43" s="16"/>
    </row>
    <row r="44" spans="1:9" x14ac:dyDescent="0.25">
      <c r="A44" s="68"/>
      <c r="B44" s="62">
        <v>-100</v>
      </c>
      <c r="C44" s="84"/>
      <c r="D44" s="64" t="s">
        <v>60</v>
      </c>
      <c r="E44" s="85"/>
      <c r="F44" s="15">
        <f>-100-0.0091</f>
        <v>-100.0091</v>
      </c>
      <c r="G44" s="15">
        <f>-100+0.0091</f>
        <v>-99.990899999999996</v>
      </c>
      <c r="I44" s="16"/>
    </row>
    <row r="45" spans="1:9" x14ac:dyDescent="0.25">
      <c r="A45" s="78" t="s">
        <v>135</v>
      </c>
      <c r="B45" s="62">
        <v>1000</v>
      </c>
      <c r="C45" s="84"/>
      <c r="D45" s="64" t="s">
        <v>61</v>
      </c>
      <c r="E45" s="85"/>
      <c r="F45" s="17">
        <f>1000-0.095</f>
        <v>999.90499999999997</v>
      </c>
      <c r="G45" s="17">
        <f>1000+0.095</f>
        <v>1000.095</v>
      </c>
      <c r="I45" s="16"/>
    </row>
    <row r="46" spans="1:9" x14ac:dyDescent="0.25">
      <c r="A46" s="78"/>
      <c r="B46" s="62">
        <v>-500</v>
      </c>
      <c r="C46" s="84"/>
      <c r="D46" s="64" t="s">
        <v>62</v>
      </c>
      <c r="E46" s="85"/>
      <c r="F46" s="15">
        <f>-500-0.0525</f>
        <v>-500.05250000000001</v>
      </c>
      <c r="G46" s="15">
        <f>-500+0.0525</f>
        <v>-499.94749999999999</v>
      </c>
      <c r="I46" s="16"/>
    </row>
    <row r="48" spans="1:9" ht="15" customHeight="1" x14ac:dyDescent="0.25">
      <c r="A48" s="4" t="s">
        <v>9</v>
      </c>
      <c r="B48" s="12"/>
      <c r="C48" s="12"/>
      <c r="D48" s="12"/>
      <c r="E48" s="12"/>
      <c r="F48" s="12"/>
      <c r="G48" s="12"/>
      <c r="H48" s="12"/>
    </row>
    <row r="49" spans="1:16" ht="15" customHeight="1" x14ac:dyDescent="0.25">
      <c r="A49" s="68" t="s">
        <v>130</v>
      </c>
      <c r="B49" s="68" t="s">
        <v>138</v>
      </c>
      <c r="C49" s="68"/>
      <c r="D49" s="68" t="s">
        <v>7</v>
      </c>
      <c r="E49" s="68" t="s">
        <v>6</v>
      </c>
      <c r="F49" s="68"/>
      <c r="G49" s="68" t="s">
        <v>162</v>
      </c>
      <c r="H49" s="68"/>
      <c r="I49" s="80"/>
      <c r="J49" s="80"/>
      <c r="K49" s="80"/>
      <c r="L49" s="80"/>
      <c r="M49" s="80"/>
      <c r="N49" s="80"/>
      <c r="O49" s="80"/>
      <c r="P49" s="80"/>
    </row>
    <row r="50" spans="1:16" x14ac:dyDescent="0.25">
      <c r="A50" s="68"/>
      <c r="B50" s="68"/>
      <c r="C50" s="68"/>
      <c r="D50" s="68"/>
      <c r="E50" s="68"/>
      <c r="F50" s="68"/>
      <c r="G50" s="61" t="s">
        <v>163</v>
      </c>
      <c r="H50" s="61" t="s">
        <v>164</v>
      </c>
      <c r="I50" s="80"/>
      <c r="J50" s="80"/>
      <c r="K50" s="80"/>
      <c r="L50" s="80"/>
      <c r="M50" s="80"/>
      <c r="N50" s="80"/>
      <c r="O50" s="80"/>
      <c r="P50" s="80"/>
    </row>
    <row r="51" spans="1:16" x14ac:dyDescent="0.25">
      <c r="A51" s="82" t="s">
        <v>131</v>
      </c>
      <c r="B51" s="81">
        <v>100</v>
      </c>
      <c r="C51" s="67" t="s">
        <v>128</v>
      </c>
      <c r="D51" s="60" t="s">
        <v>21</v>
      </c>
      <c r="E51" s="65" t="s">
        <v>63</v>
      </c>
      <c r="F51" s="67" t="s">
        <v>128</v>
      </c>
      <c r="G51" s="58">
        <f>100-0.12</f>
        <v>99.88</v>
      </c>
      <c r="H51" s="58">
        <f>100+0.12</f>
        <v>100.12</v>
      </c>
      <c r="I51" s="104"/>
      <c r="J51" s="105"/>
      <c r="K51" s="95"/>
      <c r="L51" s="55"/>
      <c r="M51" s="52"/>
      <c r="N51" s="95"/>
      <c r="O51" s="52"/>
      <c r="P51" s="56"/>
    </row>
    <row r="52" spans="1:16" x14ac:dyDescent="0.25">
      <c r="A52" s="82"/>
      <c r="B52" s="81"/>
      <c r="C52" s="67"/>
      <c r="D52" s="60" t="s">
        <v>23</v>
      </c>
      <c r="E52" s="65" t="s">
        <v>64</v>
      </c>
      <c r="F52" s="67"/>
      <c r="G52" s="15">
        <f>100-0.2</f>
        <v>99.8</v>
      </c>
      <c r="H52" s="15">
        <f>100+0.2</f>
        <v>100.2</v>
      </c>
      <c r="I52" s="104"/>
      <c r="J52" s="105"/>
      <c r="K52" s="95"/>
      <c r="L52" s="55"/>
      <c r="M52" s="52"/>
      <c r="N52" s="95"/>
      <c r="O52" s="52"/>
      <c r="P52" s="55"/>
    </row>
    <row r="53" spans="1:16" x14ac:dyDescent="0.25">
      <c r="A53" s="82"/>
      <c r="B53" s="81"/>
      <c r="C53" s="67"/>
      <c r="D53" s="60" t="s">
        <v>28</v>
      </c>
      <c r="E53" s="65" t="s">
        <v>65</v>
      </c>
      <c r="F53" s="67"/>
      <c r="G53" s="15">
        <f>100-4.5</f>
        <v>95.5</v>
      </c>
      <c r="H53" s="15">
        <f>100+4.5</f>
        <v>104.5</v>
      </c>
      <c r="I53" s="104"/>
      <c r="J53" s="105"/>
      <c r="K53" s="95"/>
      <c r="L53" s="55"/>
      <c r="M53" s="52"/>
      <c r="N53" s="95"/>
      <c r="O53" s="52"/>
      <c r="P53" s="55"/>
    </row>
    <row r="54" spans="1:16" x14ac:dyDescent="0.25">
      <c r="A54" s="69" t="s">
        <v>132</v>
      </c>
      <c r="B54" s="81">
        <v>1</v>
      </c>
      <c r="C54" s="67" t="s">
        <v>129</v>
      </c>
      <c r="D54" s="60" t="s">
        <v>21</v>
      </c>
      <c r="E54" s="65" t="s">
        <v>66</v>
      </c>
      <c r="F54" s="67" t="s">
        <v>129</v>
      </c>
      <c r="G54" s="15">
        <f>1-0.0012</f>
        <v>0.99880000000000002</v>
      </c>
      <c r="H54" s="15">
        <f>1+0.0012</f>
        <v>1.0012000000000001</v>
      </c>
      <c r="I54" s="71"/>
      <c r="J54" s="105"/>
      <c r="K54" s="95"/>
      <c r="L54" s="55"/>
      <c r="M54" s="52"/>
      <c r="N54" s="95"/>
      <c r="O54" s="52"/>
      <c r="P54" s="55"/>
    </row>
    <row r="55" spans="1:16" ht="15" customHeight="1" x14ac:dyDescent="0.25">
      <c r="A55" s="69"/>
      <c r="B55" s="81"/>
      <c r="C55" s="67"/>
      <c r="D55" s="60" t="s">
        <v>23</v>
      </c>
      <c r="E55" s="65" t="s">
        <v>67</v>
      </c>
      <c r="F55" s="67"/>
      <c r="G55" s="17">
        <f>1-0.002</f>
        <v>0.998</v>
      </c>
      <c r="H55" s="17">
        <f>1+0.002</f>
        <v>1.002</v>
      </c>
      <c r="I55" s="71"/>
      <c r="J55" s="105"/>
      <c r="K55" s="95"/>
      <c r="L55" s="55"/>
      <c r="M55" s="52"/>
      <c r="N55" s="95"/>
      <c r="O55" s="52"/>
      <c r="P55" s="55"/>
    </row>
    <row r="56" spans="1:16" x14ac:dyDescent="0.25">
      <c r="A56" s="69"/>
      <c r="B56" s="81"/>
      <c r="C56" s="67"/>
      <c r="D56" s="60" t="s">
        <v>28</v>
      </c>
      <c r="E56" s="65" t="s">
        <v>68</v>
      </c>
      <c r="F56" s="67"/>
      <c r="G56" s="17">
        <f>1-0.045</f>
        <v>0.95499999999999996</v>
      </c>
      <c r="H56" s="17">
        <f>1+0.045</f>
        <v>1.0449999999999999</v>
      </c>
      <c r="I56" s="71"/>
      <c r="J56" s="105"/>
      <c r="K56" s="95"/>
      <c r="L56" s="55"/>
      <c r="M56" s="52"/>
      <c r="N56" s="95"/>
      <c r="O56" s="52"/>
      <c r="P56" s="55"/>
    </row>
    <row r="57" spans="1:16" x14ac:dyDescent="0.25">
      <c r="A57" s="69" t="s">
        <v>133</v>
      </c>
      <c r="B57" s="60">
        <v>30</v>
      </c>
      <c r="C57" s="60" t="s">
        <v>128</v>
      </c>
      <c r="D57" s="70" t="s">
        <v>21</v>
      </c>
      <c r="E57" s="65" t="s">
        <v>69</v>
      </c>
      <c r="F57" s="60" t="s">
        <v>128</v>
      </c>
      <c r="G57" s="17">
        <f>30-0.003</f>
        <v>29.997</v>
      </c>
      <c r="H57" s="17">
        <f>30+0.003</f>
        <v>30.003</v>
      </c>
      <c r="I57" s="71"/>
      <c r="J57" s="55"/>
      <c r="K57" s="55"/>
      <c r="L57" s="72"/>
      <c r="M57" s="52"/>
      <c r="N57" s="55"/>
      <c r="O57" s="52"/>
      <c r="P57" s="55"/>
    </row>
    <row r="58" spans="1:16" x14ac:dyDescent="0.25">
      <c r="A58" s="69"/>
      <c r="B58" s="60">
        <v>1</v>
      </c>
      <c r="C58" s="70" t="s">
        <v>129</v>
      </c>
      <c r="D58" s="70"/>
      <c r="E58" s="65" t="s">
        <v>70</v>
      </c>
      <c r="F58" s="70" t="s">
        <v>129</v>
      </c>
      <c r="G58" s="15">
        <f>1-0.0039</f>
        <v>0.99609999999999999</v>
      </c>
      <c r="H58" s="15">
        <f>1+0.0039</f>
        <v>1.0039</v>
      </c>
      <c r="I58" s="71"/>
      <c r="J58" s="55"/>
      <c r="K58" s="72"/>
      <c r="L58" s="72"/>
      <c r="M58" s="52"/>
      <c r="N58" s="72"/>
      <c r="O58" s="52"/>
      <c r="P58" s="55"/>
    </row>
    <row r="59" spans="1:16" x14ac:dyDescent="0.25">
      <c r="A59" s="69"/>
      <c r="B59" s="70">
        <v>10</v>
      </c>
      <c r="C59" s="70"/>
      <c r="D59" s="60" t="s">
        <v>22</v>
      </c>
      <c r="E59" s="65" t="s">
        <v>71</v>
      </c>
      <c r="F59" s="70"/>
      <c r="G59" s="17">
        <f>10-0.012</f>
        <v>9.9879999999999995</v>
      </c>
      <c r="H59" s="17">
        <f>10+0.012</f>
        <v>10.012</v>
      </c>
      <c r="I59" s="71"/>
      <c r="J59" s="72"/>
      <c r="K59" s="72"/>
      <c r="L59" s="55"/>
      <c r="M59" s="52"/>
      <c r="N59" s="72"/>
      <c r="O59" s="52"/>
      <c r="P59" s="55"/>
    </row>
    <row r="60" spans="1:16" x14ac:dyDescent="0.25">
      <c r="A60" s="69"/>
      <c r="B60" s="70"/>
      <c r="C60" s="70"/>
      <c r="D60" s="60" t="s">
        <v>25</v>
      </c>
      <c r="E60" s="65" t="s">
        <v>72</v>
      </c>
      <c r="F60" s="70"/>
      <c r="G60" s="17">
        <f>10-0.012</f>
        <v>9.9879999999999995</v>
      </c>
      <c r="H60" s="17">
        <f>10+0.012</f>
        <v>10.012</v>
      </c>
      <c r="I60" s="71"/>
      <c r="J60" s="72"/>
      <c r="K60" s="72"/>
      <c r="L60" s="55"/>
      <c r="M60" s="52"/>
      <c r="N60" s="72"/>
      <c r="O60" s="52"/>
      <c r="P60" s="55"/>
    </row>
    <row r="61" spans="1:16" x14ac:dyDescent="0.25">
      <c r="A61" s="69"/>
      <c r="B61" s="70"/>
      <c r="C61" s="70"/>
      <c r="D61" s="60" t="s">
        <v>26</v>
      </c>
      <c r="E61" s="65" t="s">
        <v>73</v>
      </c>
      <c r="F61" s="70"/>
      <c r="G61" s="17">
        <f>10-0.012</f>
        <v>9.9879999999999995</v>
      </c>
      <c r="H61" s="17">
        <f>10+0.012</f>
        <v>10.012</v>
      </c>
      <c r="I61" s="71"/>
      <c r="J61" s="72"/>
      <c r="K61" s="72"/>
      <c r="L61" s="55"/>
      <c r="M61" s="52"/>
      <c r="N61" s="72"/>
      <c r="O61" s="52"/>
      <c r="P61" s="55"/>
    </row>
    <row r="62" spans="1:16" x14ac:dyDescent="0.25">
      <c r="A62" s="69"/>
      <c r="B62" s="70"/>
      <c r="C62" s="70"/>
      <c r="D62" s="60" t="s">
        <v>23</v>
      </c>
      <c r="E62" s="65" t="s">
        <v>74</v>
      </c>
      <c r="F62" s="70"/>
      <c r="G62" s="18">
        <f>10-0.02</f>
        <v>9.98</v>
      </c>
      <c r="H62" s="18">
        <f>10+0.02</f>
        <v>10.02</v>
      </c>
      <c r="I62" s="71"/>
      <c r="J62" s="72"/>
      <c r="K62" s="72"/>
      <c r="L62" s="55"/>
      <c r="M62" s="52"/>
      <c r="N62" s="72"/>
      <c r="O62" s="52"/>
      <c r="P62" s="55"/>
    </row>
    <row r="63" spans="1:16" x14ac:dyDescent="0.25">
      <c r="A63" s="69"/>
      <c r="B63" s="70"/>
      <c r="C63" s="70"/>
      <c r="D63" s="60" t="s">
        <v>27</v>
      </c>
      <c r="E63" s="65" t="s">
        <v>75</v>
      </c>
      <c r="F63" s="70"/>
      <c r="G63" s="17">
        <f>10-0.071</f>
        <v>9.9290000000000003</v>
      </c>
      <c r="H63" s="17">
        <f>10+0.071</f>
        <v>10.071</v>
      </c>
      <c r="I63" s="71"/>
      <c r="J63" s="72"/>
      <c r="K63" s="72"/>
      <c r="L63" s="55"/>
      <c r="M63" s="52"/>
      <c r="N63" s="72"/>
      <c r="O63" s="52"/>
      <c r="P63" s="55"/>
    </row>
    <row r="64" spans="1:16" x14ac:dyDescent="0.25">
      <c r="A64" s="69"/>
      <c r="B64" s="70"/>
      <c r="C64" s="70"/>
      <c r="D64" s="60" t="s">
        <v>28</v>
      </c>
      <c r="E64" s="65" t="s">
        <v>76</v>
      </c>
      <c r="F64" s="70"/>
      <c r="G64" s="18">
        <f>10-0.45</f>
        <v>9.5500000000000007</v>
      </c>
      <c r="H64" s="18">
        <f>10+0.45</f>
        <v>10.45</v>
      </c>
      <c r="I64" s="71"/>
      <c r="J64" s="72"/>
      <c r="K64" s="72"/>
      <c r="L64" s="55"/>
      <c r="M64" s="52"/>
      <c r="N64" s="72"/>
      <c r="O64" s="52"/>
      <c r="P64" s="55"/>
    </row>
    <row r="65" spans="1:16" x14ac:dyDescent="0.25">
      <c r="A65" s="69" t="s">
        <v>134</v>
      </c>
      <c r="B65" s="70">
        <v>100</v>
      </c>
      <c r="C65" s="70" t="s">
        <v>129</v>
      </c>
      <c r="D65" s="60" t="s">
        <v>21</v>
      </c>
      <c r="E65" s="65" t="s">
        <v>77</v>
      </c>
      <c r="F65" s="70" t="s">
        <v>129</v>
      </c>
      <c r="G65" s="18">
        <f>100-0.12</f>
        <v>99.88</v>
      </c>
      <c r="H65" s="18">
        <f>100+0.12</f>
        <v>100.12</v>
      </c>
      <c r="I65" s="71"/>
      <c r="J65" s="72"/>
      <c r="K65" s="72"/>
      <c r="L65" s="55"/>
      <c r="M65" s="52"/>
      <c r="N65" s="72"/>
      <c r="O65" s="52"/>
      <c r="P65" s="55"/>
    </row>
    <row r="66" spans="1:16" x14ac:dyDescent="0.25">
      <c r="A66" s="69"/>
      <c r="B66" s="70"/>
      <c r="C66" s="70"/>
      <c r="D66" s="60" t="s">
        <v>23</v>
      </c>
      <c r="E66" s="65" t="s">
        <v>78</v>
      </c>
      <c r="F66" s="70"/>
      <c r="G66" s="62">
        <f>100-0.2</f>
        <v>99.8</v>
      </c>
      <c r="H66" s="62">
        <f>100+0.2</f>
        <v>100.2</v>
      </c>
      <c r="I66" s="71"/>
      <c r="J66" s="72"/>
      <c r="K66" s="72"/>
      <c r="L66" s="55"/>
      <c r="M66" s="52"/>
      <c r="N66" s="72"/>
      <c r="O66" s="52"/>
      <c r="P66" s="55"/>
    </row>
    <row r="67" spans="1:16" x14ac:dyDescent="0.25">
      <c r="A67" s="69"/>
      <c r="B67" s="60">
        <v>70</v>
      </c>
      <c r="C67" s="70"/>
      <c r="D67" s="60" t="s">
        <v>28</v>
      </c>
      <c r="E67" s="65" t="s">
        <v>79</v>
      </c>
      <c r="F67" s="70"/>
      <c r="G67" s="62">
        <f>70-3.3</f>
        <v>66.7</v>
      </c>
      <c r="H67" s="62">
        <f>70+3.3</f>
        <v>73.3</v>
      </c>
      <c r="I67" s="71"/>
      <c r="J67" s="55"/>
      <c r="K67" s="72"/>
      <c r="L67" s="55"/>
      <c r="M67" s="52"/>
      <c r="N67" s="72"/>
      <c r="O67" s="52"/>
      <c r="P67" s="56"/>
    </row>
    <row r="68" spans="1:16" x14ac:dyDescent="0.25">
      <c r="A68" s="69" t="s">
        <v>152</v>
      </c>
      <c r="B68" s="60">
        <v>750</v>
      </c>
      <c r="C68" s="70" t="s">
        <v>129</v>
      </c>
      <c r="D68" s="60" t="s">
        <v>21</v>
      </c>
      <c r="E68" s="65" t="s">
        <v>80</v>
      </c>
      <c r="F68" s="70" t="s">
        <v>129</v>
      </c>
      <c r="G68" s="62">
        <f>750-0.9</f>
        <v>749.1</v>
      </c>
      <c r="H68" s="62">
        <f>750+0.9</f>
        <v>750.9</v>
      </c>
      <c r="I68" s="71"/>
      <c r="J68" s="55"/>
      <c r="K68" s="72"/>
      <c r="L68" s="55"/>
      <c r="M68" s="52"/>
      <c r="N68" s="72"/>
      <c r="O68" s="52"/>
      <c r="P68" s="55"/>
    </row>
    <row r="69" spans="1:16" x14ac:dyDescent="0.25">
      <c r="A69" s="69"/>
      <c r="B69" s="60">
        <v>210</v>
      </c>
      <c r="C69" s="70"/>
      <c r="D69" s="60" t="s">
        <v>23</v>
      </c>
      <c r="E69" s="65" t="s">
        <v>81</v>
      </c>
      <c r="F69" s="70"/>
      <c r="G69" s="18">
        <f>210-0.69</f>
        <v>209.31</v>
      </c>
      <c r="H69" s="18">
        <f>210+0.69</f>
        <v>210.69</v>
      </c>
      <c r="I69" s="71"/>
      <c r="J69" s="55"/>
      <c r="K69" s="72"/>
      <c r="L69" s="55"/>
      <c r="M69" s="52"/>
      <c r="N69" s="72"/>
      <c r="O69" s="52"/>
      <c r="P69" s="57"/>
    </row>
    <row r="70" spans="1:16" x14ac:dyDescent="0.25">
      <c r="A70" s="69"/>
      <c r="B70" s="60">
        <v>70</v>
      </c>
      <c r="C70" s="70"/>
      <c r="D70" s="60" t="s">
        <v>28</v>
      </c>
      <c r="E70" s="65" t="s">
        <v>82</v>
      </c>
      <c r="F70" s="70"/>
      <c r="G70" s="62">
        <f>70-6.6</f>
        <v>63.4</v>
      </c>
      <c r="H70" s="62">
        <f>70+6.6</f>
        <v>76.599999999999994</v>
      </c>
      <c r="I70" s="71"/>
      <c r="J70" s="55"/>
      <c r="K70" s="72"/>
      <c r="L70" s="55"/>
      <c r="M70" s="52"/>
      <c r="N70" s="72"/>
      <c r="O70" s="52"/>
      <c r="P70" s="57"/>
    </row>
    <row r="71" spans="1:16" x14ac:dyDescent="0.25">
      <c r="A71" s="19"/>
      <c r="B71" s="20"/>
      <c r="C71" s="21"/>
      <c r="D71" s="22"/>
      <c r="E71" s="23"/>
      <c r="F71" s="24"/>
    </row>
    <row r="72" spans="1:16" x14ac:dyDescent="0.25">
      <c r="A72" s="25" t="s">
        <v>10</v>
      </c>
      <c r="B72" s="20"/>
      <c r="C72" s="21"/>
      <c r="D72" s="22"/>
      <c r="E72" s="23"/>
      <c r="F72" s="24"/>
    </row>
    <row r="73" spans="1:16" ht="15" customHeight="1" x14ac:dyDescent="0.25">
      <c r="A73" s="68" t="s">
        <v>130</v>
      </c>
      <c r="B73" s="68" t="s">
        <v>138</v>
      </c>
      <c r="C73" s="68"/>
      <c r="D73" s="68" t="s">
        <v>148</v>
      </c>
      <c r="E73" s="68"/>
      <c r="F73" s="68" t="s">
        <v>162</v>
      </c>
      <c r="G73" s="68"/>
    </row>
    <row r="74" spans="1:16" x14ac:dyDescent="0.25">
      <c r="A74" s="68"/>
      <c r="B74" s="68"/>
      <c r="C74" s="68"/>
      <c r="D74" s="68"/>
      <c r="E74" s="68"/>
      <c r="F74" s="61" t="s">
        <v>163</v>
      </c>
      <c r="G74" s="61" t="s">
        <v>164</v>
      </c>
    </row>
    <row r="75" spans="1:16" x14ac:dyDescent="0.25">
      <c r="A75" s="59" t="s">
        <v>159</v>
      </c>
      <c r="B75" s="59">
        <v>100</v>
      </c>
      <c r="C75" s="63" t="s">
        <v>161</v>
      </c>
      <c r="D75" s="65" t="s">
        <v>83</v>
      </c>
      <c r="E75" s="63" t="s">
        <v>161</v>
      </c>
      <c r="F75" s="17">
        <f>100-0.075</f>
        <v>99.924999999999997</v>
      </c>
      <c r="G75" s="17">
        <f>100+0.075</f>
        <v>100.075</v>
      </c>
    </row>
    <row r="76" spans="1:16" x14ac:dyDescent="0.25">
      <c r="A76" s="59" t="s">
        <v>158</v>
      </c>
      <c r="B76" s="59">
        <v>1</v>
      </c>
      <c r="C76" s="84" t="s">
        <v>160</v>
      </c>
      <c r="D76" s="65" t="s">
        <v>84</v>
      </c>
      <c r="E76" s="84" t="s">
        <v>160</v>
      </c>
      <c r="F76" s="58">
        <f>1-0.00056</f>
        <v>0.99944</v>
      </c>
      <c r="G76" s="58">
        <f>1+0.00056</f>
        <v>1.0005599999999999</v>
      </c>
    </row>
    <row r="77" spans="1:16" x14ac:dyDescent="0.25">
      <c r="A77" s="59" t="s">
        <v>157</v>
      </c>
      <c r="B77" s="59">
        <v>10</v>
      </c>
      <c r="C77" s="84"/>
      <c r="D77" s="65" t="s">
        <v>85</v>
      </c>
      <c r="E77" s="84"/>
      <c r="F77" s="17">
        <f>10-0.007</f>
        <v>9.9930000000000003</v>
      </c>
      <c r="G77" s="17">
        <f>10+0.007</f>
        <v>10.007</v>
      </c>
    </row>
    <row r="78" spans="1:16" x14ac:dyDescent="0.25">
      <c r="A78" s="59" t="s">
        <v>156</v>
      </c>
      <c r="B78" s="59">
        <v>100</v>
      </c>
      <c r="C78" s="84"/>
      <c r="D78" s="65" t="s">
        <v>86</v>
      </c>
      <c r="E78" s="84"/>
      <c r="F78" s="17">
        <f>100-0.055</f>
        <v>99.944999999999993</v>
      </c>
      <c r="G78" s="17">
        <f>100+0.055</f>
        <v>100.05500000000001</v>
      </c>
    </row>
    <row r="79" spans="1:16" x14ac:dyDescent="0.25">
      <c r="A79" s="59" t="s">
        <v>154</v>
      </c>
      <c r="B79" s="59">
        <v>1</v>
      </c>
      <c r="C79" s="84" t="s">
        <v>153</v>
      </c>
      <c r="D79" s="65" t="s">
        <v>87</v>
      </c>
      <c r="E79" s="84" t="s">
        <v>153</v>
      </c>
      <c r="F79" s="15">
        <f>1-0.0011</f>
        <v>0.99890000000000001</v>
      </c>
      <c r="G79" s="15">
        <f>1+0.0011</f>
        <v>1.0011000000000001</v>
      </c>
    </row>
    <row r="80" spans="1:16" x14ac:dyDescent="0.25">
      <c r="A80" s="59" t="s">
        <v>155</v>
      </c>
      <c r="B80" s="59">
        <v>2</v>
      </c>
      <c r="C80" s="84"/>
      <c r="D80" s="65" t="s">
        <v>88</v>
      </c>
      <c r="E80" s="84"/>
      <c r="F80" s="15">
        <f>2-0.0046</f>
        <v>1.9954000000000001</v>
      </c>
      <c r="G80" s="15">
        <f>2+0.0046</f>
        <v>2.0045999999999999</v>
      </c>
    </row>
    <row r="81" spans="1:16" x14ac:dyDescent="0.25">
      <c r="A81" s="19"/>
      <c r="B81" s="19"/>
      <c r="C81" s="21"/>
      <c r="D81" s="22"/>
      <c r="E81" s="23"/>
      <c r="F81" s="24"/>
    </row>
    <row r="82" spans="1:16" x14ac:dyDescent="0.25">
      <c r="A82" s="25" t="s">
        <v>12</v>
      </c>
      <c r="B82" s="19"/>
      <c r="C82" s="21"/>
      <c r="D82" s="22"/>
      <c r="E82" s="23"/>
      <c r="F82" s="24"/>
    </row>
    <row r="83" spans="1:16" ht="15" customHeight="1" x14ac:dyDescent="0.25">
      <c r="A83" s="68" t="s">
        <v>130</v>
      </c>
      <c r="B83" s="68" t="s">
        <v>138</v>
      </c>
      <c r="C83" s="68"/>
      <c r="D83" s="68" t="s">
        <v>7</v>
      </c>
      <c r="E83" s="68" t="s">
        <v>11</v>
      </c>
      <c r="F83" s="68"/>
      <c r="G83" s="68" t="s">
        <v>162</v>
      </c>
      <c r="H83" s="68"/>
      <c r="I83" s="80"/>
      <c r="J83" s="80"/>
      <c r="K83" s="80"/>
      <c r="L83" s="80"/>
      <c r="M83" s="80"/>
      <c r="N83" s="80"/>
      <c r="O83" s="80"/>
      <c r="P83" s="80"/>
    </row>
    <row r="84" spans="1:16" x14ac:dyDescent="0.25">
      <c r="A84" s="68"/>
      <c r="B84" s="68"/>
      <c r="C84" s="68"/>
      <c r="D84" s="68"/>
      <c r="E84" s="68"/>
      <c r="F84" s="68"/>
      <c r="G84" s="61" t="s">
        <v>163</v>
      </c>
      <c r="H84" s="61" t="s">
        <v>164</v>
      </c>
      <c r="I84" s="80"/>
      <c r="J84" s="80"/>
      <c r="K84" s="80"/>
      <c r="L84" s="80"/>
      <c r="M84" s="80"/>
      <c r="N84" s="80"/>
      <c r="O84" s="80"/>
      <c r="P84" s="80"/>
    </row>
    <row r="85" spans="1:16" x14ac:dyDescent="0.25">
      <c r="A85" s="69" t="s">
        <v>159</v>
      </c>
      <c r="B85" s="69">
        <v>100</v>
      </c>
      <c r="C85" s="84" t="s">
        <v>161</v>
      </c>
      <c r="D85" s="60" t="s">
        <v>21</v>
      </c>
      <c r="E85" s="65" t="s">
        <v>89</v>
      </c>
      <c r="F85" s="84" t="s">
        <v>161</v>
      </c>
      <c r="G85" s="96">
        <f>100-0.14</f>
        <v>99.86</v>
      </c>
      <c r="H85" s="96">
        <f>100+0.14</f>
        <v>100.14</v>
      </c>
      <c r="I85" s="71"/>
      <c r="J85" s="71"/>
      <c r="K85" s="79"/>
      <c r="L85" s="55"/>
      <c r="M85" s="52"/>
      <c r="N85" s="79"/>
      <c r="O85" s="52"/>
      <c r="P85" s="55"/>
    </row>
    <row r="86" spans="1:16" ht="15" customHeight="1" x14ac:dyDescent="0.25">
      <c r="A86" s="69"/>
      <c r="B86" s="69"/>
      <c r="C86" s="84"/>
      <c r="D86" s="60" t="s">
        <v>29</v>
      </c>
      <c r="E86" s="65" t="s">
        <v>90</v>
      </c>
      <c r="F86" s="84"/>
      <c r="G86" s="96"/>
      <c r="H86" s="96"/>
      <c r="I86" s="71"/>
      <c r="J86" s="71"/>
      <c r="K86" s="79"/>
      <c r="L86" s="55"/>
      <c r="M86" s="52"/>
      <c r="N86" s="79"/>
      <c r="O86" s="52"/>
      <c r="P86" s="55"/>
    </row>
    <row r="87" spans="1:16" x14ac:dyDescent="0.25">
      <c r="A87" s="69" t="s">
        <v>158</v>
      </c>
      <c r="B87" s="69">
        <v>1</v>
      </c>
      <c r="C87" s="70" t="s">
        <v>160</v>
      </c>
      <c r="D87" s="60" t="s">
        <v>21</v>
      </c>
      <c r="E87" s="65" t="s">
        <v>91</v>
      </c>
      <c r="F87" s="70" t="s">
        <v>160</v>
      </c>
      <c r="G87" s="85">
        <f>1-0.0014</f>
        <v>0.99860000000000004</v>
      </c>
      <c r="H87" s="69">
        <f>1+0.0014</f>
        <v>1.0014000000000001</v>
      </c>
      <c r="I87" s="71"/>
      <c r="J87" s="71"/>
      <c r="K87" s="72"/>
      <c r="L87" s="55"/>
      <c r="M87" s="52"/>
      <c r="N87" s="72"/>
      <c r="O87" s="52"/>
      <c r="P87" s="55"/>
    </row>
    <row r="88" spans="1:16" ht="15" customHeight="1" x14ac:dyDescent="0.25">
      <c r="A88" s="69"/>
      <c r="B88" s="69"/>
      <c r="C88" s="70"/>
      <c r="D88" s="60" t="s">
        <v>29</v>
      </c>
      <c r="E88" s="65" t="s">
        <v>92</v>
      </c>
      <c r="F88" s="70"/>
      <c r="G88" s="85"/>
      <c r="H88" s="69"/>
      <c r="I88" s="71"/>
      <c r="J88" s="71"/>
      <c r="K88" s="72"/>
      <c r="L88" s="55"/>
      <c r="M88" s="52"/>
      <c r="N88" s="72"/>
      <c r="O88" s="52"/>
      <c r="P88" s="55"/>
    </row>
    <row r="89" spans="1:16" x14ac:dyDescent="0.25">
      <c r="A89" s="69" t="s">
        <v>157</v>
      </c>
      <c r="B89" s="59">
        <v>100</v>
      </c>
      <c r="C89" s="60" t="s">
        <v>161</v>
      </c>
      <c r="D89" s="70" t="s">
        <v>21</v>
      </c>
      <c r="E89" s="65" t="s">
        <v>93</v>
      </c>
      <c r="F89" s="60" t="s">
        <v>161</v>
      </c>
      <c r="G89" s="62">
        <f>100-4.1</f>
        <v>95.9</v>
      </c>
      <c r="H89" s="62">
        <f>100+4.1</f>
        <v>104.1</v>
      </c>
      <c r="I89" s="71"/>
      <c r="J89" s="19"/>
      <c r="K89" s="55"/>
      <c r="L89" s="72"/>
      <c r="M89" s="52"/>
      <c r="N89" s="55"/>
      <c r="O89" s="52"/>
      <c r="P89" s="55"/>
    </row>
    <row r="90" spans="1:16" x14ac:dyDescent="0.25">
      <c r="A90" s="69"/>
      <c r="B90" s="59">
        <v>1</v>
      </c>
      <c r="C90" s="70" t="s">
        <v>160</v>
      </c>
      <c r="D90" s="70"/>
      <c r="E90" s="65" t="s">
        <v>94</v>
      </c>
      <c r="F90" s="70" t="s">
        <v>160</v>
      </c>
      <c r="G90" s="17">
        <f>1-0.005</f>
        <v>0.995</v>
      </c>
      <c r="H90" s="59">
        <f>1+0.005</f>
        <v>1.0049999999999999</v>
      </c>
      <c r="I90" s="71"/>
      <c r="J90" s="19"/>
      <c r="K90" s="72"/>
      <c r="L90" s="72"/>
      <c r="M90" s="52"/>
      <c r="N90" s="72"/>
      <c r="O90" s="52"/>
      <c r="P90" s="55"/>
    </row>
    <row r="91" spans="1:16" x14ac:dyDescent="0.25">
      <c r="A91" s="69"/>
      <c r="B91" s="69">
        <v>10</v>
      </c>
      <c r="C91" s="70"/>
      <c r="D91" s="70"/>
      <c r="E91" s="65" t="s">
        <v>95</v>
      </c>
      <c r="F91" s="70"/>
      <c r="G91" s="107">
        <f>10-0.014</f>
        <v>9.9860000000000007</v>
      </c>
      <c r="H91" s="69">
        <f>10+0.014</f>
        <v>10.013999999999999</v>
      </c>
      <c r="I91" s="71"/>
      <c r="J91" s="71"/>
      <c r="K91" s="72"/>
      <c r="L91" s="72"/>
      <c r="M91" s="52"/>
      <c r="N91" s="72"/>
      <c r="O91" s="52"/>
      <c r="P91" s="55"/>
    </row>
    <row r="92" spans="1:16" x14ac:dyDescent="0.25">
      <c r="A92" s="69"/>
      <c r="B92" s="69"/>
      <c r="C92" s="70"/>
      <c r="D92" s="60" t="s">
        <v>29</v>
      </c>
      <c r="E92" s="65" t="s">
        <v>96</v>
      </c>
      <c r="F92" s="70"/>
      <c r="G92" s="107"/>
      <c r="H92" s="69"/>
      <c r="I92" s="71"/>
      <c r="J92" s="71"/>
      <c r="K92" s="72"/>
      <c r="L92" s="55"/>
      <c r="M92" s="52"/>
      <c r="N92" s="72"/>
      <c r="O92" s="52"/>
      <c r="P92" s="55"/>
    </row>
    <row r="93" spans="1:16" x14ac:dyDescent="0.25">
      <c r="A93" s="69" t="s">
        <v>156</v>
      </c>
      <c r="B93" s="70">
        <v>100</v>
      </c>
      <c r="C93" s="70" t="s">
        <v>160</v>
      </c>
      <c r="D93" s="60" t="s">
        <v>22</v>
      </c>
      <c r="E93" s="65" t="s">
        <v>97</v>
      </c>
      <c r="F93" s="70" t="s">
        <v>160</v>
      </c>
      <c r="G93" s="96">
        <f>100-0.14</f>
        <v>99.86</v>
      </c>
      <c r="H93" s="69">
        <f>100+0.14</f>
        <v>100.14</v>
      </c>
      <c r="I93" s="71"/>
      <c r="J93" s="72"/>
      <c r="K93" s="72"/>
      <c r="L93" s="55"/>
      <c r="M93" s="52"/>
      <c r="N93" s="72"/>
      <c r="O93" s="52"/>
      <c r="P93" s="55"/>
    </row>
    <row r="94" spans="1:16" ht="15" customHeight="1" x14ac:dyDescent="0.25">
      <c r="A94" s="69"/>
      <c r="B94" s="70"/>
      <c r="C94" s="70"/>
      <c r="D94" s="60" t="s">
        <v>21</v>
      </c>
      <c r="E94" s="65" t="s">
        <v>98</v>
      </c>
      <c r="F94" s="70"/>
      <c r="G94" s="96"/>
      <c r="H94" s="69"/>
      <c r="I94" s="71"/>
      <c r="J94" s="72"/>
      <c r="K94" s="72"/>
      <c r="L94" s="55"/>
      <c r="M94" s="52"/>
      <c r="N94" s="72"/>
      <c r="O94" s="52"/>
      <c r="P94" s="55"/>
    </row>
    <row r="95" spans="1:16" x14ac:dyDescent="0.25">
      <c r="A95" s="69"/>
      <c r="B95" s="70"/>
      <c r="C95" s="70"/>
      <c r="D95" s="60" t="s">
        <v>29</v>
      </c>
      <c r="E95" s="65" t="s">
        <v>99</v>
      </c>
      <c r="F95" s="70"/>
      <c r="G95" s="96"/>
      <c r="H95" s="69"/>
      <c r="I95" s="71"/>
      <c r="J95" s="72"/>
      <c r="K95" s="72"/>
      <c r="L95" s="55"/>
      <c r="M95" s="52"/>
      <c r="N95" s="72"/>
      <c r="O95" s="52"/>
      <c r="P95" s="55"/>
    </row>
    <row r="96" spans="1:16" x14ac:dyDescent="0.25">
      <c r="A96" s="69" t="s">
        <v>154</v>
      </c>
      <c r="B96" s="69">
        <v>1</v>
      </c>
      <c r="C96" s="70" t="s">
        <v>153</v>
      </c>
      <c r="D96" s="60" t="s">
        <v>21</v>
      </c>
      <c r="E96" s="65" t="s">
        <v>100</v>
      </c>
      <c r="F96" s="70" t="s">
        <v>153</v>
      </c>
      <c r="G96" s="85">
        <f>1-0.0014</f>
        <v>0.99860000000000004</v>
      </c>
      <c r="H96" s="69">
        <f>1+0.0014</f>
        <v>1.0014000000000001</v>
      </c>
      <c r="I96" s="71"/>
      <c r="J96" s="71"/>
      <c r="K96" s="72"/>
      <c r="L96" s="55"/>
      <c r="M96" s="52"/>
      <c r="N96" s="72"/>
      <c r="O96" s="52"/>
      <c r="P96" s="55"/>
    </row>
    <row r="97" spans="1:16" x14ac:dyDescent="0.25">
      <c r="A97" s="69"/>
      <c r="B97" s="69"/>
      <c r="C97" s="70"/>
      <c r="D97" s="60" t="s">
        <v>29</v>
      </c>
      <c r="E97" s="65" t="s">
        <v>101</v>
      </c>
      <c r="F97" s="70"/>
      <c r="G97" s="85"/>
      <c r="H97" s="69"/>
      <c r="I97" s="71"/>
      <c r="J97" s="71"/>
      <c r="K97" s="72"/>
      <c r="L97" s="55"/>
      <c r="M97" s="52"/>
      <c r="N97" s="72"/>
      <c r="O97" s="52"/>
      <c r="P97" s="55"/>
    </row>
    <row r="98" spans="1:16" x14ac:dyDescent="0.25">
      <c r="A98" s="69" t="s">
        <v>155</v>
      </c>
      <c r="B98" s="69">
        <v>2</v>
      </c>
      <c r="C98" s="70" t="s">
        <v>153</v>
      </c>
      <c r="D98" s="60" t="s">
        <v>21</v>
      </c>
      <c r="E98" s="65" t="s">
        <v>102</v>
      </c>
      <c r="F98" s="70" t="s">
        <v>153</v>
      </c>
      <c r="G98" s="85">
        <f>2-0.0058</f>
        <v>1.9942</v>
      </c>
      <c r="H98" s="69">
        <f>2+0.0058</f>
        <v>2.0057999999999998</v>
      </c>
      <c r="I98" s="71"/>
      <c r="J98" s="71"/>
      <c r="K98" s="72"/>
      <c r="L98" s="55"/>
      <c r="M98" s="52"/>
      <c r="N98" s="72"/>
      <c r="O98" s="52"/>
      <c r="P98" s="55"/>
    </row>
    <row r="99" spans="1:16" x14ac:dyDescent="0.25">
      <c r="A99" s="69"/>
      <c r="B99" s="69"/>
      <c r="C99" s="70"/>
      <c r="D99" s="60" t="s">
        <v>29</v>
      </c>
      <c r="E99" s="65" t="s">
        <v>103</v>
      </c>
      <c r="F99" s="70"/>
      <c r="G99" s="85"/>
      <c r="H99" s="69"/>
      <c r="I99" s="71"/>
      <c r="J99" s="71"/>
      <c r="K99" s="72"/>
      <c r="L99" s="55"/>
      <c r="M99" s="52"/>
      <c r="N99" s="72"/>
      <c r="O99" s="52"/>
      <c r="P99" s="55"/>
    </row>
    <row r="100" spans="1:16" x14ac:dyDescent="0.25">
      <c r="A100" s="19"/>
      <c r="B100" s="19"/>
      <c r="C100" s="19"/>
      <c r="D100" s="52"/>
      <c r="E100" s="52"/>
      <c r="F100" s="24"/>
    </row>
    <row r="101" spans="1:16" x14ac:dyDescent="0.25">
      <c r="A101" s="19"/>
      <c r="B101" s="19"/>
      <c r="C101" s="19"/>
      <c r="D101" s="52"/>
      <c r="E101" s="52"/>
      <c r="F101" s="24"/>
    </row>
    <row r="102" spans="1:16" x14ac:dyDescent="0.25">
      <c r="A102" s="19"/>
      <c r="B102" s="19"/>
      <c r="C102" s="19"/>
      <c r="D102" s="52"/>
      <c r="E102" s="52"/>
      <c r="F102" s="24"/>
    </row>
    <row r="103" spans="1:16" x14ac:dyDescent="0.25">
      <c r="A103" s="25" t="s">
        <v>13</v>
      </c>
      <c r="B103" s="19"/>
      <c r="C103" s="19"/>
      <c r="D103" s="21"/>
      <c r="E103" s="22"/>
      <c r="F103" s="24"/>
    </row>
    <row r="104" spans="1:16" ht="15" customHeight="1" x14ac:dyDescent="0.25">
      <c r="A104" s="68" t="s">
        <v>130</v>
      </c>
      <c r="B104" s="92" t="s">
        <v>138</v>
      </c>
      <c r="C104" s="68" t="s">
        <v>15</v>
      </c>
      <c r="D104" s="68"/>
      <c r="E104" s="68" t="s">
        <v>14</v>
      </c>
      <c r="F104" s="68"/>
      <c r="G104" s="68" t="s">
        <v>162</v>
      </c>
      <c r="H104" s="68"/>
      <c r="I104" s="106"/>
      <c r="J104" s="106"/>
    </row>
    <row r="105" spans="1:16" x14ac:dyDescent="0.25">
      <c r="A105" s="68"/>
      <c r="B105" s="92"/>
      <c r="C105" s="68"/>
      <c r="D105" s="68"/>
      <c r="E105" s="68"/>
      <c r="F105" s="68"/>
      <c r="G105" s="61" t="s">
        <v>163</v>
      </c>
      <c r="H105" s="61" t="s">
        <v>164</v>
      </c>
      <c r="I105" s="106"/>
      <c r="J105" s="106"/>
    </row>
    <row r="106" spans="1:16" x14ac:dyDescent="0.25">
      <c r="A106" s="61" t="s">
        <v>132</v>
      </c>
      <c r="B106" s="61" t="s">
        <v>131</v>
      </c>
      <c r="C106" s="30">
        <v>10</v>
      </c>
      <c r="D106" s="63" t="s">
        <v>139</v>
      </c>
      <c r="E106" s="65" t="s">
        <v>104</v>
      </c>
      <c r="F106" s="63" t="s">
        <v>139</v>
      </c>
      <c r="G106" s="17">
        <f>10-0.003</f>
        <v>9.9969999999999999</v>
      </c>
      <c r="H106" s="66">
        <f>10+0.003</f>
        <v>10.003</v>
      </c>
      <c r="I106" s="53"/>
      <c r="J106" s="54"/>
    </row>
    <row r="107" spans="1:16" x14ac:dyDescent="0.25">
      <c r="A107" s="61" t="s">
        <v>131</v>
      </c>
      <c r="B107" s="61" t="s">
        <v>137</v>
      </c>
      <c r="C107" s="30">
        <v>300</v>
      </c>
      <c r="D107" s="63" t="s">
        <v>140</v>
      </c>
      <c r="E107" s="65" t="s">
        <v>105</v>
      </c>
      <c r="F107" s="63" t="s">
        <v>140</v>
      </c>
      <c r="G107" s="18">
        <f>300-0.36</f>
        <v>299.64</v>
      </c>
      <c r="H107" s="61">
        <f>300+0.36</f>
        <v>300.36</v>
      </c>
      <c r="I107" s="53"/>
      <c r="J107" s="54"/>
    </row>
    <row r="108" spans="1:16" x14ac:dyDescent="0.25">
      <c r="A108" s="19"/>
      <c r="B108" s="19"/>
      <c r="C108" s="19"/>
      <c r="D108" s="21"/>
      <c r="E108" s="22"/>
      <c r="F108" s="24"/>
    </row>
    <row r="109" spans="1:16" x14ac:dyDescent="0.25">
      <c r="A109" s="8" t="s">
        <v>123</v>
      </c>
      <c r="B109" s="19"/>
      <c r="C109" s="19"/>
      <c r="D109" s="21"/>
      <c r="E109" s="22"/>
      <c r="F109" s="24"/>
    </row>
    <row r="110" spans="1:16" s="9" customFormat="1" ht="14.25" customHeight="1" x14ac:dyDescent="0.2">
      <c r="A110" s="8" t="s">
        <v>124</v>
      </c>
      <c r="B110" s="26"/>
      <c r="C110" s="26"/>
      <c r="D110" s="27"/>
      <c r="E110" s="28"/>
      <c r="F110" s="29"/>
      <c r="G110" s="8"/>
      <c r="H110" s="8"/>
      <c r="I110" s="8"/>
    </row>
    <row r="111" spans="1:16" ht="15" customHeight="1" x14ac:dyDescent="0.25">
      <c r="A111" s="68" t="s">
        <v>130</v>
      </c>
      <c r="B111" s="68" t="s">
        <v>138</v>
      </c>
      <c r="C111" s="68"/>
      <c r="D111" s="68" t="s">
        <v>16</v>
      </c>
      <c r="E111" s="68"/>
      <c r="F111" s="68" t="s">
        <v>162</v>
      </c>
      <c r="G111" s="68"/>
    </row>
    <row r="112" spans="1:16" x14ac:dyDescent="0.25">
      <c r="A112" s="68"/>
      <c r="B112" s="68"/>
      <c r="C112" s="68"/>
      <c r="D112" s="68"/>
      <c r="E112" s="68"/>
      <c r="F112" s="61" t="s">
        <v>163</v>
      </c>
      <c r="G112" s="61" t="s">
        <v>164</v>
      </c>
    </row>
    <row r="113" spans="1:9" x14ac:dyDescent="0.25">
      <c r="A113" s="30" t="s">
        <v>141</v>
      </c>
      <c r="B113" s="30">
        <v>100</v>
      </c>
      <c r="C113" s="63" t="s">
        <v>150</v>
      </c>
      <c r="D113" s="65" t="s">
        <v>106</v>
      </c>
      <c r="E113" s="63" t="s">
        <v>150</v>
      </c>
      <c r="F113" s="17">
        <f>100-0.021</f>
        <v>99.978999999999999</v>
      </c>
      <c r="G113" s="17">
        <f>100+0.021</f>
        <v>100.021</v>
      </c>
    </row>
    <row r="114" spans="1:9" x14ac:dyDescent="0.25">
      <c r="A114" s="30" t="s">
        <v>142</v>
      </c>
      <c r="B114" s="30">
        <v>1</v>
      </c>
      <c r="C114" s="84" t="s">
        <v>151</v>
      </c>
      <c r="D114" s="65" t="s">
        <v>107</v>
      </c>
      <c r="E114" s="84" t="s">
        <v>151</v>
      </c>
      <c r="F114" s="58">
        <f>1-0.00015</f>
        <v>0.99985000000000002</v>
      </c>
      <c r="G114" s="58">
        <f>1+0.00015</f>
        <v>1.0001500000000001</v>
      </c>
    </row>
    <row r="115" spans="1:9" x14ac:dyDescent="0.25">
      <c r="A115" s="30" t="s">
        <v>143</v>
      </c>
      <c r="B115" s="30">
        <v>10</v>
      </c>
      <c r="C115" s="84"/>
      <c r="D115" s="65" t="s">
        <v>108</v>
      </c>
      <c r="E115" s="84"/>
      <c r="F115" s="15">
        <f>10-0.0015</f>
        <v>9.9984999999999999</v>
      </c>
      <c r="G115" s="15">
        <f>10+0.0015</f>
        <v>10.0015</v>
      </c>
    </row>
    <row r="116" spans="1:9" x14ac:dyDescent="0.25">
      <c r="A116" s="30" t="s">
        <v>144</v>
      </c>
      <c r="B116" s="30">
        <v>100</v>
      </c>
      <c r="C116" s="84"/>
      <c r="D116" s="65" t="s">
        <v>109</v>
      </c>
      <c r="E116" s="84"/>
      <c r="F116" s="17">
        <f>100-0.015</f>
        <v>99.984999999999999</v>
      </c>
      <c r="G116" s="17">
        <f>100+0.015</f>
        <v>100.015</v>
      </c>
    </row>
    <row r="117" spans="1:9" x14ac:dyDescent="0.25">
      <c r="A117" s="31"/>
      <c r="B117" s="31"/>
      <c r="C117" s="32"/>
      <c r="D117" s="33"/>
      <c r="E117" s="34"/>
      <c r="F117" s="24"/>
    </row>
    <row r="118" spans="1:9" s="9" customFormat="1" ht="15.75" customHeight="1" x14ac:dyDescent="0.2">
      <c r="A118" s="36" t="s">
        <v>125</v>
      </c>
      <c r="B118" s="26"/>
      <c r="C118" s="26"/>
      <c r="D118" s="27"/>
      <c r="E118" s="28"/>
      <c r="F118" s="29"/>
      <c r="G118" s="8"/>
      <c r="H118" s="8"/>
      <c r="I118" s="8"/>
    </row>
    <row r="119" spans="1:9" ht="15" customHeight="1" x14ac:dyDescent="0.25">
      <c r="A119" s="68" t="s">
        <v>130</v>
      </c>
      <c r="B119" s="68" t="s">
        <v>138</v>
      </c>
      <c r="C119" s="68"/>
      <c r="D119" s="68" t="s">
        <v>148</v>
      </c>
      <c r="E119" s="68"/>
      <c r="F119" s="68" t="s">
        <v>162</v>
      </c>
      <c r="G119" s="68"/>
    </row>
    <row r="120" spans="1:9" x14ac:dyDescent="0.25">
      <c r="A120" s="68"/>
      <c r="B120" s="68"/>
      <c r="C120" s="68"/>
      <c r="D120" s="68"/>
      <c r="E120" s="68"/>
      <c r="F120" s="61" t="s">
        <v>163</v>
      </c>
      <c r="G120" s="61" t="s">
        <v>164</v>
      </c>
    </row>
    <row r="121" spans="1:9" x14ac:dyDescent="0.25">
      <c r="A121" s="30" t="s">
        <v>145</v>
      </c>
      <c r="B121" s="30">
        <v>1</v>
      </c>
      <c r="C121" s="84" t="s">
        <v>149</v>
      </c>
      <c r="D121" s="65" t="s">
        <v>110</v>
      </c>
      <c r="E121" s="84" t="s">
        <v>149</v>
      </c>
      <c r="F121" s="58">
        <f>1-0.00015</f>
        <v>0.99985000000000002</v>
      </c>
      <c r="G121" s="58">
        <f>1+0.00015</f>
        <v>1.0001500000000001</v>
      </c>
    </row>
    <row r="122" spans="1:9" x14ac:dyDescent="0.25">
      <c r="A122" s="30" t="s">
        <v>146</v>
      </c>
      <c r="B122" s="30">
        <v>10</v>
      </c>
      <c r="C122" s="84"/>
      <c r="D122" s="65" t="s">
        <v>111</v>
      </c>
      <c r="E122" s="84"/>
      <c r="F122" s="15">
        <f>10-0.0041</f>
        <v>9.9959000000000007</v>
      </c>
      <c r="G122" s="15">
        <f>10+0.0041</f>
        <v>10.004099999999999</v>
      </c>
    </row>
    <row r="123" spans="1:9" x14ac:dyDescent="0.25">
      <c r="A123" s="30" t="s">
        <v>147</v>
      </c>
      <c r="B123" s="30">
        <v>100</v>
      </c>
      <c r="C123" s="84"/>
      <c r="D123" s="65" t="s">
        <v>112</v>
      </c>
      <c r="E123" s="84"/>
      <c r="F123" s="17">
        <f>100-0.081</f>
        <v>99.918999999999997</v>
      </c>
      <c r="G123" s="17">
        <f>100+0.081</f>
        <v>100.081</v>
      </c>
    </row>
    <row r="124" spans="1:9" x14ac:dyDescent="0.25">
      <c r="A124" s="35"/>
      <c r="B124" s="37"/>
      <c r="C124" s="14"/>
      <c r="D124" s="14"/>
      <c r="E124" s="14"/>
      <c r="F124" s="24"/>
    </row>
    <row r="130" spans="1:8" x14ac:dyDescent="0.25">
      <c r="A130" s="88" t="s">
        <v>17</v>
      </c>
      <c r="B130" s="88"/>
      <c r="C130" s="38"/>
      <c r="D130" s="39" t="s">
        <v>19</v>
      </c>
      <c r="E130" s="89" t="s">
        <v>50</v>
      </c>
      <c r="F130" s="90"/>
      <c r="G130" s="14" t="s">
        <v>20</v>
      </c>
      <c r="H130" s="40"/>
    </row>
    <row r="132" spans="1:8" x14ac:dyDescent="0.25">
      <c r="A132" s="88" t="s">
        <v>18</v>
      </c>
      <c r="B132" s="88"/>
      <c r="C132" s="91" t="s">
        <v>51</v>
      </c>
      <c r="D132" s="91"/>
    </row>
  </sheetData>
  <mergeCells count="199">
    <mergeCell ref="O49:O50"/>
    <mergeCell ref="P49:P50"/>
    <mergeCell ref="N65:N67"/>
    <mergeCell ref="H85:H86"/>
    <mergeCell ref="G85:G86"/>
    <mergeCell ref="H87:H88"/>
    <mergeCell ref="G87:G88"/>
    <mergeCell ref="H91:H92"/>
    <mergeCell ref="G91:G92"/>
    <mergeCell ref="O83:O84"/>
    <mergeCell ref="P83:P84"/>
    <mergeCell ref="A119:A120"/>
    <mergeCell ref="I49:I50"/>
    <mergeCell ref="J49:K50"/>
    <mergeCell ref="L49:L50"/>
    <mergeCell ref="I51:I53"/>
    <mergeCell ref="J51:J53"/>
    <mergeCell ref="K51:K53"/>
    <mergeCell ref="J54:J56"/>
    <mergeCell ref="K54:K56"/>
    <mergeCell ref="I65:I67"/>
    <mergeCell ref="K65:K67"/>
    <mergeCell ref="A49:A50"/>
    <mergeCell ref="A83:A84"/>
    <mergeCell ref="I68:I70"/>
    <mergeCell ref="K68:K70"/>
    <mergeCell ref="I104:I105"/>
    <mergeCell ref="J104:J105"/>
    <mergeCell ref="C114:C116"/>
    <mergeCell ref="E114:E116"/>
    <mergeCell ref="C76:C78"/>
    <mergeCell ref="E76:E78"/>
    <mergeCell ref="I83:I84"/>
    <mergeCell ref="J59:J64"/>
    <mergeCell ref="I57:I64"/>
    <mergeCell ref="A2:H2"/>
    <mergeCell ref="A1:H1"/>
    <mergeCell ref="A34:A35"/>
    <mergeCell ref="D18:E18"/>
    <mergeCell ref="D19:E19"/>
    <mergeCell ref="D20:E20"/>
    <mergeCell ref="A5:H5"/>
    <mergeCell ref="A4:H4"/>
    <mergeCell ref="A3:H3"/>
    <mergeCell ref="A18:C18"/>
    <mergeCell ref="F18:G18"/>
    <mergeCell ref="A13:C13"/>
    <mergeCell ref="F22:G22"/>
    <mergeCell ref="A19:C19"/>
    <mergeCell ref="F19:G19"/>
    <mergeCell ref="A20:C20"/>
    <mergeCell ref="F20:G20"/>
    <mergeCell ref="A23:C23"/>
    <mergeCell ref="D23:E23"/>
    <mergeCell ref="F23:G23"/>
    <mergeCell ref="A14:C14"/>
    <mergeCell ref="A15:C15"/>
    <mergeCell ref="A7:H7"/>
    <mergeCell ref="A9:C9"/>
    <mergeCell ref="D49:D50"/>
    <mergeCell ref="D22:E22"/>
    <mergeCell ref="B111:C112"/>
    <mergeCell ref="D111:E112"/>
    <mergeCell ref="B73:C74"/>
    <mergeCell ref="D73:E74"/>
    <mergeCell ref="C79:C80"/>
    <mergeCell ref="E79:E80"/>
    <mergeCell ref="N68:N70"/>
    <mergeCell ref="N54:N56"/>
    <mergeCell ref="I54:I56"/>
    <mergeCell ref="L57:L58"/>
    <mergeCell ref="K58:K64"/>
    <mergeCell ref="N58:N64"/>
    <mergeCell ref="J65:J66"/>
    <mergeCell ref="M49:N50"/>
    <mergeCell ref="N51:N53"/>
    <mergeCell ref="H93:H95"/>
    <mergeCell ref="G93:G95"/>
    <mergeCell ref="H98:H99"/>
    <mergeCell ref="G98:G99"/>
    <mergeCell ref="H96:H97"/>
    <mergeCell ref="G96:G97"/>
    <mergeCell ref="N96:N97"/>
    <mergeCell ref="A130:B130"/>
    <mergeCell ref="E130:F130"/>
    <mergeCell ref="A132:B132"/>
    <mergeCell ref="C132:D132"/>
    <mergeCell ref="C121:C123"/>
    <mergeCell ref="E121:E123"/>
    <mergeCell ref="A85:A86"/>
    <mergeCell ref="B85:B86"/>
    <mergeCell ref="C85:C86"/>
    <mergeCell ref="F85:F86"/>
    <mergeCell ref="A87:A88"/>
    <mergeCell ref="B87:B88"/>
    <mergeCell ref="C87:C88"/>
    <mergeCell ref="F87:F88"/>
    <mergeCell ref="A89:A92"/>
    <mergeCell ref="D89:D91"/>
    <mergeCell ref="C90:C92"/>
    <mergeCell ref="C104:D105"/>
    <mergeCell ref="E104:F105"/>
    <mergeCell ref="B119:C120"/>
    <mergeCell ref="D119:E120"/>
    <mergeCell ref="A104:A105"/>
    <mergeCell ref="A111:A112"/>
    <mergeCell ref="B104:B105"/>
    <mergeCell ref="A10:C10"/>
    <mergeCell ref="A11:C11"/>
    <mergeCell ref="A12:C12"/>
    <mergeCell ref="B34:C35"/>
    <mergeCell ref="C36:C37"/>
    <mergeCell ref="C38:C46"/>
    <mergeCell ref="D34:E35"/>
    <mergeCell ref="E38:E46"/>
    <mergeCell ref="A40:A42"/>
    <mergeCell ref="A43:A44"/>
    <mergeCell ref="A36:A37"/>
    <mergeCell ref="E36:E37"/>
    <mergeCell ref="A38:A39"/>
    <mergeCell ref="A21:C21"/>
    <mergeCell ref="D21:E21"/>
    <mergeCell ref="F21:G21"/>
    <mergeCell ref="A22:C22"/>
    <mergeCell ref="A45:A46"/>
    <mergeCell ref="I85:I86"/>
    <mergeCell ref="J85:J86"/>
    <mergeCell ref="K85:K86"/>
    <mergeCell ref="N85:N86"/>
    <mergeCell ref="K87:K88"/>
    <mergeCell ref="J87:J88"/>
    <mergeCell ref="I87:I88"/>
    <mergeCell ref="N87:N88"/>
    <mergeCell ref="J83:K84"/>
    <mergeCell ref="L83:L84"/>
    <mergeCell ref="M83:N84"/>
    <mergeCell ref="A54:A56"/>
    <mergeCell ref="B54:B56"/>
    <mergeCell ref="C54:C56"/>
    <mergeCell ref="F54:F56"/>
    <mergeCell ref="F34:G34"/>
    <mergeCell ref="G49:H49"/>
    <mergeCell ref="B49:C50"/>
    <mergeCell ref="E49:F50"/>
    <mergeCell ref="A51:A53"/>
    <mergeCell ref="B51:B53"/>
    <mergeCell ref="L89:L91"/>
    <mergeCell ref="J91:J92"/>
    <mergeCell ref="K90:K92"/>
    <mergeCell ref="N90:N92"/>
    <mergeCell ref="I89:I92"/>
    <mergeCell ref="K93:K95"/>
    <mergeCell ref="J93:J95"/>
    <mergeCell ref="I93:I95"/>
    <mergeCell ref="N93:N95"/>
    <mergeCell ref="K96:K97"/>
    <mergeCell ref="J98:J99"/>
    <mergeCell ref="K98:K99"/>
    <mergeCell ref="I98:I99"/>
    <mergeCell ref="I96:I97"/>
    <mergeCell ref="A98:A99"/>
    <mergeCell ref="B98:B99"/>
    <mergeCell ref="C98:C99"/>
    <mergeCell ref="N98:N99"/>
    <mergeCell ref="F98:F99"/>
    <mergeCell ref="A68:A70"/>
    <mergeCell ref="C68:C70"/>
    <mergeCell ref="F73:G73"/>
    <mergeCell ref="G83:H83"/>
    <mergeCell ref="A96:A97"/>
    <mergeCell ref="B96:B97"/>
    <mergeCell ref="C96:C97"/>
    <mergeCell ref="F96:F97"/>
    <mergeCell ref="J96:J97"/>
    <mergeCell ref="F90:F92"/>
    <mergeCell ref="C51:C53"/>
    <mergeCell ref="F51:F53"/>
    <mergeCell ref="G104:H104"/>
    <mergeCell ref="F111:G111"/>
    <mergeCell ref="F119:G119"/>
    <mergeCell ref="A57:A64"/>
    <mergeCell ref="D57:D58"/>
    <mergeCell ref="C58:C64"/>
    <mergeCell ref="F58:F64"/>
    <mergeCell ref="B59:B64"/>
    <mergeCell ref="A65:A67"/>
    <mergeCell ref="B65:B66"/>
    <mergeCell ref="C65:C67"/>
    <mergeCell ref="F65:F67"/>
    <mergeCell ref="B91:B92"/>
    <mergeCell ref="A93:A95"/>
    <mergeCell ref="B93:B95"/>
    <mergeCell ref="C93:C95"/>
    <mergeCell ref="F93:F95"/>
    <mergeCell ref="B83:C84"/>
    <mergeCell ref="E83:F84"/>
    <mergeCell ref="F68:F70"/>
    <mergeCell ref="D83:D84"/>
    <mergeCell ref="A73:A74"/>
  </mergeCells>
  <pageMargins left="0.78740157480314965" right="0.39370078740157483" top="0.39370078740157483" bottom="0.39370078740157483" header="0.39370078740157483" footer="0.39370078740157483"/>
  <pageSetup paperSize="9" scale="97" orientation="portrait" horizontalDpi="180" verticalDpi="180" r:id="rId1"/>
  <headerFooter>
    <oddFooter>&amp;R&amp;"Times New Roman,обычный"&amp;P страница из &amp;N</oddFooter>
  </headerFooter>
  <rowBreaks count="1" manualBreakCount="1">
    <brk id="47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2021-12-27T06:31:06Z</dcterms:modified>
</cp:coreProperties>
</file>