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Protocol\"/>
    </mc:Choice>
  </mc:AlternateContent>
  <bookViews>
    <workbookView xWindow="120" yWindow="120" windowWidth="9720" windowHeight="732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E61" i="3" l="1"/>
  <c r="E60" i="3"/>
  <c r="E58" i="3"/>
  <c r="E59" i="3"/>
  <c r="E57" i="3"/>
  <c r="E56" i="3"/>
  <c r="E54" i="3"/>
  <c r="E55" i="3"/>
  <c r="E53" i="3"/>
  <c r="E52" i="3"/>
  <c r="E50" i="3"/>
  <c r="E51" i="3"/>
  <c r="E49" i="3"/>
  <c r="E48" i="3"/>
  <c r="E46" i="3"/>
  <c r="E47" i="3"/>
  <c r="E45" i="3"/>
  <c r="E44" i="3"/>
  <c r="E42" i="3"/>
  <c r="E43" i="3"/>
  <c r="E41" i="3"/>
  <c r="E40" i="3"/>
  <c r="E38" i="3"/>
  <c r="E39" i="3"/>
  <c r="E36" i="3"/>
  <c r="E37" i="3"/>
  <c r="D61" i="3"/>
  <c r="D60" i="3"/>
  <c r="D58" i="3"/>
  <c r="D59" i="3"/>
  <c r="D57" i="3"/>
  <c r="D56" i="3"/>
  <c r="D54" i="3"/>
  <c r="D55" i="3"/>
  <c r="D53" i="3"/>
  <c r="D52" i="3"/>
  <c r="D50" i="3"/>
  <c r="D51" i="3"/>
  <c r="D49" i="3"/>
  <c r="D48" i="3"/>
  <c r="D46" i="3"/>
  <c r="D47" i="3"/>
  <c r="D45" i="3"/>
  <c r="D44" i="3"/>
  <c r="D42" i="3"/>
  <c r="D43" i="3"/>
  <c r="D41" i="3"/>
  <c r="D40" i="3"/>
  <c r="D38" i="3"/>
  <c r="D39" i="3"/>
  <c r="D37" i="3"/>
  <c r="D36" i="3"/>
</calcChain>
</file>

<file path=xl/sharedStrings.xml><?xml version="1.0" encoding="utf-8"?>
<sst xmlns="http://schemas.openxmlformats.org/spreadsheetml/2006/main" count="75" uniqueCount="64">
  <si>
    <t>АО "Гос МКБ "Вымпел" им. И.И. Торопова"</t>
  </si>
  <si>
    <t>125424, г.Москва, Волоколамское шоссе, дом 90, стр. 23</t>
  </si>
  <si>
    <t xml:space="preserve"> </t>
  </si>
  <si>
    <t>Условия поверки:</t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</si>
  <si>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</si>
  <si>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</si>
  <si>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</si>
  <si>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</si>
  <si>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t>Относительная влажность</t>
  </si>
  <si>
    <t>от 30 до 80 %</t>
  </si>
  <si>
    <t>Атмосферное давление</t>
  </si>
  <si>
    <t>Напряжение питания переменного тока</t>
  </si>
  <si>
    <t>от 85 до 105 кПа</t>
  </si>
  <si>
    <t>(20 ± 5) °С</t>
  </si>
  <si>
    <t>(220,0 ± 10,0) В</t>
  </si>
  <si>
    <t>Коэффициент отклонения, мВ/дел</t>
  </si>
  <si>
    <t>Количество делений (относительно   0 В)</t>
  </si>
  <si>
    <t>Значение относительной погрешности коэффициента отклонения (девиации), %</t>
  </si>
  <si>
    <t>СН 1</t>
  </si>
  <si>
    <t>СН2</t>
  </si>
  <si>
    <t>1 В/дел</t>
  </si>
  <si>
    <t>2 В/дел</t>
  </si>
  <si>
    <t>5 В/дел</t>
  </si>
  <si>
    <t>10 В/дел</t>
  </si>
  <si>
    <t>Коэффициент развертки</t>
  </si>
  <si>
    <t>Период выходного сигнала эталона</t>
  </si>
  <si>
    <t>Количество делений (число периодов)</t>
  </si>
  <si>
    <t>Значение относительной погрешности коэффициента развертки (девиации), %</t>
  </si>
  <si>
    <t>Допустимая погрешность, %</t>
  </si>
  <si>
    <t>2 (2)</t>
  </si>
  <si>
    <t>4 (4)</t>
  </si>
  <si>
    <t>6 (6)</t>
  </si>
  <si>
    <t>8 (8)</t>
  </si>
  <si>
    <t>10 (10)</t>
  </si>
  <si>
    <t>12 (12)</t>
  </si>
  <si>
    <t>14 (14)</t>
  </si>
  <si>
    <t>5,0 нс/дел</t>
  </si>
  <si>
    <t>5 нс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</si>
  <si>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0,5 %</t>
    </r>
  </si>
  <si>
    <t>Выходное напряжение эталона, В</t>
  </si>
  <si>
    <t>Время нарастания переходной характеристики положительного импульса, нс</t>
  </si>
  <si>
    <t>Время нарастания переходной характеристики отрицательного импульса, нс</t>
  </si>
  <si>
    <t>Допустимое время нарастания</t>
  </si>
  <si>
    <r>
      <rPr>
        <sz val="10"/>
        <rFont val="Symbol"/>
        <family val="1"/>
        <charset val="2"/>
      </rPr>
      <t>£</t>
    </r>
    <r>
      <rPr>
        <sz val="10"/>
        <rFont val="Times New Roman"/>
        <family val="1"/>
        <charset val="204"/>
      </rPr>
      <t xml:space="preserve"> 1,8 нс</t>
    </r>
  </si>
  <si>
    <r>
      <t xml:space="preserve">Методика поверки: </t>
    </r>
    <r>
      <rPr>
        <b/>
        <i/>
        <u/>
        <sz val="10"/>
        <rFont val="Times New Roman"/>
        <family val="1"/>
        <charset val="204"/>
      </rPr>
      <t>МП 06/002-12 "Осциллографы цифровые ADS. Методика поверки".</t>
    </r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</si>
  <si>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Fluke 9500B/9530 № 276568182</t>
    </r>
  </si>
  <si>
    <t>4 Определение метрологических характеристик (п. 5.4)</t>
  </si>
  <si>
    <t>4.1 Определение относительной погрешности коэффициентов отклонения (п. 5.4.1)</t>
  </si>
  <si>
    <t>4.2 Определение относительной погрешности коэффициентов развертки (п. 5.4.2)</t>
  </si>
  <si>
    <t>4.5 Определение времени нарастания переходной характеристики (п. 5.4.5)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</si>
  <si>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</t>
    </r>
  </si>
  <si>
    <t>Уникальный номер об аккредитации в реестре аккредитованных лиц № РОСС СОБ 3.00231.2014</t>
  </si>
  <si>
    <t>Тел. +7 (495) 491-05-31, 22-68, e-mail: ogmetr@vympelmkb.ru</t>
  </si>
  <si>
    <t>СГМетр, лаборатория средств электрических и радиотехнических измерений</t>
  </si>
  <si>
    <r>
      <t>осциллографа цифрового</t>
    </r>
    <r>
      <rPr>
        <b/>
        <sz val="10"/>
        <rFont val="Times New Roman"/>
        <family val="1"/>
        <charset val="204"/>
      </rPr>
      <t xml:space="preserve"> ADS-2221M (MV)</t>
    </r>
    <r>
      <rPr>
        <sz val="10"/>
        <rFont val="Times New Roman"/>
        <family val="1"/>
        <charset val="204"/>
      </rPr>
      <t xml:space="preserve"> зав. № </t>
    </r>
    <r>
      <rPr>
        <b/>
        <i/>
        <u/>
        <sz val="10"/>
        <rFont val="Times New Roman"/>
        <family val="1"/>
        <charset val="204"/>
      </rPr>
      <t>1238367</t>
    </r>
    <r>
      <rPr>
        <sz val="10"/>
        <rFont val="Times New Roman"/>
        <family val="1"/>
        <charset val="204"/>
      </rPr>
      <t xml:space="preserve">, г.в. </t>
    </r>
    <r>
      <rPr>
        <b/>
        <i/>
        <u/>
        <sz val="10"/>
        <rFont val="Times New Roman"/>
        <family val="1"/>
        <charset val="204"/>
      </rPr>
      <t>2012</t>
    </r>
    <r>
      <rPr>
        <sz val="10"/>
        <rFont val="Times New Roman"/>
        <family val="1"/>
        <charset val="204"/>
      </rPr>
      <t xml:space="preserve">, рег. № </t>
    </r>
    <r>
      <rPr>
        <b/>
        <i/>
        <u/>
        <sz val="10"/>
        <rFont val="Times New Roman"/>
        <family val="1"/>
        <charset val="204"/>
      </rPr>
      <t>49918-12</t>
    </r>
  </si>
  <si>
    <r>
      <t xml:space="preserve">Заказчик </t>
    </r>
    <r>
      <rPr>
        <b/>
        <i/>
        <u/>
        <sz val="10"/>
        <rFont val="Times New Roman"/>
        <family val="1"/>
        <charset val="204"/>
      </rPr>
      <t>отд. 320</t>
    </r>
  </si>
  <si>
    <r>
      <t xml:space="preserve">1 Внешний осмотр (п. 5.1)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</si>
  <si>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Определение идентификационных данных программного обеспечения (п. 5.2) </t>
    </r>
    <r>
      <rPr>
        <b/>
        <i/>
        <u/>
        <sz val="10"/>
        <rFont val="Times New Roman"/>
        <family val="1"/>
        <charset val="204"/>
      </rPr>
      <t>соответствует</t>
    </r>
    <r>
      <rPr>
        <sz val="10"/>
        <rFont val="Times New Roman"/>
        <family val="1"/>
        <charset val="204"/>
      </rPr>
      <t xml:space="preserve"> (V2.1x*)</t>
    </r>
  </si>
  <si>
    <r>
      <t xml:space="preserve">3 Опробование (п. 5.3)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</si>
  <si>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Заключение: </t>
    </r>
    <r>
      <rPr>
        <b/>
        <i/>
        <u/>
        <sz val="10"/>
        <rFont val="Times New Roman"/>
        <family val="1"/>
        <charset val="204"/>
      </rPr>
      <t>пригоден к применению</t>
    </r>
  </si>
  <si>
    <r>
      <t>Поверку провел:___________ (</t>
    </r>
    <r>
      <rPr>
        <b/>
        <i/>
        <u/>
        <sz val="10"/>
        <rFont val="Times New Roman"/>
        <family val="1"/>
        <charset val="204"/>
      </rPr>
      <t>Крючкова М.О.</t>
    </r>
    <r>
      <rPr>
        <sz val="10"/>
        <rFont val="Times New Roman"/>
        <family val="1"/>
        <charset val="204"/>
      </rPr>
      <t>)</t>
    </r>
  </si>
  <si>
    <r>
      <t xml:space="preserve">Протокол периодической поверки № </t>
    </r>
    <r>
      <rPr>
        <b/>
        <i/>
        <u/>
        <sz val="10"/>
        <rFont val="Times New Roman"/>
        <family val="1"/>
        <charset val="204"/>
      </rPr>
      <t>10/15-11-2023/1238367</t>
    </r>
    <r>
      <rPr>
        <sz val="10"/>
        <rFont val="Times New Roman"/>
        <family val="1"/>
        <charset val="204"/>
      </rPr>
      <t xml:space="preserve"> </t>
    </r>
  </si>
  <si>
    <r>
      <t xml:space="preserve">Дата: </t>
    </r>
    <r>
      <rPr>
        <b/>
        <i/>
        <u/>
        <sz val="10"/>
        <rFont val="Times New Roman"/>
        <family val="1"/>
        <charset val="204"/>
      </rPr>
      <t>14 ноября 2023 г.</t>
    </r>
  </si>
  <si>
    <t>СН1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</si>
</sst>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72" formatCode="0.000"/>
  </numFmts>
  <fonts count="9" x14ac:knownFonts="1">
    <font>
      <sz val="10"/>
      <name val="Arial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i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sz val="10"/>
      <name val="Symbol"/>
      <family val="1"/>
      <charset val="2"/>
    </font>
    <font>
      <b/>
      <i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Border="1"/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" fontId="4" fillId="0" borderId="0" xfId="0" applyNumberFormat="1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6" fontId="2" fillId="0" borderId="0" xfId="0" applyNumberFormat="1" applyFont="1" applyAlignment="1"/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72" fontId="7" fillId="0" borderId="1" xfId="0" applyNumberFormat="1" applyFont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view="pageLayout" topLeftCell="A70" zoomScale="145" zoomScaleNormal="100" zoomScalePageLayoutView="145" workbookViewId="0">
      <selection activeCell="C89" sqref="C89"/>
    </sheetView>
  </sheetViews>
  <sheetFormatPr defaultRowHeight="12.75" x14ac:dyDescent="0.2"/>
  <cols>
    <col min="1" max="3" width="13" customWidth="1"/>
    <col min="4" max="4" width="13.7109375" customWidth="1"/>
    <col min="5" max="6" width="13" customWidth="1"/>
    <col min="7" max="7" width="11.5703125" customWidth="1"/>
  </cols>
  <sheetData>
    <row r="1" spans="1:9" x14ac:dyDescent="0.2">
      <c r="A1" s="42" t="s">
        <v>0</v>
      </c>
      <c r="B1" s="42"/>
      <c r="C1" s="42"/>
      <c r="D1" s="42"/>
      <c r="E1" s="42"/>
      <c r="F1" s="42"/>
      <c r="G1" s="42"/>
      <c r="H1" s="12"/>
      <c r="I1" s="12"/>
    </row>
    <row r="2" spans="1:9" x14ac:dyDescent="0.2">
      <c r="A2" s="42" t="s">
        <v>53</v>
      </c>
      <c r="B2" s="42"/>
      <c r="C2" s="42"/>
      <c r="D2" s="42"/>
      <c r="E2" s="42"/>
      <c r="F2" s="42"/>
      <c r="G2" s="42"/>
      <c r="H2" s="12"/>
      <c r="I2" s="12"/>
    </row>
    <row r="3" spans="1:9" x14ac:dyDescent="0.2">
      <c r="A3" s="42" t="s">
        <v>1</v>
      </c>
      <c r="B3" s="42"/>
      <c r="C3" s="42"/>
      <c r="D3" s="42"/>
      <c r="E3" s="42"/>
      <c r="F3" s="42"/>
      <c r="G3" s="42"/>
      <c r="H3" s="12"/>
      <c r="I3" s="12"/>
    </row>
    <row r="4" spans="1:9" x14ac:dyDescent="0.2">
      <c r="A4" s="43" t="s">
        <v>51</v>
      </c>
      <c r="B4" s="43"/>
      <c r="C4" s="43"/>
      <c r="D4" s="43"/>
      <c r="E4" s="43"/>
      <c r="F4" s="43"/>
      <c r="G4" s="43"/>
      <c r="H4" s="13"/>
      <c r="I4" s="13"/>
    </row>
    <row r="5" spans="1:9" x14ac:dyDescent="0.2">
      <c r="A5" s="43" t="s">
        <v>52</v>
      </c>
      <c r="B5" s="43"/>
      <c r="C5" s="43"/>
      <c r="D5" s="43"/>
      <c r="E5" s="43"/>
      <c r="F5" s="43"/>
      <c r="G5" s="43"/>
      <c r="H5" s="13"/>
      <c r="I5" s="13"/>
    </row>
    <row r="6" spans="1:9" ht="3.75" customHeight="1" x14ac:dyDescent="0.2"/>
    <row r="7" spans="1:9" ht="12.75" customHeight="1" x14ac:dyDescent="0.25">
      <c r="A7" s="41" t="s">
        <v>61</v>
      </c>
      <c r="B7" s="41"/>
      <c r="C7" s="41"/>
      <c r="D7" s="41"/>
      <c r="E7" s="41"/>
      <c r="F7" s="41"/>
      <c r="G7" s="41"/>
    </row>
    <row r="8" spans="1:9" ht="17.25" customHeight="1" x14ac:dyDescent="0.25">
      <c r="A8" s="41" t="s">
        <v>54</v>
      </c>
      <c r="B8" s="41"/>
      <c r="C8" s="41"/>
      <c r="D8" s="41"/>
      <c r="E8" s="41"/>
      <c r="F8" s="41"/>
      <c r="G8" s="41"/>
    </row>
    <row r="9" spans="1:9" ht="6.75" customHeight="1" x14ac:dyDescent="0.2">
      <c r="A9" s="10"/>
      <c r="B9" s="10"/>
      <c r="C9" s="10"/>
      <c r="D9" s="10"/>
      <c r="E9" s="10" t="s">
        <v>2</v>
      </c>
      <c r="F9" s="1"/>
    </row>
    <row r="10" spans="1:9" ht="12.75" customHeight="1" x14ac:dyDescent="0.25">
      <c r="A10" s="11" t="s">
        <v>55</v>
      </c>
      <c r="B10" s="10"/>
      <c r="C10" s="10"/>
      <c r="D10" s="10"/>
      <c r="E10" s="10"/>
      <c r="F10" s="1"/>
    </row>
    <row r="11" spans="1:9" ht="7.5" customHeight="1" x14ac:dyDescent="0.2">
      <c r="A11" s="10"/>
      <c r="B11" s="10"/>
      <c r="C11" s="10"/>
      <c r="D11" s="10"/>
      <c r="E11" s="10"/>
      <c r="F11" s="1"/>
    </row>
    <row r="12" spans="1:9" s="7" customFormat="1" ht="13.5" x14ac:dyDescent="0.25">
      <c r="A12" s="5" t="s">
        <v>44</v>
      </c>
      <c r="B12" s="5"/>
      <c r="C12" s="5"/>
      <c r="D12" s="5"/>
      <c r="E12" s="5"/>
    </row>
    <row r="13" spans="1:9" s="7" customFormat="1" ht="8.25" customHeight="1" x14ac:dyDescent="0.2">
      <c r="A13" s="5"/>
      <c r="B13" s="5"/>
      <c r="C13" s="5"/>
      <c r="D13" s="5"/>
      <c r="E13" s="5"/>
    </row>
    <row r="14" spans="1:9" s="7" customFormat="1" x14ac:dyDescent="0.2">
      <c r="A14" s="5" t="s">
        <v>3</v>
      </c>
      <c r="B14" s="5"/>
      <c r="C14" s="5"/>
      <c r="D14" s="5"/>
      <c r="E14" s="5"/>
    </row>
    <row r="15" spans="1:9" s="7" customFormat="1" ht="9" customHeight="1" x14ac:dyDescent="0.2">
      <c r="A15" s="5"/>
      <c r="B15" s="5"/>
      <c r="C15" s="5"/>
      <c r="D15" s="5"/>
      <c r="E15" s="5"/>
    </row>
    <row r="16" spans="1:9" s="7" customFormat="1" ht="26.25" customHeight="1" x14ac:dyDescent="0.2">
      <c r="A16" s="37" t="s">
        <v>4</v>
      </c>
      <c r="B16" s="37"/>
      <c r="C16" s="37"/>
      <c r="D16" s="8" t="s">
        <v>5</v>
      </c>
      <c r="E16" s="8" t="s">
        <v>6</v>
      </c>
      <c r="F16" s="14"/>
    </row>
    <row r="17" spans="1:6" s="7" customFormat="1" ht="15.75" customHeight="1" x14ac:dyDescent="0.2">
      <c r="A17" s="33" t="s">
        <v>7</v>
      </c>
      <c r="B17" s="33"/>
      <c r="C17" s="33"/>
      <c r="D17" s="31"/>
      <c r="E17" s="19" t="s">
        <v>13</v>
      </c>
      <c r="F17" s="15"/>
    </row>
    <row r="18" spans="1:6" s="7" customFormat="1" ht="15.75" customHeight="1" x14ac:dyDescent="0.2">
      <c r="A18" s="33" t="s">
        <v>8</v>
      </c>
      <c r="B18" s="33"/>
      <c r="C18" s="33"/>
      <c r="D18" s="31"/>
      <c r="E18" s="19" t="s">
        <v>9</v>
      </c>
      <c r="F18" s="15"/>
    </row>
    <row r="19" spans="1:6" s="7" customFormat="1" ht="15.75" customHeight="1" x14ac:dyDescent="0.2">
      <c r="A19" s="33" t="s">
        <v>10</v>
      </c>
      <c r="B19" s="33"/>
      <c r="C19" s="33"/>
      <c r="D19" s="31"/>
      <c r="E19" s="19" t="s">
        <v>12</v>
      </c>
      <c r="F19" s="15"/>
    </row>
    <row r="20" spans="1:6" s="7" customFormat="1" ht="15.75" customHeight="1" x14ac:dyDescent="0.2">
      <c r="A20" s="33" t="s">
        <v>11</v>
      </c>
      <c r="B20" s="33"/>
      <c r="C20" s="33"/>
      <c r="D20" s="31"/>
      <c r="E20" s="19" t="s">
        <v>14</v>
      </c>
      <c r="F20" s="15"/>
    </row>
    <row r="21" spans="1:6" s="7" customFormat="1" ht="6" customHeight="1" x14ac:dyDescent="0.2">
      <c r="A21" s="16"/>
      <c r="B21" s="16"/>
      <c r="C21" s="16"/>
      <c r="D21" s="17"/>
      <c r="E21" s="18"/>
      <c r="F21" s="15"/>
    </row>
    <row r="22" spans="1:6" s="7" customFormat="1" ht="13.5" x14ac:dyDescent="0.25">
      <c r="A22" s="5" t="s">
        <v>45</v>
      </c>
      <c r="B22" s="5"/>
      <c r="C22" s="5"/>
      <c r="D22" s="5"/>
      <c r="E22" s="5"/>
      <c r="F22" s="6"/>
    </row>
    <row r="23" spans="1:6" s="7" customFormat="1" ht="6.75" customHeight="1" x14ac:dyDescent="0.2">
      <c r="A23" s="5"/>
      <c r="B23" s="5"/>
      <c r="C23" s="5"/>
      <c r="D23" s="5"/>
      <c r="E23" s="5"/>
      <c r="F23" s="6"/>
    </row>
    <row r="24" spans="1:6" s="7" customFormat="1" ht="13.5" x14ac:dyDescent="0.25">
      <c r="A24" s="5" t="s">
        <v>56</v>
      </c>
      <c r="B24" s="5"/>
      <c r="C24" s="5"/>
      <c r="D24" s="5"/>
      <c r="E24" s="5"/>
    </row>
    <row r="25" spans="1:6" s="7" customFormat="1" ht="6" customHeight="1" x14ac:dyDescent="0.2">
      <c r="A25" s="5"/>
      <c r="B25" s="5"/>
      <c r="C25" s="5"/>
      <c r="D25" s="5"/>
      <c r="E25" s="5"/>
    </row>
    <row r="26" spans="1:6" s="7" customFormat="1" ht="13.5" x14ac:dyDescent="0.25">
      <c r="A26" s="5" t="s">
        <v>57</v>
      </c>
      <c r="B26" s="5"/>
      <c r="C26" s="5"/>
      <c r="D26" s="5"/>
      <c r="E26" s="5"/>
    </row>
    <row r="27" spans="1:6" s="7" customFormat="1" ht="6" customHeight="1" x14ac:dyDescent="0.2">
      <c r="A27" s="5"/>
      <c r="B27" s="5"/>
      <c r="C27" s="5"/>
      <c r="D27" s="5"/>
      <c r="E27" s="5"/>
    </row>
    <row r="28" spans="1:6" s="7" customFormat="1" ht="13.5" x14ac:dyDescent="0.25">
      <c r="A28" s="5" t="s">
        <v>58</v>
      </c>
      <c r="B28" s="5"/>
      <c r="C28" s="5"/>
      <c r="D28" s="5"/>
      <c r="E28" s="5"/>
    </row>
    <row r="29" spans="1:6" s="7" customFormat="1" ht="5.25" customHeight="1" x14ac:dyDescent="0.2">
      <c r="A29" s="5"/>
      <c r="B29" s="5"/>
      <c r="C29" s="5"/>
      <c r="D29" s="5"/>
      <c r="E29" s="5"/>
    </row>
    <row r="30" spans="1:6" s="7" customFormat="1" x14ac:dyDescent="0.2">
      <c r="A30" s="5" t="s">
        <v>46</v>
      </c>
      <c r="B30" s="5"/>
      <c r="C30" s="5"/>
      <c r="D30" s="5"/>
      <c r="E30" s="5"/>
    </row>
    <row r="31" spans="1:6" s="7" customFormat="1" ht="4.5" customHeight="1" x14ac:dyDescent="0.2">
      <c r="A31" s="5"/>
      <c r="B31" s="5"/>
      <c r="C31" s="5"/>
      <c r="D31" s="5"/>
      <c r="E31" s="5"/>
    </row>
    <row r="32" spans="1:6" s="7" customFormat="1" x14ac:dyDescent="0.2">
      <c r="A32" s="5" t="s">
        <v>47</v>
      </c>
      <c r="B32" s="5"/>
      <c r="C32" s="5"/>
      <c r="D32" s="5"/>
      <c r="E32" s="5"/>
    </row>
    <row r="33" spans="1:6" s="7" customFormat="1" ht="3" customHeight="1" x14ac:dyDescent="0.2">
      <c r="A33" s="9"/>
      <c r="B33" s="5"/>
      <c r="C33" s="5"/>
      <c r="D33" s="5"/>
      <c r="E33" s="5"/>
    </row>
    <row r="34" spans="1:6" s="7" customFormat="1" ht="38.25" customHeight="1" x14ac:dyDescent="0.2">
      <c r="A34" s="36" t="s">
        <v>15</v>
      </c>
      <c r="B34" s="36" t="s">
        <v>16</v>
      </c>
      <c r="C34" s="36" t="s">
        <v>39</v>
      </c>
      <c r="D34" s="36" t="s">
        <v>17</v>
      </c>
      <c r="E34" s="36"/>
      <c r="F34" s="36" t="s">
        <v>28</v>
      </c>
    </row>
    <row r="35" spans="1:6" s="7" customFormat="1" x14ac:dyDescent="0.2">
      <c r="A35" s="36"/>
      <c r="B35" s="36"/>
      <c r="C35" s="36"/>
      <c r="D35" s="20" t="s">
        <v>63</v>
      </c>
      <c r="E35" s="20" t="s">
        <v>19</v>
      </c>
      <c r="F35" s="36"/>
    </row>
    <row r="36" spans="1:6" s="7" customFormat="1" ht="13.5" x14ac:dyDescent="0.2">
      <c r="A36" s="34">
        <v>5</v>
      </c>
      <c r="B36" s="19">
        <v>3</v>
      </c>
      <c r="C36" s="19">
        <v>1.4999999999999999E-2</v>
      </c>
      <c r="D36" s="44">
        <f>((0.01462-C36)/C36)*100</f>
        <v>-2.5333333333333341</v>
      </c>
      <c r="E36" s="45">
        <f>((0.01384-C36)/C36)*100</f>
        <v>-7.7333333333333307</v>
      </c>
      <c r="F36" s="34" t="s">
        <v>50</v>
      </c>
    </row>
    <row r="37" spans="1:6" s="7" customFormat="1" ht="13.5" x14ac:dyDescent="0.2">
      <c r="A37" s="35"/>
      <c r="B37" s="19">
        <v>-3</v>
      </c>
      <c r="C37" s="19">
        <v>-1.4999999999999999E-2</v>
      </c>
      <c r="D37" s="44">
        <f>((-0.01485-C37)/C37)*100</f>
        <v>-0.999999999999994</v>
      </c>
      <c r="E37" s="45">
        <f>((-0.01575-C37)/C37)*100</f>
        <v>5.0000000000000044</v>
      </c>
      <c r="F37" s="40"/>
    </row>
    <row r="38" spans="1:6" s="7" customFormat="1" ht="13.5" x14ac:dyDescent="0.2">
      <c r="A38" s="34">
        <v>10</v>
      </c>
      <c r="B38" s="19">
        <v>3</v>
      </c>
      <c r="C38" s="19">
        <v>0.03</v>
      </c>
      <c r="D38" s="44">
        <f>((0.02935-C38)/C38)*100</f>
        <v>-2.1666666666666594</v>
      </c>
      <c r="E38" s="45">
        <f>((0.02851-C38)/C38)*100</f>
        <v>-4.9666666666666606</v>
      </c>
      <c r="F38" s="40"/>
    </row>
    <row r="39" spans="1:6" s="7" customFormat="1" ht="13.5" x14ac:dyDescent="0.2">
      <c r="A39" s="35"/>
      <c r="B39" s="19">
        <v>-3</v>
      </c>
      <c r="C39" s="19">
        <v>-0.03</v>
      </c>
      <c r="D39" s="44">
        <f>((-0.02962-C39)/C39)*100</f>
        <v>-1.2666666666666615</v>
      </c>
      <c r="E39" s="32">
        <f>((-0.0307-C39)/C39)*100</f>
        <v>2.3333333333333424</v>
      </c>
      <c r="F39" s="40"/>
    </row>
    <row r="40" spans="1:6" s="7" customFormat="1" ht="13.5" x14ac:dyDescent="0.2">
      <c r="A40" s="34">
        <v>20</v>
      </c>
      <c r="B40" s="19">
        <v>3</v>
      </c>
      <c r="C40" s="19">
        <v>0.06</v>
      </c>
      <c r="D40" s="44">
        <f>((0.05863-C40)/C40)*100</f>
        <v>-2.283333333333327</v>
      </c>
      <c r="E40" s="45">
        <f>((0.0574-C40)/C40)*100</f>
        <v>-4.3333333333333304</v>
      </c>
      <c r="F40" s="40"/>
    </row>
    <row r="41" spans="1:6" s="7" customFormat="1" ht="13.5" x14ac:dyDescent="0.2">
      <c r="A41" s="35"/>
      <c r="B41" s="19">
        <v>-3</v>
      </c>
      <c r="C41" s="19">
        <v>-0.06</v>
      </c>
      <c r="D41" s="44">
        <f>((-0.05908-C41)/C41)*100</f>
        <v>-1.5333333333333288</v>
      </c>
      <c r="E41" s="32">
        <f>((-0.0606-C41)/C41)*100</f>
        <v>1.0000000000000056</v>
      </c>
      <c r="F41" s="40"/>
    </row>
    <row r="42" spans="1:6" s="7" customFormat="1" ht="13.5" x14ac:dyDescent="0.2">
      <c r="A42" s="34">
        <v>50</v>
      </c>
      <c r="B42" s="19">
        <v>3</v>
      </c>
      <c r="C42" s="19">
        <v>0.15</v>
      </c>
      <c r="D42" s="44">
        <f>((0.1475-C42)/C42)*100</f>
        <v>-1.6666666666666683</v>
      </c>
      <c r="E42" s="32">
        <f>((0.1465-C42)/C42)*100</f>
        <v>-2.3333333333333357</v>
      </c>
      <c r="F42" s="40"/>
    </row>
    <row r="43" spans="1:6" s="7" customFormat="1" ht="13.5" x14ac:dyDescent="0.2">
      <c r="A43" s="35"/>
      <c r="B43" s="19">
        <v>-3</v>
      </c>
      <c r="C43" s="19">
        <v>-0.15</v>
      </c>
      <c r="D43" s="44">
        <f>((-0.1501-C43)/C43)*100</f>
        <v>6.6666666666677837E-2</v>
      </c>
      <c r="E43" s="32">
        <f>((-0.1515-C43)/C43)*100</f>
        <v>1.0000000000000009</v>
      </c>
      <c r="F43" s="40"/>
    </row>
    <row r="44" spans="1:6" s="7" customFormat="1" ht="13.5" x14ac:dyDescent="0.2">
      <c r="A44" s="34">
        <v>100</v>
      </c>
      <c r="B44" s="19">
        <v>3</v>
      </c>
      <c r="C44" s="22">
        <v>0.3</v>
      </c>
      <c r="D44" s="44">
        <f>((0.292-C44)/C44)*100</f>
        <v>-2.6666666666666692</v>
      </c>
      <c r="E44" s="32">
        <f>((0.2921-C44)/C44)*100</f>
        <v>-2.6333333333333209</v>
      </c>
      <c r="F44" s="40"/>
    </row>
    <row r="45" spans="1:6" s="7" customFormat="1" ht="13.5" x14ac:dyDescent="0.2">
      <c r="A45" s="35"/>
      <c r="B45" s="19">
        <v>-3</v>
      </c>
      <c r="C45" s="22">
        <v>-0.3</v>
      </c>
      <c r="D45" s="44">
        <f>((-0.2978-C45)/C45)*100</f>
        <v>-0.73333333333332662</v>
      </c>
      <c r="E45" s="32">
        <f>((-0.297-C45)/C45)*100</f>
        <v>-1.0000000000000009</v>
      </c>
      <c r="F45" s="40"/>
    </row>
    <row r="46" spans="1:6" s="7" customFormat="1" ht="13.5" x14ac:dyDescent="0.2">
      <c r="A46" s="34">
        <v>200</v>
      </c>
      <c r="B46" s="19">
        <v>3</v>
      </c>
      <c r="C46" s="22">
        <v>0.6</v>
      </c>
      <c r="D46" s="44">
        <f>((0.5842-C46)/C46)*100</f>
        <v>-2.6333333333333209</v>
      </c>
      <c r="E46" s="45">
        <f>((0.579-C46)/C46)*100</f>
        <v>-3.5000000000000031</v>
      </c>
      <c r="F46" s="40"/>
    </row>
    <row r="47" spans="1:6" s="7" customFormat="1" ht="13.5" x14ac:dyDescent="0.2">
      <c r="A47" s="35"/>
      <c r="B47" s="19">
        <v>-3</v>
      </c>
      <c r="C47" s="22">
        <v>-0.6</v>
      </c>
      <c r="D47" s="44">
        <f>((-0.598-C47)/C47)*100</f>
        <v>-0.33333333333333365</v>
      </c>
      <c r="E47" s="32">
        <f>((-0.6083-C47)/C47)*100</f>
        <v>1.3833333333333291</v>
      </c>
      <c r="F47" s="40"/>
    </row>
    <row r="48" spans="1:6" s="7" customFormat="1" ht="13.5" x14ac:dyDescent="0.2">
      <c r="A48" s="34">
        <v>500</v>
      </c>
      <c r="B48" s="19">
        <v>3</v>
      </c>
      <c r="C48" s="22">
        <v>1.5</v>
      </c>
      <c r="D48" s="44">
        <f>((1.475-C48)/C48)*100</f>
        <v>-1.6666666666666607</v>
      </c>
      <c r="E48" s="32">
        <f>((1.478-C48)/C48)*100</f>
        <v>-1.4666666666666681</v>
      </c>
      <c r="F48" s="40"/>
    </row>
    <row r="49" spans="1:6" s="7" customFormat="1" ht="13.5" x14ac:dyDescent="0.2">
      <c r="A49" s="35"/>
      <c r="B49" s="19">
        <v>-3</v>
      </c>
      <c r="C49" s="22">
        <v>-1.5</v>
      </c>
      <c r="D49" s="44">
        <f>((-1.498-C49)/C49)*100</f>
        <v>-0.13333333333333347</v>
      </c>
      <c r="E49" s="32">
        <f>((-1.53-C49)/C49)*100</f>
        <v>2.0000000000000018</v>
      </c>
      <c r="F49" s="40"/>
    </row>
    <row r="50" spans="1:6" s="7" customFormat="1" ht="13.5" x14ac:dyDescent="0.2">
      <c r="A50" s="34" t="s">
        <v>20</v>
      </c>
      <c r="B50" s="19">
        <v>3</v>
      </c>
      <c r="C50" s="23">
        <v>3</v>
      </c>
      <c r="D50" s="44">
        <f>((2.932-C50)/C50)*100</f>
        <v>-2.2666666666666684</v>
      </c>
      <c r="E50" s="32">
        <f>((2.971-C50)/C50)*100</f>
        <v>-0.96666666666666379</v>
      </c>
      <c r="F50" s="40"/>
    </row>
    <row r="51" spans="1:6" s="7" customFormat="1" ht="13.5" x14ac:dyDescent="0.2">
      <c r="A51" s="35"/>
      <c r="B51" s="19">
        <v>-3</v>
      </c>
      <c r="C51" s="23">
        <v>-3</v>
      </c>
      <c r="D51" s="44">
        <f>((-2.99-C51)/C51)*100</f>
        <v>-0.33333333333332626</v>
      </c>
      <c r="E51" s="32">
        <f>((-3.02-C51)/C51)*100</f>
        <v>0.66666666666666718</v>
      </c>
      <c r="F51" s="40"/>
    </row>
    <row r="52" spans="1:6" s="7" customFormat="1" ht="13.5" x14ac:dyDescent="0.2">
      <c r="A52" s="34" t="s">
        <v>21</v>
      </c>
      <c r="B52" s="19">
        <v>3</v>
      </c>
      <c r="C52" s="23">
        <v>6</v>
      </c>
      <c r="D52" s="44">
        <f>((5.9-C52)/C52)*100</f>
        <v>-1.6666666666666607</v>
      </c>
      <c r="E52" s="32">
        <f>((5.83-C52)/C52)*100</f>
        <v>-2.8333333333333321</v>
      </c>
      <c r="F52" s="40"/>
    </row>
    <row r="53" spans="1:6" s="7" customFormat="1" ht="13.5" x14ac:dyDescent="0.2">
      <c r="A53" s="35"/>
      <c r="B53" s="19">
        <v>-3</v>
      </c>
      <c r="C53" s="23">
        <v>-6</v>
      </c>
      <c r="D53" s="44">
        <f>((-5.92-C53)/C53)*100</f>
        <v>-1.3333333333333344</v>
      </c>
      <c r="E53" s="32">
        <f>((-6.13-C53)/C53)*100</f>
        <v>2.1666666666666652</v>
      </c>
      <c r="F53" s="40"/>
    </row>
    <row r="54" spans="1:6" s="7" customFormat="1" ht="13.5" x14ac:dyDescent="0.2">
      <c r="A54" s="34" t="s">
        <v>22</v>
      </c>
      <c r="B54" s="19">
        <v>3</v>
      </c>
      <c r="C54" s="23">
        <v>15</v>
      </c>
      <c r="D54" s="44">
        <f>((14.75-C54)/C54)*100</f>
        <v>-1.6666666666666667</v>
      </c>
      <c r="E54" s="32">
        <f>((14.72-C54)/C54)*100</f>
        <v>-1.8666666666666623</v>
      </c>
      <c r="F54" s="40"/>
    </row>
    <row r="55" spans="1:6" s="7" customFormat="1" ht="13.5" x14ac:dyDescent="0.2">
      <c r="A55" s="35"/>
      <c r="B55" s="19">
        <v>-3</v>
      </c>
      <c r="C55" s="23">
        <v>-15</v>
      </c>
      <c r="D55" s="44">
        <f>((-15.001-C55)/C55)*100</f>
        <v>6.6666666666629713E-3</v>
      </c>
      <c r="E55" s="32">
        <f>((-15.28-C55)/C55)*100</f>
        <v>1.8666666666666623</v>
      </c>
      <c r="F55" s="40"/>
    </row>
    <row r="56" spans="1:6" s="7" customFormat="1" ht="13.5" x14ac:dyDescent="0.2">
      <c r="A56" s="34" t="s">
        <v>23</v>
      </c>
      <c r="B56" s="19">
        <v>1</v>
      </c>
      <c r="C56" s="23">
        <v>10</v>
      </c>
      <c r="D56" s="44">
        <f>((9.71-C56)/C56)*100</f>
        <v>-2.8999999999999915</v>
      </c>
      <c r="E56" s="32">
        <f>((10.2-C56)/C56)*100</f>
        <v>1.9999999999999927</v>
      </c>
      <c r="F56" s="40"/>
    </row>
    <row r="57" spans="1:6" s="7" customFormat="1" ht="13.5" x14ac:dyDescent="0.2">
      <c r="A57" s="40"/>
      <c r="B57" s="19">
        <v>-1</v>
      </c>
      <c r="C57" s="23">
        <v>-10</v>
      </c>
      <c r="D57" s="44">
        <f>((-9.9-C57)/C57)*100</f>
        <v>-0.99999999999999634</v>
      </c>
      <c r="E57" s="32">
        <f>((-9.7-C57)/C57)*100</f>
        <v>-3.0000000000000071</v>
      </c>
      <c r="F57" s="40"/>
    </row>
    <row r="58" spans="1:6" s="7" customFormat="1" ht="13.5" x14ac:dyDescent="0.2">
      <c r="A58" s="40"/>
      <c r="B58" s="19">
        <v>2</v>
      </c>
      <c r="C58" s="23">
        <v>20</v>
      </c>
      <c r="D58" s="44">
        <f>((19.53-C58)/C58)*100</f>
        <v>-2.3499999999999943</v>
      </c>
      <c r="E58" s="32">
        <f>((20.15-C58)/C58)*100</f>
        <v>0.74999999999999289</v>
      </c>
      <c r="F58" s="40"/>
    </row>
    <row r="59" spans="1:6" s="7" customFormat="1" ht="13.5" x14ac:dyDescent="0.2">
      <c r="A59" s="40"/>
      <c r="B59" s="19">
        <v>-2</v>
      </c>
      <c r="C59" s="23">
        <v>-20</v>
      </c>
      <c r="D59" s="44">
        <f>((-19.9-C59)/C59)*100</f>
        <v>-0.50000000000000711</v>
      </c>
      <c r="E59" s="32">
        <f>((-19.74-C59)/C59)*100</f>
        <v>-1.3000000000000078</v>
      </c>
      <c r="F59" s="40"/>
    </row>
    <row r="60" spans="1:6" s="7" customFormat="1" ht="13.5" x14ac:dyDescent="0.2">
      <c r="A60" s="40"/>
      <c r="B60" s="19">
        <v>3</v>
      </c>
      <c r="C60" s="23">
        <v>30</v>
      </c>
      <c r="D60" s="44">
        <f>((29.4-C60)/C60)*100</f>
        <v>-2.0000000000000049</v>
      </c>
      <c r="E60" s="32">
        <f>((29.98-C60)/C60)*100</f>
        <v>-6.666666666666525E-2</v>
      </c>
      <c r="F60" s="40"/>
    </row>
    <row r="61" spans="1:6" s="7" customFormat="1" ht="13.5" x14ac:dyDescent="0.2">
      <c r="A61" s="35"/>
      <c r="B61" s="19">
        <v>-3</v>
      </c>
      <c r="C61" s="23">
        <v>-30</v>
      </c>
      <c r="D61" s="44">
        <f>((-29.9-C61)/C61)*100</f>
        <v>-0.33333333333333809</v>
      </c>
      <c r="E61" s="32">
        <f>((-29.61-C61)/C61)*100</f>
        <v>-1.3000000000000018</v>
      </c>
      <c r="F61" s="35"/>
    </row>
    <row r="62" spans="1:6" s="7" customFormat="1" ht="7.5" customHeight="1" x14ac:dyDescent="0.2">
      <c r="A62" s="2"/>
      <c r="B62" s="2"/>
      <c r="C62" s="2"/>
      <c r="D62" s="2"/>
      <c r="E62" s="2"/>
      <c r="F62" s="21"/>
    </row>
    <row r="63" spans="1:6" s="7" customFormat="1" x14ac:dyDescent="0.2">
      <c r="A63" s="30" t="s">
        <v>48</v>
      </c>
      <c r="B63" s="5"/>
      <c r="C63" s="5"/>
      <c r="D63" s="5"/>
      <c r="E63" s="5"/>
    </row>
    <row r="64" spans="1:6" s="7" customFormat="1" ht="5.25" customHeight="1" x14ac:dyDescent="0.2">
      <c r="A64" s="24"/>
      <c r="B64" s="5"/>
      <c r="C64" s="5"/>
      <c r="D64" s="5"/>
      <c r="E64" s="5"/>
    </row>
    <row r="65" spans="1:6" s="7" customFormat="1" ht="79.5" customHeight="1" x14ac:dyDescent="0.2">
      <c r="A65" s="38" t="s">
        <v>24</v>
      </c>
      <c r="B65" s="36" t="s">
        <v>25</v>
      </c>
      <c r="C65" s="36" t="s">
        <v>26</v>
      </c>
      <c r="D65" s="36" t="s">
        <v>27</v>
      </c>
      <c r="E65" s="36"/>
      <c r="F65" s="36" t="s">
        <v>28</v>
      </c>
    </row>
    <row r="66" spans="1:6" s="7" customFormat="1" ht="12.75" customHeight="1" x14ac:dyDescent="0.2">
      <c r="A66" s="38"/>
      <c r="B66" s="36"/>
      <c r="C66" s="36"/>
      <c r="D66" s="19" t="s">
        <v>18</v>
      </c>
      <c r="E66" s="19" t="s">
        <v>19</v>
      </c>
      <c r="F66" s="36"/>
    </row>
    <row r="67" spans="1:6" s="7" customFormat="1" ht="13.5" x14ac:dyDescent="0.2">
      <c r="A67" s="39" t="s">
        <v>36</v>
      </c>
      <c r="B67" s="37" t="s">
        <v>37</v>
      </c>
      <c r="C67" s="19" t="s">
        <v>29</v>
      </c>
      <c r="D67" s="31">
        <v>0</v>
      </c>
      <c r="E67" s="31">
        <v>0</v>
      </c>
      <c r="F67" s="37" t="s">
        <v>38</v>
      </c>
    </row>
    <row r="68" spans="1:6" s="7" customFormat="1" ht="13.5" x14ac:dyDescent="0.2">
      <c r="A68" s="39"/>
      <c r="B68" s="37"/>
      <c r="C68" s="19" t="s">
        <v>30</v>
      </c>
      <c r="D68" s="31">
        <v>0</v>
      </c>
      <c r="E68" s="31">
        <v>0</v>
      </c>
      <c r="F68" s="37"/>
    </row>
    <row r="69" spans="1:6" s="7" customFormat="1" ht="13.5" x14ac:dyDescent="0.2">
      <c r="A69" s="39"/>
      <c r="B69" s="37"/>
      <c r="C69" s="19" t="s">
        <v>31</v>
      </c>
      <c r="D69" s="31">
        <v>0</v>
      </c>
      <c r="E69" s="31">
        <v>0</v>
      </c>
      <c r="F69" s="37"/>
    </row>
    <row r="70" spans="1:6" s="7" customFormat="1" ht="13.5" x14ac:dyDescent="0.2">
      <c r="A70" s="39"/>
      <c r="B70" s="37"/>
      <c r="C70" s="19" t="s">
        <v>32</v>
      </c>
      <c r="D70" s="31">
        <v>0</v>
      </c>
      <c r="E70" s="31">
        <v>0</v>
      </c>
      <c r="F70" s="37"/>
    </row>
    <row r="71" spans="1:6" s="7" customFormat="1" ht="13.5" x14ac:dyDescent="0.2">
      <c r="A71" s="39"/>
      <c r="B71" s="37"/>
      <c r="C71" s="19" t="s">
        <v>33</v>
      </c>
      <c r="D71" s="31">
        <v>0</v>
      </c>
      <c r="E71" s="31">
        <v>0</v>
      </c>
      <c r="F71" s="37"/>
    </row>
    <row r="72" spans="1:6" s="7" customFormat="1" ht="13.5" x14ac:dyDescent="0.2">
      <c r="A72" s="39"/>
      <c r="B72" s="37"/>
      <c r="C72" s="19" t="s">
        <v>34</v>
      </c>
      <c r="D72" s="31">
        <v>0</v>
      </c>
      <c r="E72" s="31">
        <v>0</v>
      </c>
      <c r="F72" s="37"/>
    </row>
    <row r="73" spans="1:6" s="7" customFormat="1" ht="13.5" x14ac:dyDescent="0.2">
      <c r="A73" s="39"/>
      <c r="B73" s="37"/>
      <c r="C73" s="19" t="s">
        <v>35</v>
      </c>
      <c r="D73" s="31">
        <v>0</v>
      </c>
      <c r="E73" s="31">
        <v>0</v>
      </c>
      <c r="F73" s="37"/>
    </row>
    <row r="74" spans="1:6" s="7" customFormat="1" ht="6" customHeight="1" x14ac:dyDescent="0.2">
      <c r="A74" s="24"/>
      <c r="B74" s="5"/>
      <c r="C74" s="5"/>
      <c r="D74" s="5"/>
      <c r="E74" s="5"/>
    </row>
    <row r="75" spans="1:6" s="7" customFormat="1" x14ac:dyDescent="0.2">
      <c r="A75" s="30" t="s">
        <v>49</v>
      </c>
      <c r="B75" s="5"/>
      <c r="C75" s="5"/>
      <c r="D75" s="5"/>
      <c r="E75" s="5"/>
    </row>
    <row r="76" spans="1:6" s="7" customFormat="1" ht="5.25" customHeight="1" x14ac:dyDescent="0.2">
      <c r="A76" s="27"/>
      <c r="B76" s="25"/>
      <c r="C76" s="25"/>
      <c r="D76" s="25"/>
      <c r="E76" s="25"/>
      <c r="F76" s="26"/>
    </row>
    <row r="77" spans="1:6" s="7" customFormat="1" ht="38.25" customHeight="1" x14ac:dyDescent="0.2">
      <c r="A77" s="36" t="s">
        <v>15</v>
      </c>
      <c r="B77" s="36" t="s">
        <v>40</v>
      </c>
      <c r="C77" s="36"/>
      <c r="D77" s="36" t="s">
        <v>41</v>
      </c>
      <c r="E77" s="36"/>
      <c r="F77" s="36" t="s">
        <v>42</v>
      </c>
    </row>
    <row r="78" spans="1:6" s="7" customFormat="1" x14ac:dyDescent="0.2">
      <c r="A78" s="36"/>
      <c r="B78" s="20" t="s">
        <v>18</v>
      </c>
      <c r="C78" s="20" t="s">
        <v>19</v>
      </c>
      <c r="D78" s="20" t="s">
        <v>18</v>
      </c>
      <c r="E78" s="20" t="s">
        <v>19</v>
      </c>
      <c r="F78" s="36"/>
    </row>
    <row r="79" spans="1:6" s="7" customFormat="1" ht="13.5" x14ac:dyDescent="0.2">
      <c r="A79" s="29">
        <v>5</v>
      </c>
      <c r="B79" s="31">
        <v>1.5</v>
      </c>
      <c r="C79" s="31">
        <v>1.5</v>
      </c>
      <c r="D79" s="31">
        <v>1.55</v>
      </c>
      <c r="E79" s="31">
        <v>1.5</v>
      </c>
      <c r="F79" s="37" t="s">
        <v>43</v>
      </c>
    </row>
    <row r="80" spans="1:6" s="7" customFormat="1" ht="13.5" x14ac:dyDescent="0.2">
      <c r="A80" s="29">
        <v>10</v>
      </c>
      <c r="B80" s="31">
        <v>1.55</v>
      </c>
      <c r="C80" s="31">
        <v>1.5</v>
      </c>
      <c r="D80" s="31">
        <v>1.55</v>
      </c>
      <c r="E80" s="31">
        <v>1.5</v>
      </c>
      <c r="F80" s="37"/>
    </row>
    <row r="81" spans="1:6" s="7" customFormat="1" ht="13.5" x14ac:dyDescent="0.2">
      <c r="A81" s="29">
        <v>20</v>
      </c>
      <c r="B81" s="31">
        <v>1.5</v>
      </c>
      <c r="C81" s="31">
        <v>1.5</v>
      </c>
      <c r="D81" s="31">
        <v>1.55</v>
      </c>
      <c r="E81" s="31">
        <v>1.45</v>
      </c>
      <c r="F81" s="37"/>
    </row>
    <row r="82" spans="1:6" s="7" customFormat="1" ht="13.5" x14ac:dyDescent="0.2">
      <c r="A82" s="29">
        <v>50</v>
      </c>
      <c r="B82" s="31">
        <v>1.5</v>
      </c>
      <c r="C82" s="31">
        <v>1.5</v>
      </c>
      <c r="D82" s="31">
        <v>1.5</v>
      </c>
      <c r="E82" s="31">
        <v>1.5</v>
      </c>
      <c r="F82" s="37"/>
    </row>
    <row r="83" spans="1:6" s="7" customFormat="1" ht="13.5" x14ac:dyDescent="0.2">
      <c r="A83" s="29">
        <v>100</v>
      </c>
      <c r="B83" s="31">
        <v>1.4</v>
      </c>
      <c r="C83" s="31">
        <v>1.5</v>
      </c>
      <c r="D83" s="31">
        <v>1.45</v>
      </c>
      <c r="E83" s="31">
        <v>1.5</v>
      </c>
      <c r="F83" s="37"/>
    </row>
    <row r="84" spans="1:6" s="7" customFormat="1" ht="13.5" x14ac:dyDescent="0.2">
      <c r="A84" s="29">
        <v>200</v>
      </c>
      <c r="B84" s="31">
        <v>1.1000000000000001</v>
      </c>
      <c r="C84" s="31">
        <v>1.2</v>
      </c>
      <c r="D84" s="31">
        <v>1.05</v>
      </c>
      <c r="E84" s="31">
        <v>1.2</v>
      </c>
      <c r="F84" s="37"/>
    </row>
    <row r="85" spans="1:6" s="7" customFormat="1" ht="13.5" x14ac:dyDescent="0.2">
      <c r="A85" s="29">
        <v>500</v>
      </c>
      <c r="B85" s="31">
        <v>1.1000000000000001</v>
      </c>
      <c r="C85" s="31">
        <v>1.2</v>
      </c>
      <c r="D85" s="31">
        <v>1.05</v>
      </c>
      <c r="E85" s="31">
        <v>1.2</v>
      </c>
      <c r="F85" s="37"/>
    </row>
    <row r="86" spans="1:6" s="7" customFormat="1" ht="13.5" x14ac:dyDescent="0.2">
      <c r="A86" s="29" t="s">
        <v>20</v>
      </c>
      <c r="B86" s="31">
        <v>1</v>
      </c>
      <c r="C86" s="31">
        <v>1.3</v>
      </c>
      <c r="D86" s="31">
        <v>1.05</v>
      </c>
      <c r="E86" s="31">
        <v>1.25</v>
      </c>
      <c r="F86" s="37"/>
    </row>
    <row r="87" spans="1:6" s="7" customFormat="1" ht="13.5" x14ac:dyDescent="0.2">
      <c r="A87" s="29" t="s">
        <v>21</v>
      </c>
      <c r="B87" s="31">
        <v>1.5</v>
      </c>
      <c r="C87" s="31">
        <v>1.4</v>
      </c>
      <c r="D87" s="31">
        <v>1.55</v>
      </c>
      <c r="E87" s="31">
        <v>1.6</v>
      </c>
      <c r="F87" s="37"/>
    </row>
    <row r="88" spans="1:6" s="7" customFormat="1" ht="13.5" x14ac:dyDescent="0.2">
      <c r="A88" s="29" t="s">
        <v>22</v>
      </c>
      <c r="B88" s="31">
        <v>1.6</v>
      </c>
      <c r="C88" s="31">
        <v>1.6</v>
      </c>
      <c r="D88" s="31">
        <v>1.65</v>
      </c>
      <c r="E88" s="31">
        <v>1.55</v>
      </c>
      <c r="F88" s="37"/>
    </row>
    <row r="89" spans="1:6" s="7" customFormat="1" ht="13.5" x14ac:dyDescent="0.2">
      <c r="A89" s="29" t="s">
        <v>23</v>
      </c>
      <c r="B89" s="31">
        <v>1.8</v>
      </c>
      <c r="C89" s="31">
        <v>1.8</v>
      </c>
      <c r="D89" s="31">
        <v>1.7</v>
      </c>
      <c r="E89" s="31">
        <v>1.5</v>
      </c>
      <c r="F89" s="37"/>
    </row>
    <row r="90" spans="1:6" s="7" customFormat="1" ht="7.5" customHeight="1" x14ac:dyDescent="0.2">
      <c r="A90" s="28"/>
      <c r="B90" s="25"/>
      <c r="C90" s="25"/>
      <c r="D90" s="25"/>
      <c r="E90" s="25"/>
      <c r="F90" s="26"/>
    </row>
    <row r="91" spans="1:6" s="7" customFormat="1" x14ac:dyDescent="0.2">
      <c r="A91" s="27"/>
      <c r="B91" s="25"/>
      <c r="C91" s="25"/>
      <c r="D91" s="25"/>
      <c r="E91" s="25"/>
      <c r="F91" s="26"/>
    </row>
    <row r="92" spans="1:6" s="7" customFormat="1" x14ac:dyDescent="0.2">
      <c r="A92" s="27"/>
      <c r="B92" s="25"/>
      <c r="C92" s="25"/>
      <c r="D92" s="25"/>
      <c r="E92" s="25"/>
      <c r="F92" s="26"/>
    </row>
    <row r="93" spans="1:6" s="7" customFormat="1" x14ac:dyDescent="0.2">
      <c r="A93" s="25"/>
      <c r="B93" s="25"/>
      <c r="C93" s="25"/>
      <c r="D93" s="25"/>
      <c r="E93" s="25"/>
      <c r="F93" s="26"/>
    </row>
    <row r="94" spans="1:6" ht="13.5" x14ac:dyDescent="0.25">
      <c r="A94" s="2" t="s">
        <v>59</v>
      </c>
      <c r="B94" s="2"/>
      <c r="C94" s="2"/>
      <c r="D94" s="2"/>
      <c r="E94" s="2"/>
      <c r="F94" s="2"/>
    </row>
    <row r="95" spans="1:6" x14ac:dyDescent="0.2">
      <c r="A95" s="3"/>
      <c r="B95" s="3"/>
      <c r="C95" s="3"/>
      <c r="D95" s="3"/>
      <c r="E95" s="3"/>
      <c r="F95" s="3"/>
    </row>
    <row r="96" spans="1:6" ht="13.5" x14ac:dyDescent="0.25">
      <c r="A96" s="4" t="s">
        <v>60</v>
      </c>
      <c r="B96" s="5"/>
      <c r="C96" s="4"/>
      <c r="D96" s="4"/>
      <c r="E96" s="5" t="s">
        <v>62</v>
      </c>
      <c r="F96" s="4"/>
    </row>
    <row r="97" spans="1:5" x14ac:dyDescent="0.2">
      <c r="A97" s="4"/>
      <c r="B97" s="4"/>
      <c r="C97" s="4"/>
      <c r="D97" s="4"/>
      <c r="E97" s="4"/>
    </row>
    <row r="98" spans="1:5" x14ac:dyDescent="0.2">
      <c r="A98" s="4"/>
      <c r="B98" s="4"/>
      <c r="C98" s="4"/>
      <c r="D98" s="4"/>
      <c r="E98" s="4"/>
    </row>
    <row r="99" spans="1:5" x14ac:dyDescent="0.2">
      <c r="A99" s="4"/>
      <c r="B99" s="4"/>
      <c r="C99" s="4"/>
      <c r="D99" s="4"/>
      <c r="E99" s="4"/>
    </row>
    <row r="100" spans="1:5" x14ac:dyDescent="0.2">
      <c r="A100" s="4"/>
      <c r="B100" s="4"/>
      <c r="C100" s="4"/>
      <c r="D100" s="4"/>
      <c r="E100" s="4"/>
    </row>
    <row r="101" spans="1:5" x14ac:dyDescent="0.2">
      <c r="A101" s="4"/>
      <c r="B101" s="4"/>
      <c r="C101" s="4"/>
      <c r="D101" s="4"/>
      <c r="E101" s="4"/>
    </row>
    <row r="102" spans="1:5" x14ac:dyDescent="0.2">
      <c r="A102" s="4"/>
      <c r="B102" s="4"/>
      <c r="C102" s="4"/>
      <c r="D102" s="4"/>
      <c r="E102" s="4"/>
    </row>
  </sheetData>
  <mergeCells count="42">
    <mergeCell ref="A7:G7"/>
    <mergeCell ref="A1:G1"/>
    <mergeCell ref="A2:G2"/>
    <mergeCell ref="A3:G3"/>
    <mergeCell ref="A4:G4"/>
    <mergeCell ref="A5:G5"/>
    <mergeCell ref="A17:C17"/>
    <mergeCell ref="B34:B35"/>
    <mergeCell ref="A8:G8"/>
    <mergeCell ref="A16:C16"/>
    <mergeCell ref="A42:A43"/>
    <mergeCell ref="A34:A35"/>
    <mergeCell ref="C34:C35"/>
    <mergeCell ref="F34:F35"/>
    <mergeCell ref="A18:C18"/>
    <mergeCell ref="A19:C19"/>
    <mergeCell ref="F77:F78"/>
    <mergeCell ref="F79:F89"/>
    <mergeCell ref="A56:A61"/>
    <mergeCell ref="F36:F61"/>
    <mergeCell ref="A48:A49"/>
    <mergeCell ref="A50:A51"/>
    <mergeCell ref="A38:A39"/>
    <mergeCell ref="A40:A41"/>
    <mergeCell ref="A44:A45"/>
    <mergeCell ref="A46:A47"/>
    <mergeCell ref="A77:A78"/>
    <mergeCell ref="B77:C77"/>
    <mergeCell ref="D77:E77"/>
    <mergeCell ref="A67:A73"/>
    <mergeCell ref="B67:B73"/>
    <mergeCell ref="A20:C20"/>
    <mergeCell ref="A52:A53"/>
    <mergeCell ref="D34:E34"/>
    <mergeCell ref="F67:F73"/>
    <mergeCell ref="D65:E65"/>
    <mergeCell ref="A65:A66"/>
    <mergeCell ref="B65:B66"/>
    <mergeCell ref="C65:C66"/>
    <mergeCell ref="F65:F66"/>
    <mergeCell ref="A54:A55"/>
    <mergeCell ref="A36:A37"/>
  </mergeCells>
  <phoneticPr fontId="0" type="noConversion"/>
  <pageMargins left="0.78740157480314965" right="0.39370078740157483" top="0.59055118110236227" bottom="0.59055118110236227" header="0.51181102362204722" footer="0.39370078740157483"/>
  <pageSetup paperSize="9" orientation="portrait" r:id="rId1"/>
  <headerFooter alignWithMargins="0">
    <oddFooter>&amp;R&amp;"Times New Roman,обычный"Страница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2022-11-23T05:33:18Z</cp:lastPrinted>
  <dcterms:created xsi:type="dcterms:W3CDTF">1996-10-08T23:32:33Z</dcterms:created>
  <dcterms:modified xsi:type="dcterms:W3CDTF">2023-11-14T11:18:19Z</dcterms:modified>
</cp:coreProperties>
</file>