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Лист1!$A$1:$H$291</definedName>
  </definedNames>
  <calcPr calcId="152511"/>
</workbook>
</file>

<file path=xl/calcChain.xml><?xml version="1.0" encoding="utf-8"?>
<calcChain xmlns="http://schemas.openxmlformats.org/spreadsheetml/2006/main">
  <c r="A7" i="1" l="1"/>
  <c r="H277" i="1" l="1"/>
  <c r="H278" i="1"/>
  <c r="H279" i="1"/>
  <c r="H280" i="1"/>
  <c r="H281" i="1"/>
  <c r="H282" i="1"/>
  <c r="H283" i="1"/>
  <c r="H284" i="1"/>
  <c r="H285" i="1"/>
  <c r="H286" i="1"/>
  <c r="H287" i="1"/>
  <c r="H276" i="1"/>
  <c r="H274" i="1"/>
  <c r="H275" i="1"/>
  <c r="H273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G280" i="1"/>
  <c r="G281" i="1"/>
  <c r="G282" i="1"/>
  <c r="G283" i="1"/>
  <c r="G284" i="1"/>
  <c r="G285" i="1"/>
  <c r="G286" i="1"/>
  <c r="G287" i="1"/>
  <c r="G277" i="1"/>
  <c r="G278" i="1"/>
  <c r="G279" i="1"/>
  <c r="G276" i="1"/>
  <c r="G274" i="1"/>
  <c r="G275" i="1"/>
  <c r="G273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H268" i="1"/>
  <c r="H269" i="1"/>
  <c r="H267" i="1"/>
  <c r="H265" i="1"/>
  <c r="H266" i="1"/>
  <c r="H264" i="1"/>
  <c r="H262" i="1"/>
  <c r="H263" i="1"/>
  <c r="H261" i="1"/>
  <c r="H260" i="1"/>
  <c r="H259" i="1"/>
  <c r="H258" i="1"/>
  <c r="G268" i="1"/>
  <c r="G269" i="1"/>
  <c r="G267" i="1"/>
  <c r="G265" i="1"/>
  <c r="G266" i="1"/>
  <c r="G264" i="1"/>
  <c r="G262" i="1"/>
  <c r="G263" i="1"/>
  <c r="G261" i="1"/>
  <c r="G260" i="1"/>
  <c r="G259" i="1"/>
  <c r="G258" i="1"/>
  <c r="H247" i="1"/>
  <c r="H248" i="1"/>
  <c r="H249" i="1"/>
  <c r="H250" i="1"/>
  <c r="H251" i="1"/>
  <c r="H252" i="1"/>
  <c r="H253" i="1"/>
  <c r="H254" i="1"/>
  <c r="H246" i="1"/>
  <c r="H244" i="1"/>
  <c r="H245" i="1"/>
  <c r="H243" i="1"/>
  <c r="G252" i="1"/>
  <c r="G253" i="1"/>
  <c r="G254" i="1"/>
  <c r="G250" i="1"/>
  <c r="G251" i="1"/>
  <c r="G249" i="1"/>
  <c r="G247" i="1"/>
  <c r="G248" i="1"/>
  <c r="G246" i="1"/>
  <c r="G244" i="1"/>
  <c r="G245" i="1"/>
  <c r="G243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<sst xmlns="http://schemas.openxmlformats.org/spreadsheetml/2006/main" count="634" uniqueCount="328">
  <si>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</si>
  <si>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</si>
  <si>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</si>
  <si>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</si>
  <si>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</si>
  <si>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</si>
  <si>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</si>
  <si>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</si>
  <si>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</si>
  <si>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</si>
  <si>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</si>
  <si>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</si>
  <si>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</si>
  <si>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</si>
  <si>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</si>
  <si>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</si>
  <si>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</si>
  <si>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</si>
  <si>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</si>
  <si>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</si>
  <si>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</si>
  <si>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</si>
  <si>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</si>
  <si>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</si>
  <si>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</si>
  <si>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</si>
  <si>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</si>
  <si>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</si>
  <si>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</si>
  <si>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</si>
  <si>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</si>
  <si>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</si>
  <si>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</si>
  <si>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</si>
  <si>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</si>
  <si>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</si>
  <si>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</si>
  <si>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</si>
  <si>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</si>
  <si>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</si>
  <si>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</si>
  <si>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</si>
  <si>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</si>
  <si>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</si>
  <si>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</si>
  <si>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</si>
  <si>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</si>
  <si>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</si>
  <si>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</si>
  <si>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</si>
  <si>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</si>
  <si>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</si>
  <si>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</si>
  <si>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</si>
  <si>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</si>
  <si>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</si>
  <si>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</si>
  <si>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</si>
  <si>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</si>
  <si>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</si>
  <si>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</si>
  <si>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</si>
  <si>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</si>
  <si>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</si>
  <si>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</si>
  <si>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</si>
  <si>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</si>
  <si>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</si>
  <si>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</si>
  <si>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</si>
  <si>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</si>
  <si>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</si>
  <si>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</si>
  <si>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</si>
  <si>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</si>
  <si>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</si>
  <si>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</si>
  <si>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</si>
  <si>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</si>
  <si>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</si>
  <si>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</si>
  <si>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</si>
  <si>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</si>
  <si>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</si>
  <si>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</si>
  <si>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</si>
  <si>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</si>
  <si>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</si>
  <si>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</si>
  <si>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</si>
  <si>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</si>
  <si>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</si>
  <si>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</si>
  <si>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</si>
  <si>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</si>
  <si>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</si>
  <si>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</si>
  <si>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</si>
  <si>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</si>
  <si>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</si>
  <si>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</si>
  <si>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</si>
  <si>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</si>
  <si>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</si>
  <si>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</si>
  <si>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</si>
  <si>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</si>
  <si>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</si>
  <si>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</si>
  <si>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</si>
  <si>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</si>
  <si>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</si>
  <si>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</si>
  <si>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</si>
  <si>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</si>
  <si>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</si>
  <si>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</si>
  <si>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</si>
  <si>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</si>
  <si>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</si>
  <si>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</si>
  <si>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</si>
  <si>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</si>
  <si>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</si>
  <si>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</si>
  <si>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</si>
  <si>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</si>
  <si>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</si>
  <si>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</si>
  <si>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</si>
  <si>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</si>
  <si>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</si>
  <si>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</si>
  <si>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</si>
  <si>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</si>
  <si>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</si>
  <si>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</si>
  <si>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</si>
  <si>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</si>
  <si>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</si>
  <si>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</si>
  <si>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</si>
  <si>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</si>
  <si>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</si>
  <si>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</si>
  <si>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</si>
  <si>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</si>
  <si>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</si>
  <si>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</si>
  <si>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</si>
  <si>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</si>
  <si>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</si>
  <si>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</si>
  <si>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</si>
  <si>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</si>
  <si>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</si>
  <si>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</si>
  <si>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</si>
  <si>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</si>
  <si>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</si>
  <si>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</si>
  <si>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</si>
  <si>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</si>
  <si>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</si>
  <si>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</si>
  <si>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</si>
  <si>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</si>
  <si>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</si>
  <si>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</si>
  <si>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</si>
  <si>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</si>
  <si>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</si>
  <si>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</si>
  <si>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</si>
  <si>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</si>
  <si>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</si>
  <si>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</si>
  <si>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</si>
  <si>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</si>
  <si>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</si>
  <si>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</si>
  <si>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</si>
  <si>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</si>
  <si>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</si>
  <si>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</si>
  <si>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</si>
  <si>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</si>
  <si>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</si>
  <si>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</si>
  <si>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</si>
  <si>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</si>
  <si>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</si>
  <si>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</si>
  <si>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</si>
  <si>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</si>
  <si>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</si>
  <si>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</si>
  <si>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</si>
  <si>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</si>
  <si>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</si>
  <si>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</si>
  <si>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</si>
  <si>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</si>
  <si>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</si>
  <si>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</si>
  <si>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</si>
  <si>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</si>
  <si>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</si>
  <si>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</si>
  <si>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</si>
  <si>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</si>
  <si>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</si>
  <si>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</si>
  <si>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</si>
  <si>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</si>
  <si>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</si>
  <si>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</si>
  <si>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</si>
  <si>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</si>
  <si>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</si>
  <si>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</si>
  <si>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</si>
  <si>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</si>
  <si>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</si>
  <si>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</si>
  <si>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</si>
  <si>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</si>
  <si>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</si>
  <si>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</si>
  <si>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</si>
  <si>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</si>
  <si>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</si>
  <si>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</si>
  <si>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</si>
  <si>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</si>
  <si>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</si>
  <si>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</si>
  <si>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</si>
  <si>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</si>
  <si>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</si>
  <si>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</si>
  <si>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</si>
  <si>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</si>
  <si>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</si>
  <si>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</si>
  <si>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</si>
  <si>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</si>
  <si>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</si>
  <si>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</si>
  <si>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</si>
  <si>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</si>
  <si>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</si>
  <si>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</si>
  <si>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</si>
  <si>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</si>
  <si>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</si>
  <si>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</si>
  <si>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</si>
  <si>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</si>
  <si>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</si>
  <si>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</si>
  <si>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</si>
  <si>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</si>
  <si>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</si>
  <si>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</si>
  <si>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</si>
  <si>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</si>
  <si>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</si>
  <si>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</si>
  <si>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</si>
  <si>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</si>
  <si>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</si>
  <si>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</si>
  <si>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</si>
  <si>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</si>
  <si>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</si>
  <si>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</si>
  <si>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</si>
  <si>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</si>
  <si>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</si>
  <si>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</si>
  <si>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</si>
  <si>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</si>
  <si>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</si>
  <si>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</si>
  <si>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</si>
  <si>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</si>
  <si>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</si>
  <si>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</si>
  <si>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</si>
  <si>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</si>
  <si>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</si>
  <si>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</si>
  <si>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</si>
  <si>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</si>
  <si>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</si>
  <si>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</si>
  <si>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</si>
  <si>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</si>
  <si>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</si>
  <si>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</si>
  <si>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</si>
  <si>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</si>
  <si>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</si>
  <si>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</si>
  <si>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</si>
  <si>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</si>
  <si>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</si>
  <si>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</si>
  <si>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</si>
  <si>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</si>
  <si>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</si>
  <si>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</si>
  <si>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</si>
  <si>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</si>
  <si>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</si>
  <si>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</si>
  <si>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</si>
  <si>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</si>
  <si>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</si>
  <si>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</si>
  <si>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</si>
  <si>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r>
      <t>1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</si>
  <si>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</si>
  <si>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</si>
  <si>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>Заключение:</t>
  </si>
  <si>
    <t>годен</t>
  </si>
  <si>
    <t>Напряжение,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</si>
</sst>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10" fillId="0" borderId="2" xfId="0" applyFont="1" applyBorder="1"/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3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" fontId="4" fillId="0" borderId="1" xfId="1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view="pageLayout" zoomScaleNormal="100" zoomScaleSheetLayoutView="100" workbookViewId="0">
      <selection activeCell="F12" sqref="F12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76" t="s">
        <v>0</v>
      </c>
      <c r="B1" s="76"/>
      <c r="C1" s="76"/>
      <c r="D1" s="76"/>
      <c r="E1" s="76"/>
      <c r="F1" s="76"/>
      <c r="G1" s="76"/>
      <c r="H1" s="76"/>
      <c r="I1" s="1"/>
    </row>
    <row r="2" spans="1:9" x14ac:dyDescent="0.25">
      <c r="A2" s="76" t="s">
        <v>320</v>
      </c>
      <c r="B2" s="76"/>
      <c r="C2" s="76"/>
      <c r="D2" s="76"/>
      <c r="E2" s="76"/>
      <c r="F2" s="76"/>
      <c r="G2" s="76"/>
      <c r="H2" s="76"/>
      <c r="I2" s="1"/>
    </row>
    <row r="3" spans="1:9" x14ac:dyDescent="0.25">
      <c r="A3" s="76" t="s">
        <v>1</v>
      </c>
      <c r="B3" s="76"/>
      <c r="C3" s="76"/>
      <c r="D3" s="76"/>
      <c r="E3" s="76"/>
      <c r="F3" s="76"/>
      <c r="G3" s="76"/>
      <c r="H3" s="76"/>
      <c r="I3" s="1"/>
    </row>
    <row r="4" spans="1:9" x14ac:dyDescent="0.25">
      <c r="A4" s="86" t="s">
        <v>321</v>
      </c>
      <c r="B4" s="86"/>
      <c r="C4" s="86"/>
      <c r="D4" s="86"/>
      <c r="E4" s="86"/>
      <c r="F4" s="86"/>
      <c r="G4" s="86"/>
      <c r="H4" s="86"/>
      <c r="I4" s="3"/>
    </row>
    <row r="5" spans="1:9" x14ac:dyDescent="0.25">
      <c r="A5" s="86" t="s">
        <v>2</v>
      </c>
      <c r="B5" s="86"/>
      <c r="C5" s="86"/>
      <c r="D5" s="86"/>
      <c r="E5" s="86"/>
      <c r="F5" s="86"/>
      <c r="G5" s="86"/>
      <c r="H5" s="86"/>
      <c r="I5" s="3"/>
    </row>
    <row r="6" spans="1:9" x14ac:dyDescent="0.25">
      <c r="A6" s="36"/>
      <c r="B6" s="36"/>
      <c r="C6" s="36"/>
      <c r="D6" s="36"/>
      <c r="E6" s="36"/>
      <c r="F6" s="36"/>
      <c r="G6" s="36"/>
      <c r="H6" s="36"/>
      <c r="I6" s="3"/>
    </row>
    <row r="7" spans="1:9" x14ac:dyDescent="0.25">
      <c r="A7" s="90" t="str">
        <f>"Протокол поверки № 10/"&amp;C291&amp;"/"&amp;D10</f>
        <v>Протокол поверки № 10/_date/_numb</v>
      </c>
      <c r="B7" s="90"/>
      <c r="C7" s="90"/>
      <c r="D7" s="90"/>
      <c r="E7" s="90"/>
      <c r="F7" s="90"/>
      <c r="G7" s="90"/>
      <c r="H7" s="90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75" t="s">
        <v>247</v>
      </c>
      <c r="B9" s="75"/>
      <c r="C9" s="75"/>
      <c r="D9" s="40" t="s">
        <v>248</v>
      </c>
      <c r="E9" s="41"/>
      <c r="F9" s="42" t="s">
        <v>37</v>
      </c>
      <c r="G9" s="42"/>
      <c r="H9" s="43"/>
      <c r="I9" s="3"/>
    </row>
    <row r="10" spans="1:9" x14ac:dyDescent="0.25">
      <c r="A10" s="75" t="s">
        <v>249</v>
      </c>
      <c r="B10" s="75"/>
      <c r="C10" s="75"/>
      <c r="D10" s="44" t="s">
        <v>38</v>
      </c>
      <c r="E10" s="41"/>
      <c r="F10" s="41"/>
      <c r="G10" s="41"/>
      <c r="H10" s="43"/>
      <c r="I10" s="3"/>
    </row>
    <row r="11" spans="1:9" x14ac:dyDescent="0.25">
      <c r="A11" s="75" t="s">
        <v>250</v>
      </c>
      <c r="B11" s="75"/>
      <c r="C11" s="75"/>
      <c r="D11" s="40"/>
      <c r="E11" s="41"/>
      <c r="F11" s="41"/>
      <c r="G11" s="41"/>
      <c r="H11" s="43"/>
      <c r="I11" s="3"/>
    </row>
    <row r="12" spans="1:9" x14ac:dyDescent="0.25">
      <c r="A12" s="75" t="s">
        <v>251</v>
      </c>
      <c r="B12" s="75"/>
      <c r="C12" s="75"/>
      <c r="D12" s="45"/>
      <c r="E12" s="41"/>
      <c r="F12" s="41"/>
      <c r="G12" s="41"/>
      <c r="H12" s="43"/>
    </row>
    <row r="13" spans="1:9" x14ac:dyDescent="0.25">
      <c r="A13" s="75" t="s">
        <v>252</v>
      </c>
      <c r="B13" s="75"/>
      <c r="C13" s="75"/>
      <c r="D13" s="44" t="s">
        <v>258</v>
      </c>
      <c r="E13" s="41"/>
      <c r="F13" s="41"/>
      <c r="G13" s="41"/>
      <c r="H13" s="43"/>
      <c r="I13" s="4"/>
    </row>
    <row r="14" spans="1:9" x14ac:dyDescent="0.25">
      <c r="A14" s="75" t="s">
        <v>253</v>
      </c>
      <c r="B14" s="75"/>
      <c r="C14" s="75"/>
      <c r="D14" s="45" t="s">
        <v>257</v>
      </c>
      <c r="E14" s="41"/>
      <c r="F14" s="41"/>
      <c r="G14" s="41"/>
      <c r="H14" s="43"/>
      <c r="I14" s="4"/>
    </row>
    <row r="15" spans="1:9" x14ac:dyDescent="0.25">
      <c r="A15" s="75" t="s">
        <v>254</v>
      </c>
      <c r="B15" s="75"/>
      <c r="C15" s="75"/>
      <c r="D15" s="40" t="s">
        <v>255</v>
      </c>
      <c r="E15" s="41"/>
      <c r="F15" s="41"/>
      <c r="G15" s="41"/>
      <c r="H15" s="43"/>
    </row>
    <row r="16" spans="1:9" x14ac:dyDescent="0.25">
      <c r="B16" s="37"/>
      <c r="H16" s="7"/>
    </row>
    <row r="17" spans="1:9" x14ac:dyDescent="0.25">
      <c r="A17" s="6" t="s">
        <v>3</v>
      </c>
    </row>
    <row r="18" spans="1:9" ht="15" customHeight="1" x14ac:dyDescent="0.25">
      <c r="A18" s="73" t="s">
        <v>24</v>
      </c>
      <c r="B18" s="79"/>
      <c r="C18" s="74"/>
      <c r="D18" s="77" t="s">
        <v>25</v>
      </c>
      <c r="E18" s="77"/>
      <c r="F18" s="77" t="s">
        <v>26</v>
      </c>
      <c r="G18" s="77"/>
      <c r="H18" s="13"/>
    </row>
    <row r="19" spans="1:9" x14ac:dyDescent="0.25">
      <c r="A19" s="80" t="s">
        <v>27</v>
      </c>
      <c r="B19" s="81"/>
      <c r="C19" s="82"/>
      <c r="D19" s="78" t="s">
        <v>39</v>
      </c>
      <c r="E19" s="78"/>
      <c r="F19" s="73" t="s">
        <v>28</v>
      </c>
      <c r="G19" s="74"/>
      <c r="H19" s="10"/>
    </row>
    <row r="20" spans="1:9" x14ac:dyDescent="0.25">
      <c r="A20" s="83" t="s">
        <v>29</v>
      </c>
      <c r="B20" s="83"/>
      <c r="C20" s="83"/>
      <c r="D20" s="78" t="s">
        <v>40</v>
      </c>
      <c r="E20" s="78"/>
      <c r="F20" s="73" t="s">
        <v>30</v>
      </c>
      <c r="G20" s="74"/>
      <c r="H20" s="10"/>
    </row>
    <row r="21" spans="1:9" x14ac:dyDescent="0.25">
      <c r="A21" s="80" t="s">
        <v>31</v>
      </c>
      <c r="B21" s="81"/>
      <c r="C21" s="82"/>
      <c r="D21" s="84" t="s">
        <v>41</v>
      </c>
      <c r="E21" s="85"/>
      <c r="F21" s="73" t="s">
        <v>32</v>
      </c>
      <c r="G21" s="74"/>
      <c r="H21" s="10"/>
    </row>
    <row r="22" spans="1:9" x14ac:dyDescent="0.25">
      <c r="A22" s="80" t="s">
        <v>33</v>
      </c>
      <c r="B22" s="81"/>
      <c r="C22" s="82"/>
      <c r="D22" s="71"/>
      <c r="E22" s="72"/>
      <c r="F22" s="73" t="s">
        <v>34</v>
      </c>
      <c r="G22" s="74"/>
      <c r="H22" s="10"/>
    </row>
    <row r="23" spans="1:9" x14ac:dyDescent="0.25">
      <c r="A23" s="80" t="s">
        <v>4</v>
      </c>
      <c r="B23" s="81"/>
      <c r="C23" s="82"/>
      <c r="D23" s="71"/>
      <c r="E23" s="72"/>
      <c r="F23" s="73" t="s">
        <v>35</v>
      </c>
      <c r="G23" s="74"/>
      <c r="H23" s="10"/>
    </row>
    <row r="24" spans="1:9" x14ac:dyDescent="0.25">
      <c r="A24" s="38"/>
      <c r="B24" s="38"/>
      <c r="C24" s="38"/>
      <c r="D24" s="39"/>
      <c r="E24" s="39"/>
      <c r="F24" s="31"/>
      <c r="G24" s="31"/>
      <c r="H24" s="10"/>
    </row>
    <row r="25" spans="1:9" x14ac:dyDescent="0.25">
      <c r="A25" s="8" t="s">
        <v>36</v>
      </c>
      <c r="B25" s="38"/>
      <c r="C25" s="38"/>
      <c r="D25" s="39"/>
      <c r="E25" s="39"/>
      <c r="F25" s="31"/>
      <c r="G25" s="31"/>
      <c r="H25" s="10"/>
    </row>
    <row r="26" spans="1:9" x14ac:dyDescent="0.25">
      <c r="A26" s="38"/>
      <c r="B26" s="38"/>
      <c r="C26" s="38"/>
      <c r="D26" s="39"/>
      <c r="E26" s="39"/>
      <c r="F26" s="31"/>
      <c r="G26" s="31"/>
      <c r="H26" s="10"/>
    </row>
    <row r="27" spans="1:9" x14ac:dyDescent="0.25">
      <c r="A27" s="6" t="s">
        <v>322</v>
      </c>
    </row>
    <row r="28" spans="1:9" x14ac:dyDescent="0.25">
      <c r="A28" s="6" t="s">
        <v>323</v>
      </c>
    </row>
    <row r="29" spans="1:9" x14ac:dyDescent="0.25">
      <c r="A29" s="11" t="s">
        <v>324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10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5" t="s">
        <v>279</v>
      </c>
      <c r="B31" s="65" t="s">
        <v>262</v>
      </c>
      <c r="C31" s="65"/>
      <c r="D31" s="65" t="s">
        <v>259</v>
      </c>
      <c r="E31" s="65"/>
      <c r="F31" s="65" t="s">
        <v>317</v>
      </c>
      <c r="G31" s="65"/>
      <c r="I31" s="13"/>
    </row>
    <row r="32" spans="1:9" x14ac:dyDescent="0.25">
      <c r="A32" s="65"/>
      <c r="B32" s="65"/>
      <c r="C32" s="65"/>
      <c r="D32" s="65"/>
      <c r="E32" s="65"/>
      <c r="F32" s="54" t="s">
        <v>318</v>
      </c>
      <c r="G32" s="54" t="s">
        <v>319</v>
      </c>
      <c r="I32" s="13"/>
    </row>
    <row r="33" spans="1:9" x14ac:dyDescent="0.25">
      <c r="A33" s="65">
        <v>0.1</v>
      </c>
      <c r="B33" s="46">
        <v>5</v>
      </c>
      <c r="C33" s="67" t="s">
        <v>260</v>
      </c>
      <c r="D33" s="52" t="s">
        <v>44</v>
      </c>
      <c r="E33" s="67" t="s">
        <v>260</v>
      </c>
      <c r="F33" s="56">
        <f>B33-((B33*0.005/100)+(A33*1000*0.0035/100))</f>
        <v>4.9962499999999999</v>
      </c>
      <c r="G33" s="56">
        <f>B33+((B33*0.005/100)+(A33*1000*0.0035/100))</f>
        <v>5.0037500000000001</v>
      </c>
      <c r="I33" s="10"/>
    </row>
    <row r="34" spans="1:9" x14ac:dyDescent="0.25">
      <c r="A34" s="65"/>
      <c r="B34" s="46">
        <v>50</v>
      </c>
      <c r="C34" s="67"/>
      <c r="D34" s="52" t="s">
        <v>45</v>
      </c>
      <c r="E34" s="67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5"/>
      <c r="B35" s="46">
        <v>95</v>
      </c>
      <c r="C35" s="67"/>
      <c r="D35" s="52" t="s">
        <v>46</v>
      </c>
      <c r="E35" s="67"/>
      <c r="F35" s="56">
        <f t="shared" si="0"/>
        <v>94.995249999999999</v>
      </c>
      <c r="G35" s="56">
        <f t="shared" si="1"/>
        <v>95.004750000000001</v>
      </c>
      <c r="I35" s="10"/>
    </row>
    <row r="36" spans="1:9" x14ac:dyDescent="0.25">
      <c r="A36" s="65">
        <v>1</v>
      </c>
      <c r="B36" s="46">
        <v>50</v>
      </c>
      <c r="C36" s="67"/>
      <c r="D36" s="52" t="s">
        <v>47</v>
      </c>
      <c r="E36" s="67"/>
      <c r="F36" s="56">
        <f>B36-((B36*0.0035/100)+(A36*1000*0.0007/100))</f>
        <v>49.991250000000001</v>
      </c>
      <c r="G36" s="56">
        <f>B36+((B36*0.0035/100)+(A36*1000*0.0007/100))</f>
        <v>50.008749999999999</v>
      </c>
      <c r="I36" s="10"/>
    </row>
    <row r="37" spans="1:9" x14ac:dyDescent="0.25">
      <c r="A37" s="65"/>
      <c r="B37" s="47">
        <v>0.5</v>
      </c>
      <c r="C37" s="67" t="s">
        <v>261</v>
      </c>
      <c r="D37" s="52" t="s">
        <v>48</v>
      </c>
      <c r="E37" s="67" t="s">
        <v>261</v>
      </c>
      <c r="F37" s="58">
        <f>B37-((B37*0.0035/100)+(A37*0.0007/100))</f>
        <v>0.4999825</v>
      </c>
      <c r="G37" s="58">
        <f>B37+((B37*0.0035/100)+(A37*0.0007/100))</f>
        <v>0.5000175</v>
      </c>
      <c r="I37" s="10"/>
    </row>
    <row r="38" spans="1:9" x14ac:dyDescent="0.25">
      <c r="A38" s="65"/>
      <c r="B38" s="17">
        <v>0.95</v>
      </c>
      <c r="C38" s="67"/>
      <c r="D38" s="52" t="s">
        <v>49</v>
      </c>
      <c r="E38" s="67"/>
      <c r="F38" s="59">
        <f>B38-((B38*0.0035/100)+(A38*0.0007/100))</f>
        <v>0.94996674999999997</v>
      </c>
      <c r="G38" s="59">
        <f>B38+((B38*0.0035/100)+(A38*0.0007/100))</f>
        <v>0.95003324999999994</v>
      </c>
      <c r="I38" s="10"/>
    </row>
    <row r="39" spans="1:9" x14ac:dyDescent="0.25">
      <c r="A39" s="65">
        <v>10</v>
      </c>
      <c r="B39" s="47">
        <v>0.5</v>
      </c>
      <c r="C39" s="67"/>
      <c r="D39" s="52" t="s">
        <v>50</v>
      </c>
      <c r="E39" s="67"/>
      <c r="F39" s="57">
        <f>B39-((B39*0.003/100)+(A39*0.0005/100))</f>
        <v>0.49993500000000002</v>
      </c>
      <c r="G39" s="57">
        <f>B39+((B39*0.003/100)+(A39*0.0005/100))</f>
        <v>0.50006499999999998</v>
      </c>
      <c r="I39" s="18"/>
    </row>
    <row r="40" spans="1:9" x14ac:dyDescent="0.25">
      <c r="A40" s="65"/>
      <c r="B40" s="46">
        <v>5</v>
      </c>
      <c r="C40" s="67"/>
      <c r="D40" s="52" t="s">
        <v>51</v>
      </c>
      <c r="E40" s="67"/>
      <c r="F40" s="56">
        <f t="shared" ref="F40:F41" si="2">B40-((B40*0.003/100)+(A40*0.0005/100))</f>
        <v>4.9998500000000003</v>
      </c>
      <c r="G40" s="56">
        <f t="shared" ref="G40:G41" si="3">B40+((B40*0.003/100)+(A40*0.0005/100))</f>
        <v>5.0001499999999997</v>
      </c>
      <c r="I40" s="18"/>
    </row>
    <row r="41" spans="1:9" x14ac:dyDescent="0.25">
      <c r="A41" s="65"/>
      <c r="B41" s="47">
        <v>9.5</v>
      </c>
      <c r="C41" s="67"/>
      <c r="D41" s="52" t="s">
        <v>52</v>
      </c>
      <c r="E41" s="67"/>
      <c r="F41" s="57">
        <f t="shared" si="2"/>
        <v>9.4997150000000001</v>
      </c>
      <c r="G41" s="57">
        <f t="shared" si="3"/>
        <v>9.5002849999999999</v>
      </c>
      <c r="I41" s="18"/>
    </row>
    <row r="42" spans="1:9" x14ac:dyDescent="0.25">
      <c r="A42" s="65">
        <v>100</v>
      </c>
      <c r="B42" s="46">
        <v>5</v>
      </c>
      <c r="C42" s="67"/>
      <c r="D42" s="52" t="s">
        <v>53</v>
      </c>
      <c r="E42" s="67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5"/>
      <c r="B43" s="46">
        <v>50</v>
      </c>
      <c r="C43" s="67"/>
      <c r="D43" s="52" t="s">
        <v>54</v>
      </c>
      <c r="E43" s="67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5"/>
      <c r="B44" s="46">
        <v>95</v>
      </c>
      <c r="C44" s="67"/>
      <c r="D44" s="52" t="s">
        <v>55</v>
      </c>
      <c r="E44" s="67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70">
        <v>1000</v>
      </c>
      <c r="B45" s="46">
        <v>50</v>
      </c>
      <c r="C45" s="67"/>
      <c r="D45" s="52" t="s">
        <v>56</v>
      </c>
      <c r="E45" s="67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70"/>
      <c r="B46" s="46">
        <v>500</v>
      </c>
      <c r="C46" s="67"/>
      <c r="D46" s="52" t="s">
        <v>57</v>
      </c>
      <c r="E46" s="67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70"/>
      <c r="B47" s="46">
        <v>950</v>
      </c>
      <c r="C47" s="67"/>
      <c r="D47" s="52" t="s">
        <v>58</v>
      </c>
      <c r="E47" s="67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11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5" t="s">
        <v>265</v>
      </c>
      <c r="B50" s="65" t="s">
        <v>262</v>
      </c>
      <c r="C50" s="65"/>
      <c r="D50" s="65" t="s">
        <v>4</v>
      </c>
      <c r="E50" s="65" t="s">
        <v>259</v>
      </c>
      <c r="F50" s="65"/>
      <c r="G50" s="65" t="s">
        <v>317</v>
      </c>
      <c r="H50" s="65"/>
    </row>
    <row r="51" spans="1:8" x14ac:dyDescent="0.25">
      <c r="A51" s="65"/>
      <c r="B51" s="65"/>
      <c r="C51" s="65"/>
      <c r="D51" s="65"/>
      <c r="E51" s="65"/>
      <c r="F51" s="65"/>
      <c r="G51" s="54" t="s">
        <v>318</v>
      </c>
      <c r="H51" s="54" t="s">
        <v>319</v>
      </c>
    </row>
    <row r="52" spans="1:8" x14ac:dyDescent="0.25">
      <c r="A52" s="67" t="s">
        <v>280</v>
      </c>
      <c r="B52" s="66">
        <v>5</v>
      </c>
      <c r="C52" s="66" t="s">
        <v>260</v>
      </c>
      <c r="D52" s="48" t="s">
        <v>7</v>
      </c>
      <c r="E52" s="52" t="s">
        <v>59</v>
      </c>
      <c r="F52" s="66" t="s">
        <v>260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67"/>
      <c r="B53" s="66"/>
      <c r="C53" s="66"/>
      <c r="D53" s="48" t="s">
        <v>12</v>
      </c>
      <c r="E53" s="52" t="s">
        <v>60</v>
      </c>
      <c r="F53" s="66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67"/>
      <c r="B54" s="66"/>
      <c r="C54" s="66"/>
      <c r="D54" s="48" t="s">
        <v>8</v>
      </c>
      <c r="E54" s="52" t="s">
        <v>61</v>
      </c>
      <c r="F54" s="66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67"/>
      <c r="B55" s="66"/>
      <c r="C55" s="66"/>
      <c r="D55" s="48" t="s">
        <v>5</v>
      </c>
      <c r="E55" s="52" t="s">
        <v>62</v>
      </c>
      <c r="F55" s="66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67"/>
      <c r="B56" s="66"/>
      <c r="C56" s="66"/>
      <c r="D56" s="48" t="s">
        <v>9</v>
      </c>
      <c r="E56" s="52" t="s">
        <v>63</v>
      </c>
      <c r="F56" s="66"/>
      <c r="G56" s="47">
        <f>B52-((B52*0.4/100)+(100*0.08/100))</f>
        <v>4.9000000000000004</v>
      </c>
      <c r="H56" s="47">
        <f>B52+((B52*0.4/100)+(100*0.08/100))</f>
        <v>5.0999999999999996</v>
      </c>
    </row>
    <row r="57" spans="1:8" x14ac:dyDescent="0.25">
      <c r="A57" s="67"/>
      <c r="B57" s="66"/>
      <c r="C57" s="66"/>
      <c r="D57" s="48" t="s">
        <v>6</v>
      </c>
      <c r="E57" s="52" t="s">
        <v>64</v>
      </c>
      <c r="F57" s="66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67"/>
      <c r="B58" s="66">
        <v>50</v>
      </c>
      <c r="C58" s="66" t="s">
        <v>260</v>
      </c>
      <c r="D58" s="48" t="s">
        <v>7</v>
      </c>
      <c r="E58" s="52" t="s">
        <v>65</v>
      </c>
      <c r="F58" s="66" t="s">
        <v>260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67"/>
      <c r="B59" s="66"/>
      <c r="C59" s="66"/>
      <c r="D59" s="48" t="s">
        <v>12</v>
      </c>
      <c r="E59" s="52" t="s">
        <v>66</v>
      </c>
      <c r="F59" s="66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67"/>
      <c r="B60" s="66"/>
      <c r="C60" s="66"/>
      <c r="D60" s="48" t="s">
        <v>8</v>
      </c>
      <c r="E60" s="52" t="s">
        <v>67</v>
      </c>
      <c r="F60" s="66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67"/>
      <c r="B61" s="66"/>
      <c r="C61" s="66"/>
      <c r="D61" s="48" t="s">
        <v>5</v>
      </c>
      <c r="E61" s="52" t="s">
        <v>68</v>
      </c>
      <c r="F61" s="66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67"/>
      <c r="B62" s="66"/>
      <c r="C62" s="66"/>
      <c r="D62" s="48" t="s">
        <v>9</v>
      </c>
      <c r="E62" s="52" t="s">
        <v>69</v>
      </c>
      <c r="F62" s="66"/>
      <c r="G62" s="47">
        <f>B58-((B58*0.4/100)+(100*0.08/100))</f>
        <v>49.72</v>
      </c>
      <c r="H62" s="47">
        <f>B58+((B58*0.4/100)+(100*0.08/100))</f>
        <v>50.28</v>
      </c>
    </row>
    <row r="63" spans="1:8" x14ac:dyDescent="0.25">
      <c r="A63" s="67"/>
      <c r="B63" s="66"/>
      <c r="C63" s="66"/>
      <c r="D63" s="48" t="s">
        <v>6</v>
      </c>
      <c r="E63" s="52" t="s">
        <v>70</v>
      </c>
      <c r="F63" s="66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67"/>
      <c r="B64" s="66">
        <v>95</v>
      </c>
      <c r="C64" s="66" t="s">
        <v>260</v>
      </c>
      <c r="D64" s="48" t="s">
        <v>7</v>
      </c>
      <c r="E64" s="52" t="s">
        <v>71</v>
      </c>
      <c r="F64" s="66" t="s">
        <v>260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67"/>
      <c r="B65" s="66"/>
      <c r="C65" s="66"/>
      <c r="D65" s="48" t="s">
        <v>12</v>
      </c>
      <c r="E65" s="52" t="s">
        <v>72</v>
      </c>
      <c r="F65" s="66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67"/>
      <c r="B66" s="66"/>
      <c r="C66" s="66"/>
      <c r="D66" s="48" t="s">
        <v>8</v>
      </c>
      <c r="E66" s="52" t="s">
        <v>73</v>
      </c>
      <c r="F66" s="66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67"/>
      <c r="B67" s="66"/>
      <c r="C67" s="66"/>
      <c r="D67" s="48" t="s">
        <v>5</v>
      </c>
      <c r="E67" s="52" t="s">
        <v>74</v>
      </c>
      <c r="F67" s="66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67"/>
      <c r="B68" s="66"/>
      <c r="C68" s="66"/>
      <c r="D68" s="48" t="s">
        <v>9</v>
      </c>
      <c r="E68" s="52" t="s">
        <v>75</v>
      </c>
      <c r="F68" s="66"/>
      <c r="G68" s="47">
        <f>B64-((B64*0.4/100)+(100*0.08/100))</f>
        <v>94.54</v>
      </c>
      <c r="H68" s="47">
        <f>B64+((B64*0.4/100)+(100*0.08/100))</f>
        <v>95.46</v>
      </c>
    </row>
    <row r="69" spans="1:8" x14ac:dyDescent="0.25">
      <c r="A69" s="67"/>
      <c r="B69" s="66"/>
      <c r="C69" s="66"/>
      <c r="D69" s="48" t="s">
        <v>6</v>
      </c>
      <c r="E69" s="52" t="s">
        <v>76</v>
      </c>
      <c r="F69" s="66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67" t="s">
        <v>281</v>
      </c>
      <c r="B70" s="66">
        <v>50</v>
      </c>
      <c r="C70" s="66" t="s">
        <v>260</v>
      </c>
      <c r="D70" s="48" t="s">
        <v>7</v>
      </c>
      <c r="E70" s="52" t="s">
        <v>77</v>
      </c>
      <c r="F70" s="66" t="s">
        <v>260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67"/>
      <c r="B71" s="66"/>
      <c r="C71" s="66"/>
      <c r="D71" s="48" t="s">
        <v>12</v>
      </c>
      <c r="E71" s="52" t="s">
        <v>78</v>
      </c>
      <c r="F71" s="66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67"/>
      <c r="B72" s="66"/>
      <c r="C72" s="66"/>
      <c r="D72" s="48" t="s">
        <v>8</v>
      </c>
      <c r="E72" s="52" t="s">
        <v>79</v>
      </c>
      <c r="F72" s="66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67"/>
      <c r="B73" s="66"/>
      <c r="C73" s="66"/>
      <c r="D73" s="48" t="s">
        <v>5</v>
      </c>
      <c r="E73" s="52" t="s">
        <v>80</v>
      </c>
      <c r="F73" s="66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67"/>
      <c r="B74" s="66"/>
      <c r="C74" s="66"/>
      <c r="D74" s="48" t="s">
        <v>9</v>
      </c>
      <c r="E74" s="52" t="s">
        <v>81</v>
      </c>
      <c r="F74" s="66"/>
      <c r="G74" s="47">
        <f>B70-((B70*0.4/100)+(1000*0.08/100))</f>
        <v>49</v>
      </c>
      <c r="H74" s="47">
        <f>B70+((B70*0.4/100)+(1000*0.08/100))</f>
        <v>51</v>
      </c>
    </row>
    <row r="75" spans="1:8" x14ac:dyDescent="0.25">
      <c r="A75" s="67"/>
      <c r="B75" s="66"/>
      <c r="C75" s="66"/>
      <c r="D75" s="48" t="s">
        <v>6</v>
      </c>
      <c r="E75" s="52" t="s">
        <v>82</v>
      </c>
      <c r="F75" s="66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67"/>
      <c r="B76" s="66">
        <v>0.5</v>
      </c>
      <c r="C76" s="66" t="s">
        <v>261</v>
      </c>
      <c r="D76" s="48" t="s">
        <v>7</v>
      </c>
      <c r="E76" s="52" t="s">
        <v>83</v>
      </c>
      <c r="F76" s="66" t="s">
        <v>261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67"/>
      <c r="B77" s="66"/>
      <c r="C77" s="66"/>
      <c r="D77" s="48" t="s">
        <v>12</v>
      </c>
      <c r="E77" s="52" t="s">
        <v>84</v>
      </c>
      <c r="F77" s="66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67"/>
      <c r="B78" s="66"/>
      <c r="C78" s="66"/>
      <c r="D78" s="48" t="s">
        <v>8</v>
      </c>
      <c r="E78" s="52" t="s">
        <v>85</v>
      </c>
      <c r="F78" s="66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67"/>
      <c r="B79" s="66"/>
      <c r="C79" s="66"/>
      <c r="D79" s="48" t="s">
        <v>5</v>
      </c>
      <c r="E79" s="52" t="s">
        <v>86</v>
      </c>
      <c r="F79" s="66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67"/>
      <c r="B80" s="66"/>
      <c r="C80" s="66"/>
      <c r="D80" s="48" t="s">
        <v>9</v>
      </c>
      <c r="E80" s="52" t="s">
        <v>87</v>
      </c>
      <c r="F80" s="66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67"/>
      <c r="B81" s="66"/>
      <c r="C81" s="66"/>
      <c r="D81" s="48" t="s">
        <v>6</v>
      </c>
      <c r="E81" s="52" t="s">
        <v>88</v>
      </c>
      <c r="F81" s="66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67"/>
      <c r="B82" s="66">
        <v>0.95</v>
      </c>
      <c r="C82" s="66" t="s">
        <v>261</v>
      </c>
      <c r="D82" s="48" t="s">
        <v>7</v>
      </c>
      <c r="E82" s="52" t="s">
        <v>89</v>
      </c>
      <c r="F82" s="66" t="s">
        <v>261</v>
      </c>
      <c r="G82" s="56">
        <f>B82-((B82*0.1/100)+(1*0.03/100))</f>
        <v>0.94874999999999998</v>
      </c>
      <c r="H82" s="56">
        <f>B82+((B82*0.1/100)+(1*0.03/100))</f>
        <v>0.95124999999999993</v>
      </c>
    </row>
    <row r="83" spans="1:8" x14ac:dyDescent="0.25">
      <c r="A83" s="67"/>
      <c r="B83" s="66"/>
      <c r="C83" s="66"/>
      <c r="D83" s="48" t="s">
        <v>12</v>
      </c>
      <c r="E83" s="52" t="s">
        <v>90</v>
      </c>
      <c r="F83" s="66"/>
      <c r="G83" s="56">
        <f>B82-((B82*0.06/100)+(1*0.03/100))</f>
        <v>0.94912999999999992</v>
      </c>
      <c r="H83" s="56">
        <f>B82+((B82*0.06/100)+(1*0.03/100))</f>
        <v>0.95086999999999999</v>
      </c>
    </row>
    <row r="84" spans="1:8" x14ac:dyDescent="0.25">
      <c r="A84" s="67"/>
      <c r="B84" s="66"/>
      <c r="C84" s="66"/>
      <c r="D84" s="48" t="s">
        <v>8</v>
      </c>
      <c r="E84" s="52" t="s">
        <v>91</v>
      </c>
      <c r="F84" s="66"/>
      <c r="G84" s="56">
        <f>B82-((B82*0.06/100)+(1*0.03/100))</f>
        <v>0.94912999999999992</v>
      </c>
      <c r="H84" s="56">
        <f>B82+((B82*0.06/100)+(1*0.03/100))</f>
        <v>0.95086999999999999</v>
      </c>
    </row>
    <row r="85" spans="1:8" x14ac:dyDescent="0.25">
      <c r="A85" s="67"/>
      <c r="B85" s="66"/>
      <c r="C85" s="66"/>
      <c r="D85" s="48" t="s">
        <v>5</v>
      </c>
      <c r="E85" s="52" t="s">
        <v>92</v>
      </c>
      <c r="F85" s="66"/>
      <c r="G85" s="56">
        <f>B82-((B82*0.1/100)+(1*0.05/100))</f>
        <v>0.94855</v>
      </c>
      <c r="H85" s="56">
        <f>B82+((B82*0.1/100)+(1*0.05/100))</f>
        <v>0.95144999999999991</v>
      </c>
    </row>
    <row r="86" spans="1:8" x14ac:dyDescent="0.25">
      <c r="A86" s="67"/>
      <c r="B86" s="66"/>
      <c r="C86" s="66"/>
      <c r="D86" s="48" t="s">
        <v>9</v>
      </c>
      <c r="E86" s="52" t="s">
        <v>93</v>
      </c>
      <c r="F86" s="66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67"/>
      <c r="B87" s="66"/>
      <c r="C87" s="66"/>
      <c r="D87" s="48" t="s">
        <v>6</v>
      </c>
      <c r="E87" s="52" t="s">
        <v>94</v>
      </c>
      <c r="F87" s="66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67" t="s">
        <v>282</v>
      </c>
      <c r="B88" s="66">
        <v>0.5</v>
      </c>
      <c r="C88" s="66" t="s">
        <v>261</v>
      </c>
      <c r="D88" s="48" t="s">
        <v>7</v>
      </c>
      <c r="E88" s="52" t="s">
        <v>95</v>
      </c>
      <c r="F88" s="66" t="s">
        <v>261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67"/>
      <c r="B89" s="66"/>
      <c r="C89" s="66"/>
      <c r="D89" s="48" t="s">
        <v>12</v>
      </c>
      <c r="E89" s="52" t="s">
        <v>96</v>
      </c>
      <c r="F89" s="66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67"/>
      <c r="B90" s="66"/>
      <c r="C90" s="66"/>
      <c r="D90" s="48" t="s">
        <v>8</v>
      </c>
      <c r="E90" s="52" t="s">
        <v>97</v>
      </c>
      <c r="F90" s="66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67"/>
      <c r="B91" s="66"/>
      <c r="C91" s="66"/>
      <c r="D91" s="48" t="s">
        <v>5</v>
      </c>
      <c r="E91" s="52" t="s">
        <v>98</v>
      </c>
      <c r="F91" s="66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67"/>
      <c r="B92" s="66"/>
      <c r="C92" s="66"/>
      <c r="D92" s="48" t="s">
        <v>9</v>
      </c>
      <c r="E92" s="52" t="s">
        <v>99</v>
      </c>
      <c r="F92" s="66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67"/>
      <c r="B93" s="66"/>
      <c r="C93" s="66"/>
      <c r="D93" s="48" t="s">
        <v>6</v>
      </c>
      <c r="E93" s="52" t="s">
        <v>100</v>
      </c>
      <c r="F93" s="66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67"/>
      <c r="B94" s="66">
        <v>5</v>
      </c>
      <c r="C94" s="66" t="s">
        <v>261</v>
      </c>
      <c r="D94" s="48" t="s">
        <v>7</v>
      </c>
      <c r="E94" s="52" t="s">
        <v>101</v>
      </c>
      <c r="F94" s="66" t="s">
        <v>261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67"/>
      <c r="B95" s="66"/>
      <c r="C95" s="66"/>
      <c r="D95" s="48" t="s">
        <v>12</v>
      </c>
      <c r="E95" s="52" t="s">
        <v>102</v>
      </c>
      <c r="F95" s="66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67"/>
      <c r="B96" s="66"/>
      <c r="C96" s="66"/>
      <c r="D96" s="48" t="s">
        <v>8</v>
      </c>
      <c r="E96" s="52" t="s">
        <v>103</v>
      </c>
      <c r="F96" s="66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67"/>
      <c r="B97" s="66"/>
      <c r="C97" s="66"/>
      <c r="D97" s="48" t="s">
        <v>5</v>
      </c>
      <c r="E97" s="52" t="s">
        <v>104</v>
      </c>
      <c r="F97" s="66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67"/>
      <c r="B98" s="66"/>
      <c r="C98" s="66"/>
      <c r="D98" s="48" t="s">
        <v>9</v>
      </c>
      <c r="E98" s="52" t="s">
        <v>105</v>
      </c>
      <c r="F98" s="66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67"/>
      <c r="B99" s="66"/>
      <c r="C99" s="66"/>
      <c r="D99" s="48" t="s">
        <v>6</v>
      </c>
      <c r="E99" s="52" t="s">
        <v>106</v>
      </c>
      <c r="F99" s="66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67"/>
      <c r="B100" s="66">
        <v>9.5</v>
      </c>
      <c r="C100" s="66" t="s">
        <v>261</v>
      </c>
      <c r="D100" s="48" t="s">
        <v>7</v>
      </c>
      <c r="E100" s="52" t="s">
        <v>107</v>
      </c>
      <c r="F100" s="66" t="s">
        <v>261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67"/>
      <c r="B101" s="66"/>
      <c r="C101" s="66"/>
      <c r="D101" s="48" t="s">
        <v>12</v>
      </c>
      <c r="E101" s="52" t="s">
        <v>108</v>
      </c>
      <c r="F101" s="66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67"/>
      <c r="B102" s="66"/>
      <c r="C102" s="66"/>
      <c r="D102" s="48" t="s">
        <v>8</v>
      </c>
      <c r="E102" s="52" t="s">
        <v>109</v>
      </c>
      <c r="F102" s="66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67"/>
      <c r="B103" s="66"/>
      <c r="C103" s="66"/>
      <c r="D103" s="48" t="s">
        <v>5</v>
      </c>
      <c r="E103" s="52" t="s">
        <v>110</v>
      </c>
      <c r="F103" s="66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67"/>
      <c r="B104" s="66"/>
      <c r="C104" s="66"/>
      <c r="D104" s="48" t="s">
        <v>9</v>
      </c>
      <c r="E104" s="52" t="s">
        <v>111</v>
      </c>
      <c r="F104" s="66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67"/>
      <c r="B105" s="66"/>
      <c r="C105" s="66"/>
      <c r="D105" s="48" t="s">
        <v>6</v>
      </c>
      <c r="E105" s="52" t="s">
        <v>112</v>
      </c>
      <c r="F105" s="66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67" t="s">
        <v>283</v>
      </c>
      <c r="B106" s="66">
        <v>5</v>
      </c>
      <c r="C106" s="66" t="s">
        <v>261</v>
      </c>
      <c r="D106" s="48" t="s">
        <v>7</v>
      </c>
      <c r="E106" s="52" t="s">
        <v>113</v>
      </c>
      <c r="F106" s="66" t="s">
        <v>261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67"/>
      <c r="B107" s="66"/>
      <c r="C107" s="66"/>
      <c r="D107" s="48" t="s">
        <v>12</v>
      </c>
      <c r="E107" s="52" t="s">
        <v>114</v>
      </c>
      <c r="F107" s="66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67"/>
      <c r="B108" s="66"/>
      <c r="C108" s="66"/>
      <c r="D108" s="48" t="s">
        <v>8</v>
      </c>
      <c r="E108" s="52" t="s">
        <v>115</v>
      </c>
      <c r="F108" s="66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67"/>
      <c r="B109" s="66"/>
      <c r="C109" s="66"/>
      <c r="D109" s="48" t="s">
        <v>5</v>
      </c>
      <c r="E109" s="52" t="s">
        <v>116</v>
      </c>
      <c r="F109" s="66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67"/>
      <c r="B110" s="66"/>
      <c r="C110" s="66"/>
      <c r="D110" s="48" t="s">
        <v>9</v>
      </c>
      <c r="E110" s="52" t="s">
        <v>117</v>
      </c>
      <c r="F110" s="66"/>
      <c r="G110" s="47">
        <f>B106-((B106*0.4/100)+(100*0.08/100))</f>
        <v>4.9000000000000004</v>
      </c>
      <c r="H110" s="47">
        <f>B106+((B106*0.4/100)+(100*0.08/100))</f>
        <v>5.0999999999999996</v>
      </c>
    </row>
    <row r="111" spans="1:8" x14ac:dyDescent="0.25">
      <c r="A111" s="67"/>
      <c r="B111" s="66"/>
      <c r="C111" s="66"/>
      <c r="D111" s="48" t="s">
        <v>6</v>
      </c>
      <c r="E111" s="52" t="s">
        <v>118</v>
      </c>
      <c r="F111" s="66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67"/>
      <c r="B112" s="66">
        <v>50</v>
      </c>
      <c r="C112" s="66" t="s">
        <v>261</v>
      </c>
      <c r="D112" s="48" t="s">
        <v>7</v>
      </c>
      <c r="E112" s="52" t="s">
        <v>119</v>
      </c>
      <c r="F112" s="66" t="s">
        <v>261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67"/>
      <c r="B113" s="66"/>
      <c r="C113" s="66"/>
      <c r="D113" s="48" t="s">
        <v>12</v>
      </c>
      <c r="E113" s="52" t="s">
        <v>120</v>
      </c>
      <c r="F113" s="66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67"/>
      <c r="B114" s="66"/>
      <c r="C114" s="66"/>
      <c r="D114" s="48" t="s">
        <v>8</v>
      </c>
      <c r="E114" s="52" t="s">
        <v>121</v>
      </c>
      <c r="F114" s="66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67"/>
      <c r="B115" s="66"/>
      <c r="C115" s="66"/>
      <c r="D115" s="48" t="s">
        <v>5</v>
      </c>
      <c r="E115" s="52" t="s">
        <v>122</v>
      </c>
      <c r="F115" s="66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67"/>
      <c r="B116" s="66"/>
      <c r="C116" s="66"/>
      <c r="D116" s="48" t="s">
        <v>9</v>
      </c>
      <c r="E116" s="52" t="s">
        <v>123</v>
      </c>
      <c r="F116" s="66"/>
      <c r="G116" s="47">
        <f>B112-((B112*0.4/100)+(100*0.08/100))</f>
        <v>49.72</v>
      </c>
      <c r="H116" s="47">
        <f>B112+((B112*0.4/100)+(100*0.08/100))</f>
        <v>50.28</v>
      </c>
    </row>
    <row r="117" spans="1:8" x14ac:dyDescent="0.25">
      <c r="A117" s="67"/>
      <c r="B117" s="66"/>
      <c r="C117" s="66"/>
      <c r="D117" s="48" t="s">
        <v>6</v>
      </c>
      <c r="E117" s="52" t="s">
        <v>284</v>
      </c>
      <c r="F117" s="66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67"/>
      <c r="B118" s="66">
        <v>95</v>
      </c>
      <c r="C118" s="66" t="s">
        <v>261</v>
      </c>
      <c r="D118" s="48" t="s">
        <v>7</v>
      </c>
      <c r="E118" s="52" t="s">
        <v>285</v>
      </c>
      <c r="F118" s="66" t="s">
        <v>261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67"/>
      <c r="B119" s="66"/>
      <c r="C119" s="66"/>
      <c r="D119" s="48" t="s">
        <v>12</v>
      </c>
      <c r="E119" s="52" t="s">
        <v>286</v>
      </c>
      <c r="F119" s="66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67"/>
      <c r="B120" s="66"/>
      <c r="C120" s="66"/>
      <c r="D120" s="48" t="s">
        <v>8</v>
      </c>
      <c r="E120" s="52" t="s">
        <v>287</v>
      </c>
      <c r="F120" s="66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67"/>
      <c r="B121" s="66"/>
      <c r="C121" s="66"/>
      <c r="D121" s="48" t="s">
        <v>5</v>
      </c>
      <c r="E121" s="52" t="s">
        <v>288</v>
      </c>
      <c r="F121" s="66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67"/>
      <c r="B122" s="66"/>
      <c r="C122" s="66"/>
      <c r="D122" s="48" t="s">
        <v>9</v>
      </c>
      <c r="E122" s="52" t="s">
        <v>289</v>
      </c>
      <c r="F122" s="66"/>
      <c r="G122" s="47">
        <f>B118-((B118*0.4/100)+(100*0.08/100))</f>
        <v>94.54</v>
      </c>
      <c r="H122" s="47">
        <f>B118+((B118*0.4/100)+(100*0.08/100))</f>
        <v>95.46</v>
      </c>
    </row>
    <row r="123" spans="1:8" x14ac:dyDescent="0.25">
      <c r="A123" s="67"/>
      <c r="B123" s="66"/>
      <c r="C123" s="66"/>
      <c r="D123" s="48" t="s">
        <v>6</v>
      </c>
      <c r="E123" s="52" t="s">
        <v>290</v>
      </c>
      <c r="F123" s="66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67" t="s">
        <v>291</v>
      </c>
      <c r="B124" s="66">
        <v>37.5</v>
      </c>
      <c r="C124" s="66" t="s">
        <v>261</v>
      </c>
      <c r="D124" s="48" t="s">
        <v>7</v>
      </c>
      <c r="E124" s="52" t="s">
        <v>292</v>
      </c>
      <c r="F124" s="66" t="s">
        <v>261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67"/>
      <c r="B125" s="66"/>
      <c r="C125" s="66"/>
      <c r="D125" s="48" t="s">
        <v>12</v>
      </c>
      <c r="E125" s="52" t="s">
        <v>293</v>
      </c>
      <c r="F125" s="66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67"/>
      <c r="B126" s="66"/>
      <c r="C126" s="66"/>
      <c r="D126" s="48" t="s">
        <v>8</v>
      </c>
      <c r="E126" s="52" t="s">
        <v>294</v>
      </c>
      <c r="F126" s="66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67"/>
      <c r="B127" s="66"/>
      <c r="C127" s="66"/>
      <c r="D127" s="48" t="s">
        <v>5</v>
      </c>
      <c r="E127" s="52" t="s">
        <v>295</v>
      </c>
      <c r="F127" s="66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67"/>
      <c r="B128" s="66"/>
      <c r="C128" s="66"/>
      <c r="D128" s="48" t="s">
        <v>9</v>
      </c>
      <c r="E128" s="52" t="s">
        <v>296</v>
      </c>
      <c r="F128" s="66"/>
      <c r="G128" s="47">
        <f>B124-((B124*0.4/100)+(750*0.08/100))</f>
        <v>36.75</v>
      </c>
      <c r="H128" s="47">
        <f>B124+((B124*0.4/100)+(750*0.08/100))</f>
        <v>38.25</v>
      </c>
    </row>
    <row r="129" spans="1:8" x14ac:dyDescent="0.25">
      <c r="A129" s="67"/>
      <c r="B129" s="66"/>
      <c r="C129" s="66"/>
      <c r="D129" s="48" t="s">
        <v>6</v>
      </c>
      <c r="E129" s="52" t="s">
        <v>297</v>
      </c>
      <c r="F129" s="66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67"/>
      <c r="B130" s="66">
        <v>375</v>
      </c>
      <c r="C130" s="66" t="s">
        <v>261</v>
      </c>
      <c r="D130" s="48" t="s">
        <v>7</v>
      </c>
      <c r="E130" s="52" t="s">
        <v>298</v>
      </c>
      <c r="F130" s="66" t="s">
        <v>261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67"/>
      <c r="B131" s="66"/>
      <c r="C131" s="66"/>
      <c r="D131" s="48" t="s">
        <v>12</v>
      </c>
      <c r="E131" s="52" t="s">
        <v>299</v>
      </c>
      <c r="F131" s="66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67"/>
      <c r="B132" s="66"/>
      <c r="C132" s="66"/>
      <c r="D132" s="48" t="s">
        <v>8</v>
      </c>
      <c r="E132" s="52" t="s">
        <v>300</v>
      </c>
      <c r="F132" s="66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67"/>
      <c r="B133" s="66"/>
      <c r="C133" s="66"/>
      <c r="D133" s="48" t="s">
        <v>5</v>
      </c>
      <c r="E133" s="52" t="s">
        <v>301</v>
      </c>
      <c r="F133" s="66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67"/>
      <c r="B134" s="66"/>
      <c r="C134" s="66"/>
      <c r="D134" s="48" t="s">
        <v>9</v>
      </c>
      <c r="E134" s="52" t="s">
        <v>302</v>
      </c>
      <c r="F134" s="66"/>
      <c r="G134" s="47">
        <f>B130-((B130*0.4/100)+(750*0.08/100))</f>
        <v>372.9</v>
      </c>
      <c r="H134" s="47">
        <f>B130+((B130*0.4/100)+(750*0.08/100))</f>
        <v>377.1</v>
      </c>
    </row>
    <row r="135" spans="1:8" x14ac:dyDescent="0.25">
      <c r="A135" s="67"/>
      <c r="B135" s="66"/>
      <c r="C135" s="66"/>
      <c r="D135" s="48" t="s">
        <v>6</v>
      </c>
      <c r="E135" s="52" t="s">
        <v>303</v>
      </c>
      <c r="F135" s="66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67"/>
      <c r="B136" s="66">
        <v>712</v>
      </c>
      <c r="C136" s="66" t="s">
        <v>261</v>
      </c>
      <c r="D136" s="48" t="s">
        <v>7</v>
      </c>
      <c r="E136" s="52" t="s">
        <v>304</v>
      </c>
      <c r="F136" s="66" t="s">
        <v>261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67"/>
      <c r="B137" s="66"/>
      <c r="C137" s="66"/>
      <c r="D137" s="48" t="s">
        <v>12</v>
      </c>
      <c r="E137" s="52" t="s">
        <v>305</v>
      </c>
      <c r="F137" s="66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67"/>
      <c r="B138" s="66"/>
      <c r="C138" s="66"/>
      <c r="D138" s="48" t="s">
        <v>8</v>
      </c>
      <c r="E138" s="52" t="s">
        <v>306</v>
      </c>
      <c r="F138" s="66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67"/>
      <c r="B139" s="66"/>
      <c r="C139" s="66"/>
      <c r="D139" s="48" t="s">
        <v>5</v>
      </c>
      <c r="E139" s="52" t="s">
        <v>307</v>
      </c>
      <c r="F139" s="66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67"/>
      <c r="B140" s="66"/>
      <c r="C140" s="66"/>
      <c r="D140" s="48" t="s">
        <v>9</v>
      </c>
      <c r="E140" s="52" t="s">
        <v>308</v>
      </c>
      <c r="F140" s="66"/>
      <c r="G140" s="47">
        <f>B136-((B136*0.4/100)+(750*0.08/100))</f>
        <v>708.55200000000002</v>
      </c>
      <c r="H140" s="47">
        <f>B136+((B136*0.4/100)+(750*0.08/100))</f>
        <v>715.44799999999998</v>
      </c>
    </row>
    <row r="141" spans="1:8" x14ac:dyDescent="0.25">
      <c r="A141" s="67"/>
      <c r="B141" s="66"/>
      <c r="C141" s="66"/>
      <c r="D141" s="48" t="s">
        <v>6</v>
      </c>
      <c r="E141" s="52" t="s">
        <v>309</v>
      </c>
      <c r="F141" s="66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13</v>
      </c>
      <c r="B143" s="20"/>
      <c r="C143" s="21"/>
      <c r="D143" s="22"/>
      <c r="E143" s="23"/>
      <c r="F143" s="24"/>
    </row>
    <row r="144" spans="1:8" ht="15" customHeight="1" x14ac:dyDescent="0.25">
      <c r="A144" s="65" t="s">
        <v>265</v>
      </c>
      <c r="B144" s="65"/>
      <c r="C144" s="65" t="s">
        <v>275</v>
      </c>
      <c r="D144" s="65"/>
      <c r="E144" s="65" t="s">
        <v>259</v>
      </c>
      <c r="F144" s="65"/>
      <c r="G144" s="65" t="s">
        <v>317</v>
      </c>
      <c r="H144" s="65"/>
    </row>
    <row r="145" spans="1:10" x14ac:dyDescent="0.25">
      <c r="A145" s="65"/>
      <c r="B145" s="65"/>
      <c r="C145" s="65"/>
      <c r="D145" s="65"/>
      <c r="E145" s="65"/>
      <c r="F145" s="65"/>
      <c r="G145" s="54" t="s">
        <v>318</v>
      </c>
      <c r="H145" s="54" t="s">
        <v>319</v>
      </c>
    </row>
    <row r="146" spans="1:10" x14ac:dyDescent="0.25">
      <c r="A146" s="67">
        <v>100</v>
      </c>
      <c r="B146" s="67" t="s">
        <v>276</v>
      </c>
      <c r="C146" s="53">
        <v>5</v>
      </c>
      <c r="D146" s="67" t="s">
        <v>276</v>
      </c>
      <c r="E146" s="52" t="s">
        <v>124</v>
      </c>
      <c r="F146" s="67" t="s">
        <v>276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49"/>
    </row>
    <row r="147" spans="1:10" x14ac:dyDescent="0.25">
      <c r="A147" s="67"/>
      <c r="B147" s="67"/>
      <c r="C147" s="53">
        <v>50</v>
      </c>
      <c r="D147" s="67"/>
      <c r="E147" s="52" t="s">
        <v>125</v>
      </c>
      <c r="F147" s="67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49"/>
    </row>
    <row r="148" spans="1:10" x14ac:dyDescent="0.25">
      <c r="A148" s="67"/>
      <c r="B148" s="67"/>
      <c r="C148" s="53">
        <v>95</v>
      </c>
      <c r="D148" s="67"/>
      <c r="E148" s="52" t="s">
        <v>126</v>
      </c>
      <c r="F148" s="67"/>
      <c r="G148" s="16">
        <f t="shared" si="6"/>
        <v>94.952500000000001</v>
      </c>
      <c r="H148" s="16">
        <f t="shared" si="7"/>
        <v>95.047499999999999</v>
      </c>
      <c r="J148" s="49"/>
    </row>
    <row r="149" spans="1:10" x14ac:dyDescent="0.25">
      <c r="A149" s="67">
        <v>1</v>
      </c>
      <c r="B149" s="67" t="s">
        <v>277</v>
      </c>
      <c r="C149" s="53">
        <v>0.05</v>
      </c>
      <c r="D149" s="67" t="s">
        <v>277</v>
      </c>
      <c r="E149" s="52" t="s">
        <v>127</v>
      </c>
      <c r="F149" s="67" t="s">
        <v>277</v>
      </c>
      <c r="G149" s="57">
        <f>C149-((C149*0.05/100)+(A149*0.006/100))</f>
        <v>4.9915000000000001E-2</v>
      </c>
      <c r="H149" s="57">
        <f>C149+((C149*0.05/100)+(A149*0.006/100))</f>
        <v>5.0085000000000005E-2</v>
      </c>
      <c r="J149" s="49"/>
    </row>
    <row r="150" spans="1:10" x14ac:dyDescent="0.25">
      <c r="A150" s="67"/>
      <c r="B150" s="67"/>
      <c r="C150" s="53">
        <v>0.5</v>
      </c>
      <c r="D150" s="67"/>
      <c r="E150" s="52" t="s">
        <v>128</v>
      </c>
      <c r="F150" s="67"/>
      <c r="G150" s="56">
        <f t="shared" ref="G150:G151" si="8">C150-((C150*0.05/100)+(A150*0.006/100))</f>
        <v>0.49975000000000003</v>
      </c>
      <c r="H150" s="56">
        <f t="shared" ref="H150:H151" si="9">C150+((C150*0.05/100)+(A150*0.006/100))</f>
        <v>0.50024999999999997</v>
      </c>
      <c r="J150" s="49"/>
    </row>
    <row r="151" spans="1:10" x14ac:dyDescent="0.25">
      <c r="A151" s="67"/>
      <c r="B151" s="67"/>
      <c r="C151" s="53">
        <v>0.95</v>
      </c>
      <c r="D151" s="67"/>
      <c r="E151" s="52" t="s">
        <v>129</v>
      </c>
      <c r="F151" s="67"/>
      <c r="G151" s="57">
        <f t="shared" si="8"/>
        <v>0.94952499999999995</v>
      </c>
      <c r="H151" s="57">
        <f t="shared" si="9"/>
        <v>0.95047499999999996</v>
      </c>
      <c r="J151" s="49"/>
    </row>
    <row r="152" spans="1:10" x14ac:dyDescent="0.25">
      <c r="A152" s="67">
        <v>10</v>
      </c>
      <c r="B152" s="67" t="s">
        <v>277</v>
      </c>
      <c r="C152" s="53">
        <v>0.5</v>
      </c>
      <c r="D152" s="67" t="s">
        <v>277</v>
      </c>
      <c r="E152" s="52" t="s">
        <v>130</v>
      </c>
      <c r="F152" s="67" t="s">
        <v>277</v>
      </c>
      <c r="G152" s="56">
        <f>C152-((C152*0.05/100)+(A152*0.02/100))</f>
        <v>0.49775000000000003</v>
      </c>
      <c r="H152" s="56">
        <f>C152+((C152*0.05/100)+(A152*0.02/100))</f>
        <v>0.50224999999999997</v>
      </c>
      <c r="J152" s="49"/>
    </row>
    <row r="153" spans="1:10" x14ac:dyDescent="0.25">
      <c r="A153" s="67"/>
      <c r="B153" s="67"/>
      <c r="C153" s="53">
        <v>5</v>
      </c>
      <c r="D153" s="67"/>
      <c r="E153" s="52" t="s">
        <v>131</v>
      </c>
      <c r="F153" s="67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49"/>
    </row>
    <row r="154" spans="1:10" x14ac:dyDescent="0.25">
      <c r="A154" s="67"/>
      <c r="B154" s="67"/>
      <c r="C154" s="53">
        <v>9.5</v>
      </c>
      <c r="D154" s="67"/>
      <c r="E154" s="52" t="s">
        <v>132</v>
      </c>
      <c r="F154" s="67"/>
      <c r="G154" s="56">
        <f t="shared" si="10"/>
        <v>9.4952500000000004</v>
      </c>
      <c r="H154" s="56">
        <f t="shared" si="11"/>
        <v>9.5047499999999996</v>
      </c>
      <c r="J154" s="49"/>
    </row>
    <row r="155" spans="1:10" x14ac:dyDescent="0.25">
      <c r="A155" s="67">
        <v>100</v>
      </c>
      <c r="B155" s="67" t="s">
        <v>277</v>
      </c>
      <c r="C155" s="53">
        <v>5</v>
      </c>
      <c r="D155" s="67" t="s">
        <v>277</v>
      </c>
      <c r="E155" s="52" t="s">
        <v>133</v>
      </c>
      <c r="F155" s="67" t="s">
        <v>277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49"/>
    </row>
    <row r="156" spans="1:10" x14ac:dyDescent="0.25">
      <c r="A156" s="67"/>
      <c r="B156" s="67"/>
      <c r="C156" s="53">
        <v>50</v>
      </c>
      <c r="D156" s="67"/>
      <c r="E156" s="52" t="s">
        <v>134</v>
      </c>
      <c r="F156" s="67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49"/>
    </row>
    <row r="157" spans="1:10" x14ac:dyDescent="0.25">
      <c r="A157" s="67"/>
      <c r="B157" s="67"/>
      <c r="C157" s="53">
        <v>95</v>
      </c>
      <c r="D157" s="67"/>
      <c r="E157" s="52" t="s">
        <v>135</v>
      </c>
      <c r="F157" s="67"/>
      <c r="G157" s="16">
        <f t="shared" si="12"/>
        <v>94.952500000000001</v>
      </c>
      <c r="H157" s="16">
        <f t="shared" si="13"/>
        <v>95.047499999999999</v>
      </c>
      <c r="J157" s="49"/>
    </row>
    <row r="158" spans="1:10" x14ac:dyDescent="0.25">
      <c r="A158" s="67">
        <v>1</v>
      </c>
      <c r="B158" s="67" t="s">
        <v>278</v>
      </c>
      <c r="C158" s="53">
        <v>0.05</v>
      </c>
      <c r="D158" s="67" t="s">
        <v>278</v>
      </c>
      <c r="E158" s="52" t="s">
        <v>136</v>
      </c>
      <c r="F158" s="67" t="s">
        <v>278</v>
      </c>
      <c r="G158" s="56">
        <f>C158-((C158*0.1/100)+(A158*0.01/100))</f>
        <v>4.9850000000000005E-2</v>
      </c>
      <c r="H158" s="56">
        <f>C158+((C158*0.1/100)+(A158*0.01/100))</f>
        <v>5.015E-2</v>
      </c>
      <c r="J158" s="49"/>
    </row>
    <row r="159" spans="1:10" x14ac:dyDescent="0.25">
      <c r="A159" s="67"/>
      <c r="B159" s="67"/>
      <c r="C159" s="53">
        <v>0.5</v>
      </c>
      <c r="D159" s="67"/>
      <c r="E159" s="52" t="s">
        <v>137</v>
      </c>
      <c r="F159" s="67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49"/>
    </row>
    <row r="160" spans="1:10" x14ac:dyDescent="0.25">
      <c r="A160" s="67"/>
      <c r="B160" s="67"/>
      <c r="C160" s="53">
        <v>0.95</v>
      </c>
      <c r="D160" s="67"/>
      <c r="E160" s="52" t="s">
        <v>138</v>
      </c>
      <c r="F160" s="67"/>
      <c r="G160" s="56">
        <f t="shared" si="14"/>
        <v>0.94904999999999995</v>
      </c>
      <c r="H160" s="15">
        <f t="shared" si="15"/>
        <v>0.95094999999999996</v>
      </c>
      <c r="J160" s="49"/>
    </row>
    <row r="161" spans="1:10" x14ac:dyDescent="0.25">
      <c r="A161" s="67">
        <v>3</v>
      </c>
      <c r="B161" s="67" t="s">
        <v>278</v>
      </c>
      <c r="C161" s="53">
        <v>0.15</v>
      </c>
      <c r="D161" s="67" t="s">
        <v>278</v>
      </c>
      <c r="E161" s="52" t="s">
        <v>139</v>
      </c>
      <c r="F161" s="67" t="s">
        <v>278</v>
      </c>
      <c r="G161" s="57">
        <f>C161-((C161*0.15/100)+(A161*0.02/100))</f>
        <v>0.149175</v>
      </c>
      <c r="H161" s="57">
        <f>C161+((C161*0.15/100)+(A161*0.02/100))</f>
        <v>0.15082499999999999</v>
      </c>
      <c r="J161" s="49"/>
    </row>
    <row r="162" spans="1:10" x14ac:dyDescent="0.25">
      <c r="A162" s="67"/>
      <c r="B162" s="67"/>
      <c r="C162" s="53">
        <v>1.5</v>
      </c>
      <c r="D162" s="67"/>
      <c r="E162" s="52" t="s">
        <v>140</v>
      </c>
      <c r="F162" s="67"/>
      <c r="G162" s="56">
        <f t="shared" ref="G162:G163" si="16">C162-((C162*0.15/100)+(A162*0.02/100))</f>
        <v>1.4977499999999999</v>
      </c>
      <c r="H162" s="56">
        <f t="shared" ref="H162:H163" si="17">C162+((C162*0.15/100)+(A162*0.02/100))</f>
        <v>1.5022500000000001</v>
      </c>
      <c r="J162" s="49"/>
    </row>
    <row r="163" spans="1:10" x14ac:dyDescent="0.25">
      <c r="A163" s="67"/>
      <c r="B163" s="67"/>
      <c r="C163" s="53">
        <v>2.85</v>
      </c>
      <c r="D163" s="67"/>
      <c r="E163" s="52" t="s">
        <v>141</v>
      </c>
      <c r="F163" s="67"/>
      <c r="G163" s="57">
        <f t="shared" si="16"/>
        <v>2.8457250000000003</v>
      </c>
      <c r="H163" s="57">
        <f t="shared" si="17"/>
        <v>2.8542749999999999</v>
      </c>
      <c r="J163" s="49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14</v>
      </c>
      <c r="B165" s="19"/>
      <c r="C165" s="21"/>
      <c r="D165" s="22"/>
      <c r="E165" s="23"/>
      <c r="F165" s="24"/>
    </row>
    <row r="166" spans="1:10" ht="15" customHeight="1" x14ac:dyDescent="0.25">
      <c r="A166" s="65" t="s">
        <v>265</v>
      </c>
      <c r="B166" s="65" t="s">
        <v>262</v>
      </c>
      <c r="C166" s="65"/>
      <c r="D166" s="65" t="s">
        <v>4</v>
      </c>
      <c r="E166" s="65" t="s">
        <v>259</v>
      </c>
      <c r="F166" s="65"/>
      <c r="G166" s="65" t="s">
        <v>317</v>
      </c>
      <c r="H166" s="65"/>
    </row>
    <row r="167" spans="1:10" x14ac:dyDescent="0.25">
      <c r="A167" s="65"/>
      <c r="B167" s="65"/>
      <c r="C167" s="65"/>
      <c r="D167" s="65"/>
      <c r="E167" s="65"/>
      <c r="F167" s="65"/>
      <c r="G167" s="54" t="s">
        <v>318</v>
      </c>
      <c r="H167" s="54" t="s">
        <v>319</v>
      </c>
    </row>
    <row r="168" spans="1:10" x14ac:dyDescent="0.25">
      <c r="A168" s="67" t="s">
        <v>310</v>
      </c>
      <c r="B168" s="66">
        <v>30</v>
      </c>
      <c r="C168" s="67" t="s">
        <v>276</v>
      </c>
      <c r="D168" s="48" t="s">
        <v>12</v>
      </c>
      <c r="E168" s="52" t="s">
        <v>142</v>
      </c>
      <c r="F168" s="67" t="s">
        <v>276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67"/>
      <c r="B169" s="66"/>
      <c r="C169" s="67"/>
      <c r="D169" s="48" t="s">
        <v>316</v>
      </c>
      <c r="E169" s="52" t="s">
        <v>143</v>
      </c>
      <c r="F169" s="67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67"/>
      <c r="B170" s="66"/>
      <c r="C170" s="67"/>
      <c r="D170" s="48" t="s">
        <v>15</v>
      </c>
      <c r="E170" s="52" t="s">
        <v>144</v>
      </c>
      <c r="F170" s="67"/>
      <c r="G170" s="47">
        <f>B168-((B168*0.2/100)+(100*0.04/100))</f>
        <v>29.9</v>
      </c>
      <c r="H170" s="47">
        <f>B168+((B168*0.2/100)+(100*0.04/100))</f>
        <v>30.1</v>
      </c>
    </row>
    <row r="171" spans="1:10" x14ac:dyDescent="0.25">
      <c r="A171" s="67"/>
      <c r="B171" s="66">
        <v>50</v>
      </c>
      <c r="C171" s="67" t="s">
        <v>276</v>
      </c>
      <c r="D171" s="48" t="s">
        <v>12</v>
      </c>
      <c r="E171" s="52" t="s">
        <v>145</v>
      </c>
      <c r="F171" s="67" t="s">
        <v>276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67"/>
      <c r="B172" s="66"/>
      <c r="C172" s="67"/>
      <c r="D172" s="48" t="s">
        <v>316</v>
      </c>
      <c r="E172" s="52" t="s">
        <v>146</v>
      </c>
      <c r="F172" s="67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67"/>
      <c r="B173" s="66"/>
      <c r="C173" s="67"/>
      <c r="D173" s="48" t="s">
        <v>15</v>
      </c>
      <c r="E173" s="52" t="s">
        <v>147</v>
      </c>
      <c r="F173" s="67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67"/>
      <c r="B174" s="66">
        <v>95</v>
      </c>
      <c r="C174" s="67" t="s">
        <v>276</v>
      </c>
      <c r="D174" s="48" t="s">
        <v>12</v>
      </c>
      <c r="E174" s="52" t="s">
        <v>148</v>
      </c>
      <c r="F174" s="67" t="s">
        <v>276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67"/>
      <c r="B175" s="66"/>
      <c r="C175" s="67"/>
      <c r="D175" s="48" t="s">
        <v>316</v>
      </c>
      <c r="E175" s="52" t="s">
        <v>149</v>
      </c>
      <c r="F175" s="67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67"/>
      <c r="B176" s="66"/>
      <c r="C176" s="67"/>
      <c r="D176" s="48" t="s">
        <v>15</v>
      </c>
      <c r="E176" s="52" t="s">
        <v>150</v>
      </c>
      <c r="F176" s="67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67" t="s">
        <v>311</v>
      </c>
      <c r="B177" s="66">
        <v>0.05</v>
      </c>
      <c r="C177" s="67" t="s">
        <v>277</v>
      </c>
      <c r="D177" s="48" t="s">
        <v>12</v>
      </c>
      <c r="E177" s="52" t="s">
        <v>151</v>
      </c>
      <c r="F177" s="67" t="s">
        <v>277</v>
      </c>
      <c r="G177" s="56">
        <f>B177-((B177*0.1/100)+(1*0.04/100))</f>
        <v>4.9550000000000004E-2</v>
      </c>
      <c r="H177" s="56">
        <f>B177+((B177*0.1/100)+(1*0.04/100))</f>
        <v>5.0450000000000002E-2</v>
      </c>
    </row>
    <row r="178" spans="1:8" x14ac:dyDescent="0.25">
      <c r="A178" s="67"/>
      <c r="B178" s="66"/>
      <c r="C178" s="67"/>
      <c r="D178" s="48" t="s">
        <v>316</v>
      </c>
      <c r="E178" s="52" t="s">
        <v>152</v>
      </c>
      <c r="F178" s="67"/>
      <c r="G178" s="56">
        <f>B177-((B177*0.1/100)+(1*0.04/100))</f>
        <v>4.9550000000000004E-2</v>
      </c>
      <c r="H178" s="56">
        <f>B177+((B177*0.1/100)+(1*0.04/100))</f>
        <v>5.0450000000000002E-2</v>
      </c>
    </row>
    <row r="179" spans="1:8" x14ac:dyDescent="0.25">
      <c r="A179" s="67"/>
      <c r="B179" s="66"/>
      <c r="C179" s="67"/>
      <c r="D179" s="48" t="s">
        <v>15</v>
      </c>
      <c r="E179" s="52" t="s">
        <v>153</v>
      </c>
      <c r="F179" s="67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67"/>
      <c r="B180" s="66">
        <v>0.5</v>
      </c>
      <c r="C180" s="67" t="s">
        <v>277</v>
      </c>
      <c r="D180" s="48" t="s">
        <v>12</v>
      </c>
      <c r="E180" s="52" t="s">
        <v>154</v>
      </c>
      <c r="F180" s="67" t="s">
        <v>277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67"/>
      <c r="B181" s="66"/>
      <c r="C181" s="67"/>
      <c r="D181" s="48" t="s">
        <v>316</v>
      </c>
      <c r="E181" s="52" t="s">
        <v>155</v>
      </c>
      <c r="F181" s="67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67"/>
      <c r="B182" s="66"/>
      <c r="C182" s="67"/>
      <c r="D182" s="48" t="s">
        <v>15</v>
      </c>
      <c r="E182" s="52" t="s">
        <v>156</v>
      </c>
      <c r="F182" s="67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67"/>
      <c r="B183" s="66">
        <v>0.95</v>
      </c>
      <c r="C183" s="67" t="s">
        <v>277</v>
      </c>
      <c r="D183" s="48" t="s">
        <v>12</v>
      </c>
      <c r="E183" s="52" t="s">
        <v>157</v>
      </c>
      <c r="F183" s="67" t="s">
        <v>277</v>
      </c>
      <c r="G183" s="56">
        <f>B183-((B183*0.1/100)+(1*0.04/100))</f>
        <v>0.94864999999999999</v>
      </c>
      <c r="H183" s="56">
        <f>B183+((B183*0.1/100)+(1*0.04/100))</f>
        <v>0.95134999999999992</v>
      </c>
    </row>
    <row r="184" spans="1:8" x14ac:dyDescent="0.25">
      <c r="A184" s="67"/>
      <c r="B184" s="66"/>
      <c r="C184" s="67"/>
      <c r="D184" s="48" t="s">
        <v>316</v>
      </c>
      <c r="E184" s="52" t="s">
        <v>158</v>
      </c>
      <c r="F184" s="67"/>
      <c r="G184" s="56">
        <f>B183-((B183*0.1/100)+(1*0.04/100))</f>
        <v>0.94864999999999999</v>
      </c>
      <c r="H184" s="56">
        <f>B183+((B183*0.1/100)+(1*0.04/100))</f>
        <v>0.95134999999999992</v>
      </c>
    </row>
    <row r="185" spans="1:8" x14ac:dyDescent="0.25">
      <c r="A185" s="67"/>
      <c r="B185" s="66"/>
      <c r="C185" s="67"/>
      <c r="D185" s="48" t="s">
        <v>15</v>
      </c>
      <c r="E185" s="52" t="s">
        <v>159</v>
      </c>
      <c r="F185" s="67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67" t="s">
        <v>312</v>
      </c>
      <c r="B186" s="66">
        <v>0.5</v>
      </c>
      <c r="C186" s="67" t="s">
        <v>277</v>
      </c>
      <c r="D186" s="48" t="s">
        <v>12</v>
      </c>
      <c r="E186" s="52" t="s">
        <v>160</v>
      </c>
      <c r="F186" s="67" t="s">
        <v>277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67"/>
      <c r="B187" s="66"/>
      <c r="C187" s="67"/>
      <c r="D187" s="48" t="s">
        <v>316</v>
      </c>
      <c r="E187" s="52" t="s">
        <v>161</v>
      </c>
      <c r="F187" s="67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67"/>
      <c r="B188" s="66"/>
      <c r="C188" s="67"/>
      <c r="D188" s="48" t="s">
        <v>15</v>
      </c>
      <c r="E188" s="52" t="s">
        <v>162</v>
      </c>
      <c r="F188" s="67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67"/>
      <c r="B189" s="66">
        <v>5</v>
      </c>
      <c r="C189" s="67" t="s">
        <v>277</v>
      </c>
      <c r="D189" s="48" t="s">
        <v>12</v>
      </c>
      <c r="E189" s="52" t="s">
        <v>163</v>
      </c>
      <c r="F189" s="67" t="s">
        <v>277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67"/>
      <c r="B190" s="66"/>
      <c r="C190" s="67"/>
      <c r="D190" s="48" t="s">
        <v>316</v>
      </c>
      <c r="E190" s="52" t="s">
        <v>164</v>
      </c>
      <c r="F190" s="67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67"/>
      <c r="B191" s="66"/>
      <c r="C191" s="67"/>
      <c r="D191" s="48" t="s">
        <v>15</v>
      </c>
      <c r="E191" s="52" t="s">
        <v>165</v>
      </c>
      <c r="F191" s="67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67"/>
      <c r="B192" s="66">
        <v>9.5</v>
      </c>
      <c r="C192" s="67" t="s">
        <v>277</v>
      </c>
      <c r="D192" s="48" t="s">
        <v>12</v>
      </c>
      <c r="E192" s="52" t="s">
        <v>166</v>
      </c>
      <c r="F192" s="67" t="s">
        <v>277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67"/>
      <c r="B193" s="66"/>
      <c r="C193" s="67"/>
      <c r="D193" s="48" t="s">
        <v>316</v>
      </c>
      <c r="E193" s="52" t="s">
        <v>167</v>
      </c>
      <c r="F193" s="67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67"/>
      <c r="B194" s="66"/>
      <c r="C194" s="67"/>
      <c r="D194" s="48" t="s">
        <v>15</v>
      </c>
      <c r="E194" s="52" t="s">
        <v>168</v>
      </c>
      <c r="F194" s="67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67" t="s">
        <v>313</v>
      </c>
      <c r="B195" s="66">
        <v>5</v>
      </c>
      <c r="C195" s="67" t="s">
        <v>277</v>
      </c>
      <c r="D195" s="48" t="s">
        <v>12</v>
      </c>
      <c r="E195" s="52" t="s">
        <v>169</v>
      </c>
      <c r="F195" s="67" t="s">
        <v>277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67"/>
      <c r="B196" s="66"/>
      <c r="C196" s="67"/>
      <c r="D196" s="48" t="s">
        <v>316</v>
      </c>
      <c r="E196" s="52" t="s">
        <v>170</v>
      </c>
      <c r="F196" s="67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67"/>
      <c r="B197" s="66"/>
      <c r="C197" s="67"/>
      <c r="D197" s="48" t="s">
        <v>15</v>
      </c>
      <c r="E197" s="52" t="s">
        <v>171</v>
      </c>
      <c r="F197" s="67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67"/>
      <c r="B198" s="66">
        <v>50</v>
      </c>
      <c r="C198" s="67" t="s">
        <v>277</v>
      </c>
      <c r="D198" s="48" t="s">
        <v>12</v>
      </c>
      <c r="E198" s="52" t="s">
        <v>172</v>
      </c>
      <c r="F198" s="67" t="s">
        <v>277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67"/>
      <c r="B199" s="66"/>
      <c r="C199" s="67"/>
      <c r="D199" s="48" t="s">
        <v>316</v>
      </c>
      <c r="E199" s="52" t="s">
        <v>173</v>
      </c>
      <c r="F199" s="67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67"/>
      <c r="B200" s="66"/>
      <c r="C200" s="67"/>
      <c r="D200" s="48" t="s">
        <v>15</v>
      </c>
      <c r="E200" s="52" t="s">
        <v>174</v>
      </c>
      <c r="F200" s="67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67"/>
      <c r="B201" s="66">
        <v>95</v>
      </c>
      <c r="C201" s="67" t="s">
        <v>277</v>
      </c>
      <c r="D201" s="48" t="s">
        <v>12</v>
      </c>
      <c r="E201" s="52" t="s">
        <v>175</v>
      </c>
      <c r="F201" s="67" t="s">
        <v>277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67"/>
      <c r="B202" s="66"/>
      <c r="C202" s="67"/>
      <c r="D202" s="48" t="s">
        <v>316</v>
      </c>
      <c r="E202" s="52" t="s">
        <v>176</v>
      </c>
      <c r="F202" s="67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67"/>
      <c r="B203" s="66"/>
      <c r="C203" s="67"/>
      <c r="D203" s="48" t="s">
        <v>15</v>
      </c>
      <c r="E203" s="52" t="s">
        <v>177</v>
      </c>
      <c r="F203" s="67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67" t="s">
        <v>314</v>
      </c>
      <c r="B204" s="66">
        <v>0.05</v>
      </c>
      <c r="C204" s="67" t="s">
        <v>278</v>
      </c>
      <c r="D204" s="48" t="s">
        <v>12</v>
      </c>
      <c r="E204" s="52" t="s">
        <v>178</v>
      </c>
      <c r="F204" s="67" t="s">
        <v>278</v>
      </c>
      <c r="G204" s="56">
        <f>B204-((B204*0.1/100)+(1*0.04/100))</f>
        <v>4.9550000000000004E-2</v>
      </c>
      <c r="H204" s="56">
        <f>B204+((B204*0.1/100)+(1*0.04/100))</f>
        <v>5.0450000000000002E-2</v>
      </c>
    </row>
    <row r="205" spans="1:8" x14ac:dyDescent="0.25">
      <c r="A205" s="67"/>
      <c r="B205" s="66"/>
      <c r="C205" s="67"/>
      <c r="D205" s="48" t="s">
        <v>316</v>
      </c>
      <c r="E205" s="52" t="s">
        <v>179</v>
      </c>
      <c r="F205" s="67"/>
      <c r="G205" s="56">
        <f>B204-((B204*0.1/100)+(1*0.04/100))</f>
        <v>4.9550000000000004E-2</v>
      </c>
      <c r="H205" s="56">
        <f>B204+((B204*0.1/100)+(1*0.04/100))</f>
        <v>5.0450000000000002E-2</v>
      </c>
    </row>
    <row r="206" spans="1:8" x14ac:dyDescent="0.25">
      <c r="A206" s="67"/>
      <c r="B206" s="66"/>
      <c r="C206" s="67"/>
      <c r="D206" s="48" t="s">
        <v>15</v>
      </c>
      <c r="E206" s="52" t="s">
        <v>180</v>
      </c>
      <c r="F206" s="67"/>
      <c r="G206" s="56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67"/>
      <c r="B207" s="66">
        <v>0.5</v>
      </c>
      <c r="C207" s="67" t="s">
        <v>278</v>
      </c>
      <c r="D207" s="48" t="s">
        <v>12</v>
      </c>
      <c r="E207" s="52" t="s">
        <v>181</v>
      </c>
      <c r="F207" s="67" t="s">
        <v>278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67"/>
      <c r="B208" s="66"/>
      <c r="C208" s="67"/>
      <c r="D208" s="48" t="s">
        <v>316</v>
      </c>
      <c r="E208" s="52" t="s">
        <v>182</v>
      </c>
      <c r="F208" s="67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67"/>
      <c r="B209" s="66"/>
      <c r="C209" s="67"/>
      <c r="D209" s="48" t="s">
        <v>15</v>
      </c>
      <c r="E209" s="52" t="s">
        <v>183</v>
      </c>
      <c r="F209" s="67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67"/>
      <c r="B210" s="66">
        <v>0.95</v>
      </c>
      <c r="C210" s="67" t="s">
        <v>278</v>
      </c>
      <c r="D210" s="48" t="s">
        <v>12</v>
      </c>
      <c r="E210" s="52" t="s">
        <v>184</v>
      </c>
      <c r="F210" s="67" t="s">
        <v>278</v>
      </c>
      <c r="G210" s="56">
        <f>B210-((B210*0.1/100)+(1*0.04/100))</f>
        <v>0.94864999999999999</v>
      </c>
      <c r="H210" s="56">
        <f>B210+((B210*0.1/100)+(1*0.04/100))</f>
        <v>0.95134999999999992</v>
      </c>
    </row>
    <row r="211" spans="1:8" x14ac:dyDescent="0.25">
      <c r="A211" s="67"/>
      <c r="B211" s="66"/>
      <c r="C211" s="67"/>
      <c r="D211" s="48" t="s">
        <v>316</v>
      </c>
      <c r="E211" s="52" t="s">
        <v>185</v>
      </c>
      <c r="F211" s="67"/>
      <c r="G211" s="56">
        <f>B210-((B210*0.1/100)+(1*0.04/100))</f>
        <v>0.94864999999999999</v>
      </c>
      <c r="H211" s="56">
        <f>B210+((B210*0.1/100)+(1*0.04/100))</f>
        <v>0.95134999999999992</v>
      </c>
    </row>
    <row r="212" spans="1:8" x14ac:dyDescent="0.25">
      <c r="A212" s="67"/>
      <c r="B212" s="66"/>
      <c r="C212" s="67"/>
      <c r="D212" s="48" t="s">
        <v>15</v>
      </c>
      <c r="E212" s="52" t="s">
        <v>186</v>
      </c>
      <c r="F212" s="67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67" t="s">
        <v>315</v>
      </c>
      <c r="B213" s="66">
        <v>0.15</v>
      </c>
      <c r="C213" s="67" t="s">
        <v>278</v>
      </c>
      <c r="D213" s="48" t="s">
        <v>12</v>
      </c>
      <c r="E213" s="52" t="s">
        <v>187</v>
      </c>
      <c r="F213" s="67" t="s">
        <v>278</v>
      </c>
      <c r="G213" s="56">
        <f>B213-((B213*0.1/100)+(3*0.04/100))</f>
        <v>0.14865</v>
      </c>
      <c r="H213" s="56">
        <f>B213+((B213*0.1/100)+(3*0.04/100))</f>
        <v>0.15134999999999998</v>
      </c>
    </row>
    <row r="214" spans="1:8" x14ac:dyDescent="0.25">
      <c r="A214" s="67"/>
      <c r="B214" s="66"/>
      <c r="C214" s="67"/>
      <c r="D214" s="48" t="s">
        <v>316</v>
      </c>
      <c r="E214" s="52" t="s">
        <v>188</v>
      </c>
      <c r="F214" s="67"/>
      <c r="G214" s="56">
        <f>B213-((B213*0.1/100)+(3*0.04/100))</f>
        <v>0.14865</v>
      </c>
      <c r="H214" s="56">
        <f>B213+((B213*0.1/100)+(3*0.04/100))</f>
        <v>0.15134999999999998</v>
      </c>
    </row>
    <row r="215" spans="1:8" x14ac:dyDescent="0.25">
      <c r="A215" s="67"/>
      <c r="B215" s="66"/>
      <c r="C215" s="67"/>
      <c r="D215" s="48" t="s">
        <v>15</v>
      </c>
      <c r="E215" s="52" t="s">
        <v>189</v>
      </c>
      <c r="F215" s="67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67"/>
      <c r="B216" s="66">
        <v>1.5</v>
      </c>
      <c r="C216" s="67" t="s">
        <v>278</v>
      </c>
      <c r="D216" s="48" t="s">
        <v>12</v>
      </c>
      <c r="E216" s="52" t="s">
        <v>190</v>
      </c>
      <c r="F216" s="67" t="s">
        <v>278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67"/>
      <c r="B217" s="66"/>
      <c r="C217" s="67"/>
      <c r="D217" s="48" t="s">
        <v>316</v>
      </c>
      <c r="E217" s="52" t="s">
        <v>191</v>
      </c>
      <c r="F217" s="67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67"/>
      <c r="B218" s="66"/>
      <c r="C218" s="67"/>
      <c r="D218" s="48" t="s">
        <v>15</v>
      </c>
      <c r="E218" s="52" t="s">
        <v>192</v>
      </c>
      <c r="F218" s="67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67"/>
      <c r="B219" s="66">
        <v>2.85</v>
      </c>
      <c r="C219" s="67" t="s">
        <v>278</v>
      </c>
      <c r="D219" s="48" t="s">
        <v>12</v>
      </c>
      <c r="E219" s="52" t="s">
        <v>193</v>
      </c>
      <c r="F219" s="67" t="s">
        <v>278</v>
      </c>
      <c r="G219" s="56">
        <f>B219-((B219*0.1/100)+(3*0.04/100))</f>
        <v>2.8459500000000002</v>
      </c>
      <c r="H219" s="56">
        <f>B219+((B219*0.1/100)+(3*0.04/100))</f>
        <v>2.85405</v>
      </c>
    </row>
    <row r="220" spans="1:8" x14ac:dyDescent="0.25">
      <c r="A220" s="67"/>
      <c r="B220" s="66"/>
      <c r="C220" s="67"/>
      <c r="D220" s="48" t="s">
        <v>316</v>
      </c>
      <c r="E220" s="52" t="s">
        <v>194</v>
      </c>
      <c r="F220" s="67"/>
      <c r="G220" s="56">
        <f>B219-((B219*0.1/100)+(3*0.04/100))</f>
        <v>2.8459500000000002</v>
      </c>
      <c r="H220" s="56">
        <f>B219+((B219*0.1/100)+(3*0.04/100))</f>
        <v>2.85405</v>
      </c>
    </row>
    <row r="221" spans="1:8" x14ac:dyDescent="0.25">
      <c r="A221" s="67"/>
      <c r="B221" s="66"/>
      <c r="C221" s="67"/>
      <c r="D221" s="48" t="s">
        <v>15</v>
      </c>
      <c r="E221" s="52" t="s">
        <v>195</v>
      </c>
      <c r="F221" s="67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16</v>
      </c>
      <c r="B223" s="19"/>
      <c r="C223" s="19"/>
      <c r="D223" s="21"/>
      <c r="E223" s="22"/>
      <c r="F223" s="24"/>
    </row>
    <row r="224" spans="1:8" ht="15" customHeight="1" x14ac:dyDescent="0.25">
      <c r="A224" s="65" t="s">
        <v>327</v>
      </c>
      <c r="B224" s="65" t="s">
        <v>275</v>
      </c>
      <c r="C224" s="65"/>
      <c r="D224" s="65" t="s">
        <v>259</v>
      </c>
      <c r="E224" s="65"/>
      <c r="F224" s="65" t="s">
        <v>317</v>
      </c>
      <c r="G224" s="65"/>
    </row>
    <row r="225" spans="1:10" x14ac:dyDescent="0.25">
      <c r="A225" s="65"/>
      <c r="B225" s="65"/>
      <c r="C225" s="65"/>
      <c r="D225" s="65"/>
      <c r="E225" s="65"/>
      <c r="F225" s="54" t="s">
        <v>318</v>
      </c>
      <c r="G225" s="54" t="s">
        <v>319</v>
      </c>
    </row>
    <row r="226" spans="1:10" x14ac:dyDescent="0.25">
      <c r="A226" s="54">
        <v>0.1</v>
      </c>
      <c r="B226" s="67">
        <v>5</v>
      </c>
      <c r="C226" s="67" t="s">
        <v>273</v>
      </c>
      <c r="D226" s="52" t="s">
        <v>196</v>
      </c>
      <c r="E226" s="67" t="s">
        <v>273</v>
      </c>
      <c r="F226" s="87">
        <f>B226-(B226*0.07/100)</f>
        <v>4.9965000000000002</v>
      </c>
      <c r="G226" s="87">
        <f>B226+(B226*0.07/100)</f>
        <v>5.0034999999999998</v>
      </c>
      <c r="H226" s="2"/>
      <c r="J226" s="49"/>
    </row>
    <row r="227" spans="1:10" x14ac:dyDescent="0.25">
      <c r="A227" s="54">
        <v>10</v>
      </c>
      <c r="B227" s="67"/>
      <c r="C227" s="67"/>
      <c r="D227" s="52" t="s">
        <v>197</v>
      </c>
      <c r="E227" s="67"/>
      <c r="F227" s="87"/>
      <c r="G227" s="87"/>
      <c r="H227" s="2"/>
      <c r="J227" s="49"/>
    </row>
    <row r="228" spans="1:10" x14ac:dyDescent="0.25">
      <c r="A228" s="54">
        <v>0.1</v>
      </c>
      <c r="B228" s="67">
        <v>10</v>
      </c>
      <c r="C228" s="67" t="s">
        <v>273</v>
      </c>
      <c r="D228" s="52" t="s">
        <v>198</v>
      </c>
      <c r="E228" s="67" t="s">
        <v>273</v>
      </c>
      <c r="F228" s="88">
        <f>B228-(B228*0.04/100)</f>
        <v>9.9960000000000004</v>
      </c>
      <c r="G228" s="88">
        <f>B228+(B228*0.04/100)</f>
        <v>10.004</v>
      </c>
      <c r="H228" s="2"/>
      <c r="J228" s="49"/>
    </row>
    <row r="229" spans="1:10" x14ac:dyDescent="0.25">
      <c r="A229" s="54">
        <v>10</v>
      </c>
      <c r="B229" s="67"/>
      <c r="C229" s="67"/>
      <c r="D229" s="52" t="s">
        <v>199</v>
      </c>
      <c r="E229" s="67"/>
      <c r="F229" s="88"/>
      <c r="G229" s="88"/>
      <c r="H229" s="2"/>
      <c r="J229" s="49"/>
    </row>
    <row r="230" spans="1:10" x14ac:dyDescent="0.25">
      <c r="A230" s="54">
        <v>0.1</v>
      </c>
      <c r="B230" s="67">
        <v>40</v>
      </c>
      <c r="C230" s="67" t="s">
        <v>273</v>
      </c>
      <c r="D230" s="52" t="s">
        <v>200</v>
      </c>
      <c r="E230" s="67" t="s">
        <v>273</v>
      </c>
      <c r="F230" s="88">
        <f>B230-(B230*0.02/100)</f>
        <v>39.991999999999997</v>
      </c>
      <c r="G230" s="88">
        <f>B230+(B230*0.02/100)</f>
        <v>40.008000000000003</v>
      </c>
      <c r="H230" s="2"/>
      <c r="J230" s="49"/>
    </row>
    <row r="231" spans="1:10" x14ac:dyDescent="0.25">
      <c r="A231" s="54">
        <v>10</v>
      </c>
      <c r="B231" s="67"/>
      <c r="C231" s="67"/>
      <c r="D231" s="52" t="s">
        <v>201</v>
      </c>
      <c r="E231" s="67"/>
      <c r="F231" s="88"/>
      <c r="G231" s="88"/>
      <c r="H231" s="2"/>
      <c r="J231" s="49"/>
    </row>
    <row r="232" spans="1:10" x14ac:dyDescent="0.25">
      <c r="A232" s="54">
        <v>0.1</v>
      </c>
      <c r="B232" s="68">
        <v>1</v>
      </c>
      <c r="C232" s="67" t="s">
        <v>274</v>
      </c>
      <c r="D232" s="52" t="s">
        <v>202</v>
      </c>
      <c r="E232" s="67" t="s">
        <v>274</v>
      </c>
      <c r="F232" s="89">
        <f>B232-(B232*0.005/100)</f>
        <v>0.99995000000000001</v>
      </c>
      <c r="G232" s="89">
        <f>B232+(B232*0.005/100)</f>
        <v>1.0000500000000001</v>
      </c>
      <c r="H232" s="2"/>
      <c r="J232" s="49"/>
    </row>
    <row r="233" spans="1:10" x14ac:dyDescent="0.25">
      <c r="A233" s="54">
        <v>10</v>
      </c>
      <c r="B233" s="68"/>
      <c r="C233" s="67"/>
      <c r="D233" s="52" t="s">
        <v>203</v>
      </c>
      <c r="E233" s="67"/>
      <c r="F233" s="89"/>
      <c r="G233" s="89"/>
      <c r="H233" s="2"/>
      <c r="J233" s="49"/>
    </row>
    <row r="234" spans="1:10" x14ac:dyDescent="0.25">
      <c r="A234" s="54">
        <v>0.1</v>
      </c>
      <c r="B234" s="68">
        <v>100</v>
      </c>
      <c r="C234" s="67" t="s">
        <v>274</v>
      </c>
      <c r="D234" s="52" t="s">
        <v>204</v>
      </c>
      <c r="E234" s="67" t="s">
        <v>274</v>
      </c>
      <c r="F234" s="88">
        <f t="shared" ref="F234" si="18">B234-(B234*0.005/100)</f>
        <v>99.995000000000005</v>
      </c>
      <c r="G234" s="88">
        <f t="shared" ref="G234" si="19">B234+(B234*0.005/100)</f>
        <v>100.005</v>
      </c>
      <c r="H234" s="2"/>
      <c r="J234" s="49"/>
    </row>
    <row r="235" spans="1:10" x14ac:dyDescent="0.25">
      <c r="A235" s="54">
        <v>10</v>
      </c>
      <c r="B235" s="68"/>
      <c r="C235" s="67"/>
      <c r="D235" s="52" t="s">
        <v>205</v>
      </c>
      <c r="E235" s="67"/>
      <c r="F235" s="88"/>
      <c r="G235" s="88"/>
      <c r="H235" s="2"/>
      <c r="J235" s="49"/>
    </row>
    <row r="236" spans="1:10" x14ac:dyDescent="0.25">
      <c r="A236" s="54">
        <v>0.1</v>
      </c>
      <c r="B236" s="68">
        <v>300</v>
      </c>
      <c r="C236" s="67" t="s">
        <v>274</v>
      </c>
      <c r="D236" s="52" t="s">
        <v>206</v>
      </c>
      <c r="E236" s="67" t="s">
        <v>274</v>
      </c>
      <c r="F236" s="88">
        <f t="shared" ref="F236" si="20">B236-(B236*0.005/100)</f>
        <v>299.98500000000001</v>
      </c>
      <c r="G236" s="88">
        <f t="shared" ref="G236" si="21">B236+(B236*0.005/100)</f>
        <v>300.01499999999999</v>
      </c>
      <c r="H236" s="2"/>
      <c r="J236" s="49"/>
    </row>
    <row r="237" spans="1:10" x14ac:dyDescent="0.25">
      <c r="A237" s="54">
        <v>10</v>
      </c>
      <c r="B237" s="68"/>
      <c r="C237" s="67"/>
      <c r="D237" s="52" t="s">
        <v>207</v>
      </c>
      <c r="E237" s="67"/>
      <c r="F237" s="88"/>
      <c r="G237" s="88"/>
      <c r="H237" s="2"/>
      <c r="J237" s="49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267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268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65" t="s">
        <v>265</v>
      </c>
      <c r="B241" s="65"/>
      <c r="C241" s="65" t="s">
        <v>262</v>
      </c>
      <c r="D241" s="65"/>
      <c r="E241" s="65" t="s">
        <v>259</v>
      </c>
      <c r="F241" s="65"/>
      <c r="G241" s="65" t="s">
        <v>317</v>
      </c>
      <c r="H241" s="65"/>
    </row>
    <row r="242" spans="1:10" x14ac:dyDescent="0.25">
      <c r="A242" s="65"/>
      <c r="B242" s="65"/>
      <c r="C242" s="65"/>
      <c r="D242" s="65"/>
      <c r="E242" s="65"/>
      <c r="F242" s="65"/>
      <c r="G242" s="54" t="s">
        <v>318</v>
      </c>
      <c r="H242" s="54" t="s">
        <v>319</v>
      </c>
    </row>
    <row r="243" spans="1:10" x14ac:dyDescent="0.25">
      <c r="A243" s="68">
        <v>100</v>
      </c>
      <c r="B243" s="67" t="s">
        <v>263</v>
      </c>
      <c r="C243" s="53">
        <v>5</v>
      </c>
      <c r="D243" s="67" t="s">
        <v>263</v>
      </c>
      <c r="E243" s="52" t="s">
        <v>208</v>
      </c>
      <c r="F243" s="67" t="s">
        <v>263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49"/>
    </row>
    <row r="244" spans="1:10" x14ac:dyDescent="0.25">
      <c r="A244" s="68"/>
      <c r="B244" s="67"/>
      <c r="C244" s="53">
        <v>50</v>
      </c>
      <c r="D244" s="67"/>
      <c r="E244" s="52" t="s">
        <v>209</v>
      </c>
      <c r="F244" s="67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49"/>
    </row>
    <row r="245" spans="1:10" x14ac:dyDescent="0.25">
      <c r="A245" s="68"/>
      <c r="B245" s="67"/>
      <c r="C245" s="53">
        <v>95</v>
      </c>
      <c r="D245" s="67"/>
      <c r="E245" s="52" t="s">
        <v>210</v>
      </c>
      <c r="F245" s="67"/>
      <c r="G245" s="16">
        <f t="shared" si="22"/>
        <v>94.990499999999997</v>
      </c>
      <c r="H245" s="16">
        <f t="shared" si="23"/>
        <v>95.009500000000003</v>
      </c>
      <c r="J245" s="49"/>
    </row>
    <row r="246" spans="1:10" x14ac:dyDescent="0.25">
      <c r="A246" s="68">
        <v>1000</v>
      </c>
      <c r="B246" s="67" t="s">
        <v>263</v>
      </c>
      <c r="C246" s="53">
        <v>50</v>
      </c>
      <c r="D246" s="67" t="s">
        <v>263</v>
      </c>
      <c r="E246" s="52" t="s">
        <v>211</v>
      </c>
      <c r="F246" s="67" t="s">
        <v>263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49"/>
    </row>
    <row r="247" spans="1:10" x14ac:dyDescent="0.25">
      <c r="A247" s="68"/>
      <c r="B247" s="67"/>
      <c r="C247" s="53">
        <v>500</v>
      </c>
      <c r="D247" s="67"/>
      <c r="E247" s="52" t="s">
        <v>212</v>
      </c>
      <c r="F247" s="67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49"/>
    </row>
    <row r="248" spans="1:10" x14ac:dyDescent="0.25">
      <c r="A248" s="68"/>
      <c r="B248" s="67"/>
      <c r="C248" s="53">
        <v>950</v>
      </c>
      <c r="D248" s="67"/>
      <c r="E248" s="52" t="s">
        <v>213</v>
      </c>
      <c r="F248" s="67"/>
      <c r="G248" s="15">
        <f t="shared" si="24"/>
        <v>949.90499999999997</v>
      </c>
      <c r="H248" s="15">
        <f t="shared" si="25"/>
        <v>950.09500000000003</v>
      </c>
      <c r="J248" s="49"/>
    </row>
    <row r="249" spans="1:10" x14ac:dyDescent="0.25">
      <c r="A249" s="68">
        <v>10</v>
      </c>
      <c r="B249" s="67" t="s">
        <v>264</v>
      </c>
      <c r="C249" s="53">
        <v>0.5</v>
      </c>
      <c r="D249" s="67" t="s">
        <v>264</v>
      </c>
      <c r="E249" s="52" t="s">
        <v>214</v>
      </c>
      <c r="F249" s="67" t="s">
        <v>264</v>
      </c>
      <c r="G249" s="56">
        <f t="shared" si="24"/>
        <v>0.49985000000000002</v>
      </c>
      <c r="H249" s="56">
        <f t="shared" si="25"/>
        <v>0.50014999999999998</v>
      </c>
      <c r="J249" s="49"/>
    </row>
    <row r="250" spans="1:10" x14ac:dyDescent="0.25">
      <c r="A250" s="68"/>
      <c r="B250" s="67"/>
      <c r="C250" s="53">
        <v>5</v>
      </c>
      <c r="D250" s="67"/>
      <c r="E250" s="52" t="s">
        <v>215</v>
      </c>
      <c r="F250" s="67"/>
      <c r="G250" s="16">
        <f t="shared" si="24"/>
        <v>4.9995000000000003</v>
      </c>
      <c r="H250" s="16">
        <f t="shared" si="25"/>
        <v>5.0004999999999997</v>
      </c>
      <c r="J250" s="49"/>
    </row>
    <row r="251" spans="1:10" x14ac:dyDescent="0.25">
      <c r="A251" s="68"/>
      <c r="B251" s="67"/>
      <c r="C251" s="53">
        <v>9.5</v>
      </c>
      <c r="D251" s="67"/>
      <c r="E251" s="52" t="s">
        <v>216</v>
      </c>
      <c r="F251" s="67"/>
      <c r="G251" s="56">
        <f t="shared" si="24"/>
        <v>9.4990500000000004</v>
      </c>
      <c r="H251" s="56">
        <f t="shared" si="25"/>
        <v>9.5009499999999996</v>
      </c>
      <c r="J251" s="49"/>
    </row>
    <row r="252" spans="1:10" x14ac:dyDescent="0.25">
      <c r="A252" s="68">
        <v>100</v>
      </c>
      <c r="B252" s="67" t="s">
        <v>264</v>
      </c>
      <c r="C252" s="53">
        <v>5</v>
      </c>
      <c r="D252" s="67" t="s">
        <v>264</v>
      </c>
      <c r="E252" s="52" t="s">
        <v>217</v>
      </c>
      <c r="F252" s="67" t="s">
        <v>264</v>
      </c>
      <c r="G252" s="16">
        <f t="shared" si="24"/>
        <v>4.9984999999999999</v>
      </c>
      <c r="H252" s="16">
        <f t="shared" si="25"/>
        <v>5.0015000000000001</v>
      </c>
      <c r="J252" s="49"/>
    </row>
    <row r="253" spans="1:10" x14ac:dyDescent="0.25">
      <c r="A253" s="68"/>
      <c r="B253" s="67"/>
      <c r="C253" s="53">
        <v>50</v>
      </c>
      <c r="D253" s="67"/>
      <c r="E253" s="52" t="s">
        <v>218</v>
      </c>
      <c r="F253" s="67"/>
      <c r="G253" s="15">
        <f t="shared" si="24"/>
        <v>49.994999999999997</v>
      </c>
      <c r="H253" s="15">
        <f t="shared" si="25"/>
        <v>50.005000000000003</v>
      </c>
      <c r="J253" s="49"/>
    </row>
    <row r="254" spans="1:10" x14ac:dyDescent="0.25">
      <c r="A254" s="68"/>
      <c r="B254" s="67"/>
      <c r="C254" s="53">
        <v>95</v>
      </c>
      <c r="D254" s="67"/>
      <c r="E254" s="52" t="s">
        <v>219</v>
      </c>
      <c r="F254" s="67"/>
      <c r="G254" s="16">
        <f t="shared" si="24"/>
        <v>94.990499999999997</v>
      </c>
      <c r="H254" s="16">
        <f t="shared" si="25"/>
        <v>95.009500000000003</v>
      </c>
      <c r="J254" s="49"/>
    </row>
    <row r="255" spans="1:10" s="9" customFormat="1" ht="12" x14ac:dyDescent="0.2">
      <c r="A255" s="30" t="s">
        <v>269</v>
      </c>
      <c r="B255" s="26"/>
      <c r="C255" s="26"/>
      <c r="D255" s="27"/>
      <c r="E255" s="28"/>
      <c r="F255" s="29"/>
      <c r="G255" s="8"/>
      <c r="H255" s="8"/>
      <c r="I255" s="8"/>
      <c r="J255" s="50"/>
    </row>
    <row r="256" spans="1:10" ht="15" customHeight="1" x14ac:dyDescent="0.25">
      <c r="A256" s="65" t="s">
        <v>265</v>
      </c>
      <c r="B256" s="65"/>
      <c r="C256" s="65" t="s">
        <v>262</v>
      </c>
      <c r="D256" s="65"/>
      <c r="E256" s="65" t="s">
        <v>259</v>
      </c>
      <c r="F256" s="65"/>
      <c r="G256" s="65" t="s">
        <v>317</v>
      </c>
      <c r="H256" s="65"/>
      <c r="J256" s="51"/>
    </row>
    <row r="257" spans="1:10" x14ac:dyDescent="0.25">
      <c r="A257" s="65"/>
      <c r="B257" s="65"/>
      <c r="C257" s="65"/>
      <c r="D257" s="65"/>
      <c r="E257" s="65"/>
      <c r="F257" s="65"/>
      <c r="G257" s="54" t="s">
        <v>318</v>
      </c>
      <c r="H257" s="54" t="s">
        <v>319</v>
      </c>
      <c r="J257" s="51"/>
    </row>
    <row r="258" spans="1:10" x14ac:dyDescent="0.25">
      <c r="A258" s="68">
        <v>1</v>
      </c>
      <c r="B258" s="67" t="s">
        <v>266</v>
      </c>
      <c r="C258" s="53">
        <v>50</v>
      </c>
      <c r="D258" s="53" t="s">
        <v>264</v>
      </c>
      <c r="E258" s="52" t="s">
        <v>220</v>
      </c>
      <c r="F258" s="53" t="s">
        <v>264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49"/>
    </row>
    <row r="259" spans="1:10" x14ac:dyDescent="0.25">
      <c r="A259" s="68"/>
      <c r="B259" s="67"/>
      <c r="C259" s="53">
        <v>0.5</v>
      </c>
      <c r="D259" s="67" t="s">
        <v>266</v>
      </c>
      <c r="E259" s="52" t="s">
        <v>221</v>
      </c>
      <c r="F259" s="67" t="s">
        <v>266</v>
      </c>
      <c r="G259" s="56">
        <f>C259-((C259*0.012/100)+(A259*0.001/100))</f>
        <v>0.49994</v>
      </c>
      <c r="H259" s="56">
        <f>C259+((C259*0.012/100)+(A259*0.001/100))</f>
        <v>0.50005999999999995</v>
      </c>
      <c r="J259" s="49"/>
    </row>
    <row r="260" spans="1:10" x14ac:dyDescent="0.25">
      <c r="A260" s="68"/>
      <c r="B260" s="67"/>
      <c r="C260" s="53">
        <v>0.95</v>
      </c>
      <c r="D260" s="67"/>
      <c r="E260" s="52" t="s">
        <v>222</v>
      </c>
      <c r="F260" s="67"/>
      <c r="G260" s="57">
        <f>C260-((C260*0.012/100)+(A260*0.001/100))</f>
        <v>0.94988600000000001</v>
      </c>
      <c r="H260" s="57">
        <f>C260+((C260*0.012/100)+(A260*0.001/100))</f>
        <v>0.9501139999999999</v>
      </c>
      <c r="J260" s="49"/>
    </row>
    <row r="261" spans="1:10" x14ac:dyDescent="0.25">
      <c r="A261" s="68">
        <v>10</v>
      </c>
      <c r="B261" s="67" t="s">
        <v>266</v>
      </c>
      <c r="C261" s="53">
        <v>0.5</v>
      </c>
      <c r="D261" s="67" t="s">
        <v>266</v>
      </c>
      <c r="E261" s="52" t="s">
        <v>223</v>
      </c>
      <c r="F261" s="67" t="s">
        <v>266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49"/>
    </row>
    <row r="262" spans="1:10" x14ac:dyDescent="0.25">
      <c r="A262" s="68"/>
      <c r="B262" s="67"/>
      <c r="C262" s="53">
        <v>5</v>
      </c>
      <c r="D262" s="67"/>
      <c r="E262" s="52" t="s">
        <v>224</v>
      </c>
      <c r="F262" s="67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49"/>
    </row>
    <row r="263" spans="1:10" x14ac:dyDescent="0.25">
      <c r="A263" s="68"/>
      <c r="B263" s="67"/>
      <c r="C263" s="53">
        <v>9.5</v>
      </c>
      <c r="D263" s="67"/>
      <c r="E263" s="52" t="s">
        <v>225</v>
      </c>
      <c r="F263" s="67"/>
      <c r="G263" s="16">
        <f t="shared" si="26"/>
        <v>9.4962</v>
      </c>
      <c r="H263" s="16">
        <f t="shared" si="27"/>
        <v>9.5038</v>
      </c>
      <c r="J263" s="49"/>
    </row>
    <row r="264" spans="1:10" x14ac:dyDescent="0.25">
      <c r="A264" s="68">
        <v>100</v>
      </c>
      <c r="B264" s="67" t="s">
        <v>266</v>
      </c>
      <c r="C264" s="53">
        <v>5</v>
      </c>
      <c r="D264" s="67" t="s">
        <v>266</v>
      </c>
      <c r="E264" s="52" t="s">
        <v>226</v>
      </c>
      <c r="F264" s="67" t="s">
        <v>266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49"/>
    </row>
    <row r="265" spans="1:10" x14ac:dyDescent="0.25">
      <c r="A265" s="68"/>
      <c r="B265" s="67"/>
      <c r="C265" s="53">
        <v>50</v>
      </c>
      <c r="D265" s="67"/>
      <c r="E265" s="52" t="s">
        <v>227</v>
      </c>
      <c r="F265" s="67"/>
      <c r="G265" s="47">
        <f t="shared" ref="G265:G266" si="28">C265-((C265*0.8/100)+(A265*0.001/100))</f>
        <v>49.6</v>
      </c>
      <c r="H265" s="47">
        <f t="shared" ref="H265:H266" si="29">C265+((C265*0.8/100)+(A265*0.001/100))</f>
        <v>50.4</v>
      </c>
      <c r="J265" s="49"/>
    </row>
    <row r="266" spans="1:10" x14ac:dyDescent="0.25">
      <c r="A266" s="68"/>
      <c r="B266" s="67"/>
      <c r="C266" s="53">
        <v>95</v>
      </c>
      <c r="D266" s="67"/>
      <c r="E266" s="52" t="s">
        <v>228</v>
      </c>
      <c r="F266" s="67"/>
      <c r="G266" s="17">
        <f t="shared" si="28"/>
        <v>94.24</v>
      </c>
      <c r="H266" s="17">
        <f t="shared" si="29"/>
        <v>95.76</v>
      </c>
      <c r="J266" s="49"/>
    </row>
    <row r="267" spans="1:10" x14ac:dyDescent="0.25">
      <c r="A267" s="68">
        <v>1</v>
      </c>
      <c r="B267" s="67" t="s">
        <v>270</v>
      </c>
      <c r="C267" s="53">
        <v>50</v>
      </c>
      <c r="D267" s="53" t="s">
        <v>266</v>
      </c>
      <c r="E267" s="52" t="s">
        <v>229</v>
      </c>
      <c r="F267" s="53" t="s">
        <v>266</v>
      </c>
      <c r="G267" s="56">
        <f>C267-((C267*8/100)+(A267*0.001/100))</f>
        <v>45.999989999999997</v>
      </c>
      <c r="H267" s="56">
        <f>C267+((C267*8/100)+(A267*0.001/100))</f>
        <v>54.000010000000003</v>
      </c>
      <c r="J267" s="49"/>
    </row>
    <row r="268" spans="1:10" x14ac:dyDescent="0.25">
      <c r="A268" s="68"/>
      <c r="B268" s="67"/>
      <c r="C268" s="53">
        <v>0.5</v>
      </c>
      <c r="D268" s="67" t="s">
        <v>270</v>
      </c>
      <c r="E268" s="52" t="s">
        <v>230</v>
      </c>
      <c r="F268" s="67" t="s">
        <v>270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49"/>
    </row>
    <row r="269" spans="1:10" x14ac:dyDescent="0.25">
      <c r="A269" s="68"/>
      <c r="B269" s="67"/>
      <c r="C269" s="55">
        <v>0.95</v>
      </c>
      <c r="D269" s="67"/>
      <c r="E269" s="52" t="s">
        <v>231</v>
      </c>
      <c r="F269" s="67"/>
      <c r="G269" s="15">
        <f t="shared" si="30"/>
        <v>0.874</v>
      </c>
      <c r="H269" s="15">
        <f t="shared" si="31"/>
        <v>1.026</v>
      </c>
      <c r="J269" s="49"/>
    </row>
    <row r="270" spans="1:10" x14ac:dyDescent="0.25">
      <c r="A270" s="32" t="s">
        <v>17</v>
      </c>
    </row>
    <row r="271" spans="1:10" ht="15" customHeight="1" x14ac:dyDescent="0.25">
      <c r="A271" s="65" t="s">
        <v>18</v>
      </c>
      <c r="B271" s="65"/>
      <c r="C271" s="65" t="s">
        <v>19</v>
      </c>
      <c r="D271" s="65"/>
      <c r="E271" s="65" t="s">
        <v>20</v>
      </c>
      <c r="F271" s="65"/>
      <c r="G271" s="65" t="s">
        <v>317</v>
      </c>
      <c r="H271" s="65"/>
    </row>
    <row r="272" spans="1:10" x14ac:dyDescent="0.25">
      <c r="A272" s="65"/>
      <c r="B272" s="65"/>
      <c r="C272" s="65"/>
      <c r="D272" s="65"/>
      <c r="E272" s="65"/>
      <c r="F272" s="65"/>
      <c r="G272" s="54" t="s">
        <v>318</v>
      </c>
      <c r="H272" s="54" t="s">
        <v>319</v>
      </c>
    </row>
    <row r="273" spans="1:10" x14ac:dyDescent="0.25">
      <c r="A273" s="68">
        <v>1</v>
      </c>
      <c r="B273" s="67" t="s">
        <v>271</v>
      </c>
      <c r="C273" s="53">
        <v>0.35</v>
      </c>
      <c r="D273" s="67" t="s">
        <v>271</v>
      </c>
      <c r="E273" s="52" t="s">
        <v>232</v>
      </c>
      <c r="F273" s="67" t="s">
        <v>271</v>
      </c>
      <c r="G273" s="56">
        <f>C273-((C273*0.5/100)+(A273*0.5/100))</f>
        <v>0.34325</v>
      </c>
      <c r="H273" s="56">
        <f>C273+((C273*0.5/100)+(A273*0.5/100))</f>
        <v>0.35674999999999996</v>
      </c>
      <c r="J273" s="49"/>
    </row>
    <row r="274" spans="1:10" x14ac:dyDescent="0.25">
      <c r="A274" s="69"/>
      <c r="B274" s="67"/>
      <c r="C274" s="53">
        <v>0.5</v>
      </c>
      <c r="D274" s="67"/>
      <c r="E274" s="52" t="s">
        <v>233</v>
      </c>
      <c r="F274" s="67"/>
      <c r="G274" s="16">
        <f t="shared" ref="G274:G275" si="32">C274-((C274*0.5/100)+(A274*0.5/100))</f>
        <v>0.4975</v>
      </c>
      <c r="H274" s="56">
        <f t="shared" ref="H274:H275" si="33">C274+((C274*0.5/100)+(A274*0.5/100))</f>
        <v>0.50249999999999995</v>
      </c>
      <c r="J274" s="49"/>
    </row>
    <row r="275" spans="1:10" x14ac:dyDescent="0.25">
      <c r="A275" s="69"/>
      <c r="B275" s="67"/>
      <c r="C275" s="53">
        <v>0.95</v>
      </c>
      <c r="D275" s="67"/>
      <c r="E275" s="52" t="s">
        <v>234</v>
      </c>
      <c r="F275" s="67"/>
      <c r="G275" s="56">
        <f t="shared" si="32"/>
        <v>0.94524999999999992</v>
      </c>
      <c r="H275" s="56">
        <f t="shared" si="33"/>
        <v>0.95474999999999999</v>
      </c>
      <c r="J275" s="49"/>
    </row>
    <row r="276" spans="1:10" x14ac:dyDescent="0.25">
      <c r="A276" s="68">
        <v>10</v>
      </c>
      <c r="B276" s="67" t="s">
        <v>271</v>
      </c>
      <c r="C276" s="55">
        <v>0.5</v>
      </c>
      <c r="D276" s="67" t="s">
        <v>271</v>
      </c>
      <c r="E276" s="52" t="s">
        <v>235</v>
      </c>
      <c r="F276" s="67" t="s">
        <v>271</v>
      </c>
      <c r="G276" s="15">
        <f>C276-((C276*0.4/100)+(A276*0.1/100))</f>
        <v>0.48799999999999999</v>
      </c>
      <c r="H276" s="15">
        <f>C276+((C276*0.4/100)+(A276*0.1/100))</f>
        <v>0.51200000000000001</v>
      </c>
      <c r="J276" s="49"/>
    </row>
    <row r="277" spans="1:10" x14ac:dyDescent="0.25">
      <c r="A277" s="69"/>
      <c r="B277" s="67"/>
      <c r="C277" s="55">
        <v>5</v>
      </c>
      <c r="D277" s="67"/>
      <c r="E277" s="52" t="s">
        <v>236</v>
      </c>
      <c r="F277" s="67"/>
      <c r="G277" s="17">
        <f t="shared" ref="G277:G287" si="34">C277-((C277*0.4/100)+(A277*0.1/100))</f>
        <v>4.9800000000000004</v>
      </c>
      <c r="H277" s="17">
        <f t="shared" ref="H277:H287" si="35">C277+((C277*0.4/100)+(A277*0.1/100))</f>
        <v>5.0199999999999996</v>
      </c>
      <c r="J277" s="49"/>
    </row>
    <row r="278" spans="1:10" x14ac:dyDescent="0.25">
      <c r="A278" s="69"/>
      <c r="B278" s="67"/>
      <c r="C278" s="55">
        <v>9.5</v>
      </c>
      <c r="D278" s="67"/>
      <c r="E278" s="52" t="s">
        <v>237</v>
      </c>
      <c r="F278" s="67"/>
      <c r="G278" s="15">
        <f t="shared" si="34"/>
        <v>9.4619999999999997</v>
      </c>
      <c r="H278" s="15">
        <f t="shared" si="35"/>
        <v>9.5380000000000003</v>
      </c>
      <c r="J278" s="49"/>
    </row>
    <row r="279" spans="1:10" x14ac:dyDescent="0.25">
      <c r="A279" s="68">
        <v>100</v>
      </c>
      <c r="B279" s="67" t="s">
        <v>271</v>
      </c>
      <c r="C279" s="55">
        <v>5</v>
      </c>
      <c r="D279" s="67" t="s">
        <v>271</v>
      </c>
      <c r="E279" s="52" t="s">
        <v>238</v>
      </c>
      <c r="F279" s="67" t="s">
        <v>271</v>
      </c>
      <c r="G279" s="17">
        <f t="shared" si="34"/>
        <v>4.88</v>
      </c>
      <c r="H279" s="17">
        <f t="shared" si="35"/>
        <v>5.12</v>
      </c>
      <c r="J279" s="49"/>
    </row>
    <row r="280" spans="1:10" x14ac:dyDescent="0.25">
      <c r="A280" s="69"/>
      <c r="B280" s="67"/>
      <c r="C280" s="55">
        <v>50</v>
      </c>
      <c r="D280" s="67"/>
      <c r="E280" s="52" t="s">
        <v>239</v>
      </c>
      <c r="F280" s="67"/>
      <c r="G280" s="47">
        <f t="shared" si="34"/>
        <v>49.8</v>
      </c>
      <c r="H280" s="47">
        <f t="shared" si="35"/>
        <v>50.2</v>
      </c>
      <c r="J280" s="49"/>
    </row>
    <row r="281" spans="1:10" x14ac:dyDescent="0.25">
      <c r="A281" s="69"/>
      <c r="B281" s="67"/>
      <c r="C281" s="55">
        <v>95</v>
      </c>
      <c r="D281" s="67"/>
      <c r="E281" s="52" t="s">
        <v>240</v>
      </c>
      <c r="F281" s="67"/>
      <c r="G281" s="17">
        <f t="shared" si="34"/>
        <v>94.62</v>
      </c>
      <c r="H281" s="17">
        <f t="shared" si="35"/>
        <v>95.38</v>
      </c>
      <c r="J281" s="49"/>
    </row>
    <row r="282" spans="1:10" x14ac:dyDescent="0.25">
      <c r="A282" s="68">
        <v>1</v>
      </c>
      <c r="B282" s="67" t="s">
        <v>272</v>
      </c>
      <c r="C282" s="55">
        <v>50</v>
      </c>
      <c r="D282" s="53" t="s">
        <v>271</v>
      </c>
      <c r="E282" s="52" t="s">
        <v>241</v>
      </c>
      <c r="F282" s="53" t="s">
        <v>271</v>
      </c>
      <c r="G282" s="15">
        <f t="shared" si="34"/>
        <v>49.798999999999999</v>
      </c>
      <c r="H282" s="15">
        <f t="shared" si="35"/>
        <v>50.201000000000001</v>
      </c>
      <c r="J282" s="49"/>
    </row>
    <row r="283" spans="1:10" x14ac:dyDescent="0.25">
      <c r="A283" s="69"/>
      <c r="B283" s="67"/>
      <c r="C283" s="55">
        <v>0.5</v>
      </c>
      <c r="D283" s="67" t="s">
        <v>272</v>
      </c>
      <c r="E283" s="52" t="s">
        <v>242</v>
      </c>
      <c r="F283" s="67" t="s">
        <v>272</v>
      </c>
      <c r="G283" s="15">
        <f t="shared" si="34"/>
        <v>0.498</v>
      </c>
      <c r="H283" s="15">
        <f t="shared" si="35"/>
        <v>0.502</v>
      </c>
      <c r="J283" s="49"/>
    </row>
    <row r="284" spans="1:10" x14ac:dyDescent="0.25">
      <c r="A284" s="69"/>
      <c r="B284" s="67"/>
      <c r="C284" s="55">
        <v>0.95</v>
      </c>
      <c r="D284" s="67"/>
      <c r="E284" s="52" t="s">
        <v>243</v>
      </c>
      <c r="F284" s="67"/>
      <c r="G284" s="16">
        <f t="shared" si="34"/>
        <v>0.94619999999999993</v>
      </c>
      <c r="H284" s="15">
        <f t="shared" si="35"/>
        <v>0.95379999999999998</v>
      </c>
      <c r="J284" s="49"/>
    </row>
    <row r="285" spans="1:10" x14ac:dyDescent="0.25">
      <c r="A285" s="68">
        <v>10</v>
      </c>
      <c r="B285" s="67" t="s">
        <v>272</v>
      </c>
      <c r="C285" s="55">
        <v>0.5</v>
      </c>
      <c r="D285" s="67" t="s">
        <v>272</v>
      </c>
      <c r="E285" s="52" t="s">
        <v>244</v>
      </c>
      <c r="F285" s="67" t="s">
        <v>272</v>
      </c>
      <c r="G285" s="15">
        <f t="shared" si="34"/>
        <v>0.48799999999999999</v>
      </c>
      <c r="H285" s="15">
        <f t="shared" si="35"/>
        <v>0.51200000000000001</v>
      </c>
      <c r="J285" s="49"/>
    </row>
    <row r="286" spans="1:10" x14ac:dyDescent="0.25">
      <c r="A286" s="69"/>
      <c r="B286" s="67"/>
      <c r="C286" s="55">
        <v>5</v>
      </c>
      <c r="D286" s="67"/>
      <c r="E286" s="52" t="s">
        <v>245</v>
      </c>
      <c r="F286" s="67"/>
      <c r="G286" s="17">
        <f t="shared" si="34"/>
        <v>4.9800000000000004</v>
      </c>
      <c r="H286" s="17">
        <f t="shared" si="35"/>
        <v>5.0199999999999996</v>
      </c>
      <c r="J286" s="49"/>
    </row>
    <row r="287" spans="1:10" x14ac:dyDescent="0.25">
      <c r="A287" s="69"/>
      <c r="B287" s="67"/>
      <c r="C287" s="55">
        <v>9.5</v>
      </c>
      <c r="D287" s="67"/>
      <c r="E287" s="52" t="s">
        <v>246</v>
      </c>
      <c r="F287" s="67"/>
      <c r="G287" s="15">
        <f t="shared" si="34"/>
        <v>9.4619999999999997</v>
      </c>
      <c r="H287" s="15">
        <f t="shared" si="35"/>
        <v>9.5380000000000003</v>
      </c>
      <c r="J287" s="49"/>
    </row>
    <row r="288" spans="1:10" x14ac:dyDescent="0.25">
      <c r="J288" s="51"/>
    </row>
    <row r="289" spans="1:9" x14ac:dyDescent="0.25">
      <c r="A289" s="63" t="s">
        <v>325</v>
      </c>
      <c r="B289" s="63"/>
      <c r="C289" s="60" t="s">
        <v>326</v>
      </c>
      <c r="D289" s="14"/>
      <c r="E289" s="14"/>
      <c r="F289" s="24"/>
      <c r="I289" s="2"/>
    </row>
    <row r="290" spans="1:9" x14ac:dyDescent="0.25">
      <c r="A290" s="63" t="s">
        <v>256</v>
      </c>
      <c r="B290" s="63"/>
      <c r="C290" s="33"/>
      <c r="D290" s="34" t="s">
        <v>22</v>
      </c>
      <c r="E290" s="61" t="s">
        <v>42</v>
      </c>
      <c r="F290" s="62"/>
      <c r="G290" s="14" t="s">
        <v>23</v>
      </c>
      <c r="H290" s="35"/>
      <c r="I290" s="2"/>
    </row>
    <row r="291" spans="1:9" x14ac:dyDescent="0.25">
      <c r="A291" s="63" t="s">
        <v>21</v>
      </c>
      <c r="B291" s="63"/>
      <c r="C291" s="64" t="s">
        <v>43</v>
      </c>
      <c r="D291" s="64"/>
      <c r="I291" s="2"/>
    </row>
  </sheetData>
  <mergeCells count="295"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  <mergeCell ref="F195:F197"/>
    <mergeCell ref="F168:F170"/>
    <mergeCell ref="F118:F123"/>
    <mergeCell ref="F149:F151"/>
    <mergeCell ref="F88:F93"/>
    <mergeCell ref="G271:H271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B94:B99"/>
    <mergeCell ref="C94:C99"/>
    <mergeCell ref="F94:F99"/>
    <mergeCell ref="B100:B105"/>
    <mergeCell ref="C100:C105"/>
    <mergeCell ref="F100:F105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A158:A160"/>
    <mergeCell ref="F155:F157"/>
    <mergeCell ref="B158:B160"/>
    <mergeCell ref="D158:D160"/>
    <mergeCell ref="F158:F160"/>
    <mergeCell ref="B161:B163"/>
    <mergeCell ref="D161:D163"/>
    <mergeCell ref="F161:F163"/>
    <mergeCell ref="A161:A163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A3:H3"/>
    <mergeCell ref="C33:C36"/>
    <mergeCell ref="A5:H5"/>
    <mergeCell ref="A4:H4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F31:G31"/>
    <mergeCell ref="A289:B289"/>
    <mergeCell ref="A290:B290"/>
    <mergeCell ref="A285:A287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3:A275"/>
    <mergeCell ref="A276:A278"/>
    <mergeCell ref="A241:B242"/>
    <mergeCell ref="B243:B245"/>
    <mergeCell ref="B246:B248"/>
    <mergeCell ref="B249:B251"/>
    <mergeCell ref="B252:B254"/>
    <mergeCell ref="A256:B257"/>
    <mergeCell ref="B236:B237"/>
    <mergeCell ref="B234:B235"/>
    <mergeCell ref="B232:B233"/>
    <mergeCell ref="D264:D266"/>
    <mergeCell ref="D166:D167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A166:A167"/>
    <mergeCell ref="B166:C167"/>
    <mergeCell ref="B168:B170"/>
    <mergeCell ref="C168:C170"/>
    <mergeCell ref="C195:C197"/>
    <mergeCell ref="E166:F167"/>
    <mergeCell ref="A168:A176"/>
    <mergeCell ref="A177:A185"/>
    <mergeCell ref="A186:A194"/>
    <mergeCell ref="B224:C225"/>
    <mergeCell ref="B230:B231"/>
    <mergeCell ref="B228:B229"/>
    <mergeCell ref="G241:H241"/>
    <mergeCell ref="G256:H256"/>
    <mergeCell ref="B258:B260"/>
    <mergeCell ref="B261:B263"/>
    <mergeCell ref="B264:B266"/>
    <mergeCell ref="D259:D260"/>
    <mergeCell ref="B282:B284"/>
    <mergeCell ref="D283:D284"/>
    <mergeCell ref="F283:F284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71:F272"/>
    <mergeCell ref="C271:D272"/>
    <mergeCell ref="D285:D287"/>
    <mergeCell ref="F285:F287"/>
    <mergeCell ref="B273:B275"/>
    <mergeCell ref="D273:D275"/>
    <mergeCell ref="F273:F275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A271:B272"/>
    <mergeCell ref="A279:A281"/>
    <mergeCell ref="A282:A284"/>
    <mergeCell ref="B276:B278"/>
    <mergeCell ref="D276:D278"/>
    <mergeCell ref="F276:F278"/>
    <mergeCell ref="B279:B281"/>
    <mergeCell ref="D279:D281"/>
    <mergeCell ref="F279:F281"/>
    <mergeCell ref="B285:B287"/>
    <mergeCell ref="A224:A225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149:D151"/>
    <mergeCell ref="B106:B111"/>
    <mergeCell ref="C106:C111"/>
    <mergeCell ref="F106:F111"/>
    <mergeCell ref="B112:B117"/>
    <mergeCell ref="C118:C123"/>
    <mergeCell ref="B88:B93"/>
    <mergeCell ref="C88:C93"/>
    <mergeCell ref="E290:F290"/>
    <mergeCell ref="A291:B291"/>
    <mergeCell ref="C291:D291"/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</mergeCells>
  <pageMargins left="0.78740157480314965" right="0.39370078740157483" top="0.39370078740157483" bottom="0.61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3" manualBreakCount="3">
    <brk id="48" max="7" man="1"/>
    <brk id="142" max="7" man="1"/>
    <brk id="23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2025-01-23T12:39:31Z</dcterms:modified>
</cp:coreProperties>
</file>