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Лист1!$A$1:$H$149</definedName>
  </definedNames>
  <calcPr calcId="152511"/>
</workbook>
</file>

<file path=xl/calcChain.xml><?xml version="1.0" encoding="utf-8"?>
<calcChain xmlns="http://schemas.openxmlformats.org/spreadsheetml/2006/main">
  <c r="A7" i="1" l="1"/>
  <c r="G117" i="1" l="1"/>
  <c r="F117" i="1"/>
  <c r="H55" i="1" l="1"/>
  <c r="G55" i="1"/>
  <c r="H54" i="1"/>
  <c r="G54" i="1"/>
  <c r="F73" i="1" l="1"/>
  <c r="F34" i="1"/>
  <c r="G34" i="1"/>
  <c r="G33" i="1"/>
  <c r="F33" i="1"/>
  <c r="F43" i="1"/>
  <c r="G42" i="1"/>
  <c r="F41" i="1"/>
  <c r="F39" i="1"/>
  <c r="G40" i="1"/>
  <c r="F40" i="1"/>
  <c r="G38" i="1"/>
  <c r="F38" i="1"/>
  <c r="G37" i="1"/>
  <c r="F37" i="1"/>
  <c r="G36" i="1"/>
  <c r="F36" i="1"/>
  <c r="G35" i="1"/>
  <c r="F35" i="1"/>
  <c r="G118" i="1"/>
  <c r="F118" i="1"/>
  <c r="G116" i="1"/>
  <c r="F116" i="1"/>
  <c r="G111" i="1"/>
  <c r="F111" i="1"/>
  <c r="G109" i="1"/>
  <c r="F109" i="1"/>
  <c r="G110" i="1"/>
  <c r="F110" i="1"/>
  <c r="G108" i="1"/>
  <c r="F108" i="1"/>
  <c r="H101" i="1"/>
  <c r="G101" i="1"/>
  <c r="H102" i="1"/>
  <c r="G102" i="1"/>
  <c r="H95" i="1"/>
  <c r="G95" i="1"/>
  <c r="H93" i="1"/>
  <c r="G93" i="1"/>
  <c r="H90" i="1"/>
  <c r="G90" i="1"/>
  <c r="H88" i="1"/>
  <c r="G88" i="1"/>
  <c r="H87" i="1"/>
  <c r="G87" i="1"/>
  <c r="H86" i="1"/>
  <c r="G86" i="1"/>
  <c r="H84" i="1"/>
  <c r="G84" i="1"/>
  <c r="H82" i="1"/>
  <c r="G82" i="1"/>
  <c r="H50" i="1"/>
  <c r="G50" i="1"/>
  <c r="H49" i="1"/>
  <c r="G49" i="1"/>
  <c r="H48" i="1"/>
  <c r="G48" i="1"/>
  <c r="G77" i="1"/>
  <c r="F77" i="1"/>
  <c r="G76" i="1"/>
  <c r="F76" i="1"/>
  <c r="G75" i="1"/>
  <c r="F75" i="1"/>
  <c r="G74" i="1"/>
  <c r="F74" i="1"/>
  <c r="G73" i="1"/>
  <c r="G72" i="1"/>
  <c r="F72" i="1"/>
  <c r="H66" i="1" l="1"/>
  <c r="G66" i="1"/>
  <c r="H67" i="1"/>
  <c r="G67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H57" i="1"/>
  <c r="G58" i="1"/>
  <c r="G57" i="1"/>
  <c r="H56" i="1"/>
  <c r="G56" i="1"/>
  <c r="H53" i="1"/>
  <c r="G53" i="1"/>
  <c r="H52" i="1"/>
  <c r="G52" i="1"/>
  <c r="H51" i="1"/>
  <c r="G51" i="1"/>
  <c r="G43" i="1"/>
  <c r="F42" i="1"/>
  <c r="G41" i="1"/>
  <c r="G39" i="1"/>
</calcChain>
</file>

<file path=xl/sharedStrings.xml><?xml version="1.0" encoding="utf-8"?>
<sst xmlns="http://schemas.openxmlformats.org/spreadsheetml/2006/main" count="272" uniqueCount="166">
  <si>
    <t>АО "Гос МКБ "Вымпел" им. И.И. Торопова"</t>
  </si>
  <si>
    <t>125424, г.Москва, Волоколамское шоссе, дом 90, стр. 23</t>
  </si>
  <si>
    <t>Тел.+7 (495) 491-05-31, 22-68, e-mail: ogmetr@vympelmkb.com</t>
  </si>
  <si>
    <t>Условия проведения калибровки:</t>
  </si>
  <si>
    <t>Показание прибора, В</t>
  </si>
  <si>
    <t>Частота</t>
  </si>
  <si>
    <t>3.1 Определение  погрешности измерения напряжения постоянного тока</t>
  </si>
  <si>
    <t>3.2 Определение  погрешности измерения напряжения переменного тока</t>
  </si>
  <si>
    <t>3.3 Определение  погрешности измерения силы постоянного тока</t>
  </si>
  <si>
    <t>Показание прибора, А</t>
  </si>
  <si>
    <t>3.4 Определение  погрешности измерения силы переменного тока</t>
  </si>
  <si>
    <t>3.5 Определение  погрешности измерения частоты переменного тока</t>
  </si>
  <si>
    <t>Показание прибора, Гц</t>
  </si>
  <si>
    <t>Частота, Гц</t>
  </si>
  <si>
    <t>Показание прибора, Ом</t>
  </si>
  <si>
    <t>Дата:</t>
  </si>
  <si>
    <t>(</t>
  </si>
  <si>
    <t>)</t>
  </si>
  <si>
    <t>1 кГц</t>
  </si>
  <si>
    <t>10 Гц</t>
  </si>
  <si>
    <t>50 кГц</t>
  </si>
  <si>
    <t>3 Определение метрологических характеристик</t>
  </si>
  <si>
    <t>100 Гц</t>
  </si>
  <si>
    <t>20 кГц</t>
  </si>
  <si>
    <t>100 кГц</t>
  </si>
  <si>
    <t>300 кГц</t>
  </si>
  <si>
    <t>5 кГц</t>
  </si>
  <si>
    <t>Параметр</t>
  </si>
  <si>
    <t>Действительные значения</t>
  </si>
  <si>
    <t>Допускаемые значения</t>
  </si>
  <si>
    <t>Температура окружающего воздуха</t>
  </si>
  <si>
    <r>
      <t xml:space="preserve">(23 </t>
    </r>
    <r>
      <rPr>
        <sz val="10"/>
        <rFont val="Calibri"/>
        <family val="2"/>
        <charset val="204"/>
      </rPr>
      <t>±</t>
    </r>
    <r>
      <rPr>
        <sz val="10"/>
        <rFont val="Times New Roman"/>
        <family val="1"/>
        <charset val="204"/>
      </rPr>
      <t xml:space="preserve"> 5)°С</t>
    </r>
  </si>
  <si>
    <t>Относительная влажность</t>
  </si>
  <si>
    <t>от 30 до 80 %</t>
  </si>
  <si>
    <t>Атмосферное давление</t>
  </si>
  <si>
    <t>от 84 до 106 кПа</t>
  </si>
  <si>
    <t>Напряжение питания переменного тока</t>
  </si>
  <si>
    <t>(220 ± 2,2) В</t>
  </si>
  <si>
    <t>(50,0 ± 0,5) Гц</t>
  </si>
  <si>
    <r>
      <t xml:space="preserve">1 Внешний осмотр: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</si>
  <si>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2 Опробование: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</si>
  <si>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Эталоны: </t>
    </r>
    <r>
      <rPr>
        <b/>
        <i/>
        <u/>
        <sz val="9"/>
        <rFont val="Times New Roman"/>
        <family val="1"/>
        <charset val="204"/>
      </rPr>
      <t>Fluke 5522A № 2581902, 33210А № MY48016270</t>
    </r>
  </si>
  <si>
    <t>_type</t>
  </si>
  <si>
    <t>_numb</t>
  </si>
  <si>
    <t>_temp</t>
  </si>
  <si>
    <t>_hum</t>
  </si>
  <si>
    <t>_pres</t>
  </si>
  <si>
    <t>_pov</t>
  </si>
  <si>
    <t>_date</t>
  </si>
  <si>
    <t>dcv_1</t>
  </si>
  <si>
    <t>dcv_2</t>
  </si>
  <si>
    <t>dcv_3</t>
  </si>
  <si>
    <t>dcv_4</t>
  </si>
  <si>
    <t>dcv_5</t>
  </si>
  <si>
    <t>dcv_6</t>
  </si>
  <si>
    <t>dcv_7</t>
  </si>
  <si>
    <t>dcv_8</t>
  </si>
  <si>
    <t>dcv_9</t>
  </si>
  <si>
    <t>dcv_10</t>
  </si>
  <si>
    <t>dcv_11</t>
  </si>
  <si>
    <t>acv_1</t>
  </si>
  <si>
    <t>acv_2</t>
  </si>
  <si>
    <t>acv_3</t>
  </si>
  <si>
    <t>acv_4</t>
  </si>
  <si>
    <t>acv_5</t>
  </si>
  <si>
    <t>acv_6</t>
  </si>
  <si>
    <t>acv_7</t>
  </si>
  <si>
    <t>acv_8</t>
  </si>
  <si>
    <t>acv_9</t>
  </si>
  <si>
    <t>acv_10</t>
  </si>
  <si>
    <t>acv_11</t>
  </si>
  <si>
    <t>acv_12</t>
  </si>
  <si>
    <t>acv_13</t>
  </si>
  <si>
    <t>acv_14</t>
  </si>
  <si>
    <t>acv_15</t>
  </si>
  <si>
    <t>acv_16</t>
  </si>
  <si>
    <t>acv_17</t>
  </si>
  <si>
    <t>acv_18</t>
  </si>
  <si>
    <t>acv_19</t>
  </si>
  <si>
    <t>acv_20</t>
  </si>
  <si>
    <t>dci_1</t>
  </si>
  <si>
    <t>dci_2</t>
  </si>
  <si>
    <t>dci_3</t>
  </si>
  <si>
    <t>dci_4</t>
  </si>
  <si>
    <t>dci_5</t>
  </si>
  <si>
    <t>dci_6</t>
  </si>
  <si>
    <t>aci_1</t>
  </si>
  <si>
    <t>aci_2</t>
  </si>
  <si>
    <t>aci_3</t>
  </si>
  <si>
    <t>aci_4</t>
  </si>
  <si>
    <t>aci_5</t>
  </si>
  <si>
    <t>aci_6</t>
  </si>
  <si>
    <t>aci_7</t>
  </si>
  <si>
    <t>aci_8</t>
  </si>
  <si>
    <t>aci_9</t>
  </si>
  <si>
    <t>aci_10</t>
  </si>
  <si>
    <t>aci_11</t>
  </si>
  <si>
    <t>aci_12</t>
  </si>
  <si>
    <t>aci_13</t>
  </si>
  <si>
    <t>aci_14</t>
  </si>
  <si>
    <t>aci_15</t>
  </si>
  <si>
    <t>f_1</t>
  </si>
  <si>
    <t>f_2</t>
  </si>
  <si>
    <t>r4_1</t>
  </si>
  <si>
    <t>r4_2</t>
  </si>
  <si>
    <t>r4_3</t>
  </si>
  <si>
    <t>r4_4</t>
  </si>
  <si>
    <t>r2_1</t>
  </si>
  <si>
    <t>r2_2</t>
  </si>
  <si>
    <t>r2_3</t>
  </si>
  <si>
    <t xml:space="preserve">Наименование и тип СИ: </t>
  </si>
  <si>
    <t>Мультиметр цифровой</t>
  </si>
  <si>
    <t>Заводской номер:</t>
  </si>
  <si>
    <t xml:space="preserve">Год выпуска: </t>
  </si>
  <si>
    <t>Номер в реестре:</t>
  </si>
  <si>
    <t>Заказчик:</t>
  </si>
  <si>
    <t xml:space="preserve">Методика поверки: </t>
  </si>
  <si>
    <t>"Мультиметры цифровые 34401А, 34460А,34461А. Методика поверки"</t>
  </si>
  <si>
    <t xml:space="preserve">Вид поверки (калибровки): </t>
  </si>
  <si>
    <t>периодическая</t>
  </si>
  <si>
    <t>3.6 Определение  погрешности измерения электрического сопротивления</t>
  </si>
  <si>
    <t>3.6.1 по 4-проводной схеме</t>
  </si>
  <si>
    <t>3.6.2 по 2-проводной схеме</t>
  </si>
  <si>
    <t>_customer</t>
  </si>
  <si>
    <t>мВ</t>
  </si>
  <si>
    <t>В</t>
  </si>
  <si>
    <t>Предел измерений</t>
  </si>
  <si>
    <t>100 мВ</t>
  </si>
  <si>
    <t>1 В</t>
  </si>
  <si>
    <t>10 В</t>
  </si>
  <si>
    <t>100 В</t>
  </si>
  <si>
    <t>1000 В</t>
  </si>
  <si>
    <t>Установленное значение, В</t>
  </si>
  <si>
    <t>10 мВ</t>
  </si>
  <si>
    <t>Установленное значение</t>
  </si>
  <si>
    <t>Гц</t>
  </si>
  <si>
    <t>кГц</t>
  </si>
  <si>
    <t>100 Ом</t>
  </si>
  <si>
    <t>1 кОм</t>
  </si>
  <si>
    <t>10 кОм</t>
  </si>
  <si>
    <t>100 кОм</t>
  </si>
  <si>
    <t>1 МОм</t>
  </si>
  <si>
    <t>10 МОм</t>
  </si>
  <si>
    <t>100 МОм</t>
  </si>
  <si>
    <t>Показание прибора</t>
  </si>
  <si>
    <t>МОм</t>
  </si>
  <si>
    <t>Ом</t>
  </si>
  <si>
    <t>кОм</t>
  </si>
  <si>
    <t>750 В</t>
  </si>
  <si>
    <t>А</t>
  </si>
  <si>
    <t>1 А</t>
  </si>
  <si>
    <t>3 А</t>
  </si>
  <si>
    <t>100 мА</t>
  </si>
  <si>
    <t>10 мА</t>
  </si>
  <si>
    <t>1 мА</t>
  </si>
  <si>
    <t>100 мкА</t>
  </si>
  <si>
    <t>мА</t>
  </si>
  <si>
    <t>мкА</t>
  </si>
  <si>
    <t xml:space="preserve"> Допуск</t>
  </si>
  <si>
    <t>-</t>
  </si>
  <si>
    <t>+</t>
  </si>
  <si>
    <t>Заключение:</t>
  </si>
  <si>
    <t>годен</t>
  </si>
  <si>
    <t>Поверку провёл:</t>
  </si>
  <si>
    <t>СГМетр, лаборатория средств электрических и радиотехнических измерений</t>
  </si>
  <si>
    <t>Уникальный номер об аккредитации в реестре акредитованных лиц № РОСС СОБ 3.00231.2014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</si>
</sst>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₽&quot;_-;\-* #,##0.00\ &quot;₽&quot;_-;_-* &quot;-&quot;??\ &quot;₽&quot;_-;_-@_-"/>
    <numFmt numFmtId="164" formatCode="0.000"/>
    <numFmt numFmtId="165" formatCode="0.000000"/>
    <numFmt numFmtId="166" formatCode="0.0000"/>
    <numFmt numFmtId="167" formatCode="0.0000000"/>
    <numFmt numFmtId="168" formatCode="0.0"/>
    <numFmt numFmtId="169" formatCode="0.00000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u/>
      <sz val="1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9"/>
      <name val="Times New Roman"/>
      <family val="1"/>
      <charset val="204"/>
    </font>
    <font>
      <sz val="10"/>
      <name val="Calibri"/>
      <family val="2"/>
      <charset val="204"/>
    </font>
    <font>
      <b/>
      <i/>
      <sz val="10"/>
      <color rgb="FF0070C0"/>
      <name val="Times New Roman"/>
      <family val="1"/>
      <charset val="204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4" fillId="0" borderId="0"/>
  </cellStyleXfs>
  <cellXfs count="93">
    <xf numFmtId="0" fontId="0" fillId="0" borderId="0" xfId="0"/>
    <xf numFmtId="0" fontId="3" fillId="0" borderId="0" xfId="0" applyFo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/>
    <xf numFmtId="166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1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8" fillId="0" borderId="0" xfId="0" applyFont="1" applyBorder="1"/>
    <xf numFmtId="0" fontId="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4" fillId="0" borderId="4" xfId="0" applyFont="1" applyBorder="1" applyAlignment="1" applyProtection="1">
      <alignment vertical="center"/>
      <protection locked="0"/>
    </xf>
    <xf numFmtId="0" fontId="4" fillId="0" borderId="5" xfId="0" applyFont="1" applyBorder="1" applyAlignment="1" applyProtection="1">
      <alignment vertical="center"/>
      <protection locked="0"/>
    </xf>
    <xf numFmtId="0" fontId="13" fillId="0" borderId="3" xfId="0" applyFont="1" applyBorder="1" applyAlignment="1">
      <alignment horizontal="left"/>
    </xf>
    <xf numFmtId="0" fontId="4" fillId="0" borderId="6" xfId="0" applyFont="1" applyBorder="1" applyAlignment="1" applyProtection="1">
      <alignment vertical="center"/>
      <protection locked="0"/>
    </xf>
    <xf numFmtId="0" fontId="13" fillId="0" borderId="7" xfId="0" applyFont="1" applyBorder="1" applyAlignment="1">
      <alignment horizontal="left"/>
    </xf>
    <xf numFmtId="0" fontId="4" fillId="0" borderId="4" xfId="0" applyFont="1" applyBorder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left" vertical="center"/>
      <protection locked="0"/>
    </xf>
    <xf numFmtId="167" fontId="13" fillId="0" borderId="0" xfId="0" applyNumberFormat="1" applyFont="1" applyBorder="1" applyAlignment="1">
      <alignment horizontal="center" vertical="center"/>
    </xf>
    <xf numFmtId="16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8" fontId="4" fillId="0" borderId="1" xfId="0" applyNumberFormat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69" fontId="13" fillId="0" borderId="1" xfId="0" applyNumberFormat="1" applyFont="1" applyBorder="1" applyAlignment="1">
      <alignment horizontal="center" vertical="center"/>
    </xf>
    <xf numFmtId="165" fontId="13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0" fontId="9" fillId="0" borderId="2" xfId="0" applyFont="1" applyBorder="1"/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13" fillId="0" borderId="2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1" fontId="4" fillId="0" borderId="1" xfId="1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0" xfId="2" applyFont="1" applyAlignment="1">
      <alignment horizontal="center"/>
    </xf>
  </cellXfs>
  <cellStyles count="3">
    <cellStyle name="Денежный" xfId="1" builtinId="4"/>
    <cellStyle name="Обычный" xfId="0" builtinId="0"/>
    <cellStyle name="Обычный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tabSelected="1" view="pageLayout" zoomScaleNormal="100" zoomScaleSheetLayoutView="115" workbookViewId="0">
      <selection activeCell="A8" sqref="A8"/>
    </sheetView>
  </sheetViews>
  <sheetFormatPr defaultRowHeight="15" x14ac:dyDescent="0.25"/>
  <cols>
    <col min="1" max="1" width="10.7109375" style="4" customWidth="1"/>
    <col min="2" max="3" width="11.7109375" style="4" customWidth="1"/>
    <col min="4" max="8" width="10.7109375" style="4" customWidth="1"/>
    <col min="9" max="16384" width="9.140625" style="1"/>
  </cols>
  <sheetData>
    <row r="1" spans="1:8" x14ac:dyDescent="0.25">
      <c r="A1" s="66" t="s">
        <v>0</v>
      </c>
      <c r="B1" s="66"/>
      <c r="C1" s="66"/>
      <c r="D1" s="66"/>
      <c r="E1" s="66"/>
      <c r="F1" s="66"/>
      <c r="G1" s="66"/>
      <c r="H1" s="66"/>
    </row>
    <row r="2" spans="1:8" x14ac:dyDescent="0.25">
      <c r="A2" s="66" t="s">
        <v>164</v>
      </c>
      <c r="B2" s="66"/>
      <c r="C2" s="66"/>
      <c r="D2" s="66"/>
      <c r="E2" s="66"/>
      <c r="F2" s="66"/>
      <c r="G2" s="66"/>
      <c r="H2" s="66"/>
    </row>
    <row r="3" spans="1:8" x14ac:dyDescent="0.25">
      <c r="A3" s="66" t="s">
        <v>1</v>
      </c>
      <c r="B3" s="66"/>
      <c r="C3" s="66"/>
      <c r="D3" s="66"/>
      <c r="E3" s="66"/>
      <c r="F3" s="66"/>
      <c r="G3" s="66"/>
      <c r="H3" s="66"/>
    </row>
    <row r="4" spans="1:8" x14ac:dyDescent="0.25">
      <c r="A4" s="69" t="s">
        <v>165</v>
      </c>
      <c r="B4" s="69"/>
      <c r="C4" s="69"/>
      <c r="D4" s="69"/>
      <c r="E4" s="69"/>
      <c r="F4" s="69"/>
      <c r="G4" s="69"/>
      <c r="H4" s="69"/>
    </row>
    <row r="5" spans="1:8" x14ac:dyDescent="0.25">
      <c r="A5" s="69" t="s">
        <v>2</v>
      </c>
      <c r="B5" s="69"/>
      <c r="C5" s="69"/>
      <c r="D5" s="69"/>
      <c r="E5" s="69"/>
      <c r="F5" s="69"/>
      <c r="G5" s="69"/>
      <c r="H5" s="69"/>
    </row>
    <row r="6" spans="1:8" x14ac:dyDescent="0.25">
      <c r="A6" s="38"/>
      <c r="B6" s="38"/>
      <c r="C6" s="38"/>
      <c r="D6" s="38"/>
      <c r="E6" s="38"/>
      <c r="F6" s="38"/>
      <c r="G6" s="38"/>
      <c r="H6" s="38"/>
    </row>
    <row r="7" spans="1:8" x14ac:dyDescent="0.25">
      <c r="A7" s="92" t="str">
        <f>"Протокол поверки № 10/"&amp;C122&amp;"/"&amp;D10</f>
        <v>Протокол поверки № 10/_date/_numb</v>
      </c>
      <c r="B7" s="92"/>
      <c r="C7" s="92"/>
      <c r="D7" s="92"/>
      <c r="E7" s="92"/>
      <c r="F7" s="92"/>
      <c r="G7" s="92"/>
      <c r="H7" s="92"/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s="73" t="s">
        <v>110</v>
      </c>
      <c r="B9" s="73"/>
      <c r="C9" s="73"/>
      <c r="D9" s="42" t="s">
        <v>111</v>
      </c>
      <c r="E9" s="43"/>
      <c r="F9" s="44" t="s">
        <v>42</v>
      </c>
      <c r="G9" s="44"/>
      <c r="H9" s="45"/>
    </row>
    <row r="10" spans="1:8" x14ac:dyDescent="0.25">
      <c r="A10" s="73" t="s">
        <v>112</v>
      </c>
      <c r="B10" s="73"/>
      <c r="C10" s="73"/>
      <c r="D10" s="46" t="s">
        <v>43</v>
      </c>
      <c r="E10" s="43"/>
      <c r="F10" s="43"/>
      <c r="G10" s="43"/>
      <c r="H10" s="45"/>
    </row>
    <row r="11" spans="1:8" x14ac:dyDescent="0.25">
      <c r="A11" s="73" t="s">
        <v>113</v>
      </c>
      <c r="B11" s="73"/>
      <c r="C11" s="73"/>
      <c r="D11" s="42"/>
      <c r="E11" s="43"/>
      <c r="F11" s="43"/>
      <c r="G11" s="43"/>
      <c r="H11" s="45"/>
    </row>
    <row r="12" spans="1:8" x14ac:dyDescent="0.25">
      <c r="A12" s="73" t="s">
        <v>114</v>
      </c>
      <c r="B12" s="73"/>
      <c r="C12" s="73"/>
      <c r="D12" s="47"/>
      <c r="E12" s="43"/>
      <c r="F12" s="43"/>
      <c r="G12" s="43"/>
      <c r="H12" s="45"/>
    </row>
    <row r="13" spans="1:8" x14ac:dyDescent="0.25">
      <c r="A13" s="73" t="s">
        <v>115</v>
      </c>
      <c r="B13" s="73"/>
      <c r="C13" s="73"/>
      <c r="D13" s="46" t="s">
        <v>123</v>
      </c>
      <c r="E13" s="43"/>
      <c r="F13" s="43"/>
      <c r="G13" s="43"/>
      <c r="H13" s="45"/>
    </row>
    <row r="14" spans="1:8" x14ac:dyDescent="0.25">
      <c r="A14" s="73" t="s">
        <v>116</v>
      </c>
      <c r="B14" s="73"/>
      <c r="C14" s="73"/>
      <c r="D14" s="48" t="s">
        <v>117</v>
      </c>
      <c r="E14" s="43"/>
      <c r="F14" s="43"/>
      <c r="G14" s="43"/>
      <c r="H14" s="45"/>
    </row>
    <row r="15" spans="1:8" x14ac:dyDescent="0.25">
      <c r="A15" s="73" t="s">
        <v>118</v>
      </c>
      <c r="B15" s="73"/>
      <c r="C15" s="73"/>
      <c r="D15" s="42" t="s">
        <v>119</v>
      </c>
      <c r="E15" s="43"/>
      <c r="F15" s="43"/>
      <c r="G15" s="43"/>
      <c r="H15" s="45"/>
    </row>
    <row r="16" spans="1:8" x14ac:dyDescent="0.25">
      <c r="B16" s="39"/>
      <c r="H16" s="5"/>
    </row>
    <row r="17" spans="1:8" x14ac:dyDescent="0.25">
      <c r="A17" s="4" t="s">
        <v>3</v>
      </c>
    </row>
    <row r="18" spans="1:8" ht="15" customHeight="1" x14ac:dyDescent="0.25">
      <c r="A18" s="70" t="s">
        <v>27</v>
      </c>
      <c r="B18" s="71"/>
      <c r="C18" s="72"/>
      <c r="D18" s="67" t="s">
        <v>28</v>
      </c>
      <c r="E18" s="67"/>
      <c r="F18" s="67" t="s">
        <v>29</v>
      </c>
      <c r="G18" s="67"/>
      <c r="H18" s="11"/>
    </row>
    <row r="19" spans="1:8" x14ac:dyDescent="0.25">
      <c r="A19" s="74" t="s">
        <v>30</v>
      </c>
      <c r="B19" s="75"/>
      <c r="C19" s="76"/>
      <c r="D19" s="68" t="s">
        <v>44</v>
      </c>
      <c r="E19" s="68"/>
      <c r="F19" s="70" t="s">
        <v>31</v>
      </c>
      <c r="G19" s="72"/>
      <c r="H19" s="8"/>
    </row>
    <row r="20" spans="1:8" x14ac:dyDescent="0.25">
      <c r="A20" s="77" t="s">
        <v>32</v>
      </c>
      <c r="B20" s="77"/>
      <c r="C20" s="77"/>
      <c r="D20" s="68" t="s">
        <v>45</v>
      </c>
      <c r="E20" s="68"/>
      <c r="F20" s="70" t="s">
        <v>33</v>
      </c>
      <c r="G20" s="72"/>
      <c r="H20" s="8"/>
    </row>
    <row r="21" spans="1:8" x14ac:dyDescent="0.25">
      <c r="A21" s="74" t="s">
        <v>34</v>
      </c>
      <c r="B21" s="75"/>
      <c r="C21" s="76"/>
      <c r="D21" s="84" t="s">
        <v>46</v>
      </c>
      <c r="E21" s="85"/>
      <c r="F21" s="70" t="s">
        <v>35</v>
      </c>
      <c r="G21" s="72"/>
      <c r="H21" s="8"/>
    </row>
    <row r="22" spans="1:8" x14ac:dyDescent="0.25">
      <c r="A22" s="74" t="s">
        <v>36</v>
      </c>
      <c r="B22" s="75"/>
      <c r="C22" s="76"/>
      <c r="D22" s="78"/>
      <c r="E22" s="79"/>
      <c r="F22" s="70" t="s">
        <v>37</v>
      </c>
      <c r="G22" s="72"/>
      <c r="H22" s="8"/>
    </row>
    <row r="23" spans="1:8" x14ac:dyDescent="0.25">
      <c r="A23" s="74" t="s">
        <v>5</v>
      </c>
      <c r="B23" s="75"/>
      <c r="C23" s="76"/>
      <c r="D23" s="78"/>
      <c r="E23" s="79"/>
      <c r="F23" s="70" t="s">
        <v>38</v>
      </c>
      <c r="G23" s="72"/>
      <c r="H23" s="8"/>
    </row>
    <row r="24" spans="1:8" x14ac:dyDescent="0.25">
      <c r="A24" s="40"/>
      <c r="B24" s="40"/>
      <c r="C24" s="40"/>
      <c r="D24" s="41"/>
      <c r="E24" s="41"/>
      <c r="F24" s="34"/>
      <c r="G24" s="34"/>
      <c r="H24" s="8"/>
    </row>
    <row r="25" spans="1:8" x14ac:dyDescent="0.25">
      <c r="A25" s="6" t="s">
        <v>41</v>
      </c>
      <c r="B25" s="40"/>
      <c r="C25" s="40"/>
      <c r="D25" s="41"/>
      <c r="E25" s="41"/>
      <c r="F25" s="34"/>
      <c r="G25" s="34"/>
      <c r="H25" s="8"/>
    </row>
    <row r="26" spans="1:8" x14ac:dyDescent="0.25">
      <c r="A26" s="40"/>
      <c r="B26" s="40"/>
      <c r="C26" s="40"/>
      <c r="D26" s="41"/>
      <c r="E26" s="41"/>
      <c r="F26" s="34"/>
      <c r="G26" s="34"/>
      <c r="H26" s="8"/>
    </row>
    <row r="27" spans="1:8" x14ac:dyDescent="0.25">
      <c r="A27" s="4" t="s">
        <v>39</v>
      </c>
    </row>
    <row r="28" spans="1:8" x14ac:dyDescent="0.25">
      <c r="A28" s="4" t="s">
        <v>40</v>
      </c>
    </row>
    <row r="29" spans="1:8" x14ac:dyDescent="0.25">
      <c r="A29" s="9" t="s">
        <v>21</v>
      </c>
      <c r="B29" s="9"/>
      <c r="C29" s="9"/>
      <c r="D29" s="9"/>
      <c r="E29" s="9"/>
      <c r="F29" s="9"/>
      <c r="G29" s="9"/>
      <c r="H29" s="9"/>
    </row>
    <row r="30" spans="1:8" x14ac:dyDescent="0.25">
      <c r="A30" s="2" t="s">
        <v>6</v>
      </c>
      <c r="B30" s="10"/>
      <c r="C30" s="10"/>
      <c r="D30" s="10"/>
      <c r="E30" s="10"/>
      <c r="F30" s="10"/>
      <c r="G30" s="10"/>
      <c r="H30" s="10"/>
    </row>
    <row r="31" spans="1:8" ht="15" customHeight="1" x14ac:dyDescent="0.25">
      <c r="A31" s="60" t="s">
        <v>126</v>
      </c>
      <c r="B31" s="60" t="s">
        <v>132</v>
      </c>
      <c r="C31" s="60"/>
      <c r="D31" s="60" t="s">
        <v>4</v>
      </c>
      <c r="E31" s="60"/>
      <c r="F31" s="60" t="s">
        <v>158</v>
      </c>
      <c r="G31" s="60"/>
    </row>
    <row r="32" spans="1:8" x14ac:dyDescent="0.25">
      <c r="A32" s="60"/>
      <c r="B32" s="60"/>
      <c r="C32" s="60"/>
      <c r="D32" s="60"/>
      <c r="E32" s="60"/>
      <c r="F32" s="53" t="s">
        <v>159</v>
      </c>
      <c r="G32" s="53" t="s">
        <v>160</v>
      </c>
    </row>
    <row r="33" spans="1:8" x14ac:dyDescent="0.25">
      <c r="A33" s="60" t="s">
        <v>127</v>
      </c>
      <c r="B33" s="54">
        <v>100</v>
      </c>
      <c r="C33" s="61" t="s">
        <v>124</v>
      </c>
      <c r="D33" s="56" t="s">
        <v>49</v>
      </c>
      <c r="E33" s="61" t="s">
        <v>124</v>
      </c>
      <c r="F33" s="13">
        <f>100-0.0155</f>
        <v>99.984499999999997</v>
      </c>
      <c r="G33" s="13">
        <f>100+0.0155</f>
        <v>100.0155</v>
      </c>
    </row>
    <row r="34" spans="1:8" x14ac:dyDescent="0.25">
      <c r="A34" s="60"/>
      <c r="B34" s="54">
        <v>-100</v>
      </c>
      <c r="C34" s="61"/>
      <c r="D34" s="56" t="s">
        <v>50</v>
      </c>
      <c r="E34" s="61"/>
      <c r="F34" s="13">
        <f>-100-0.0155</f>
        <v>-100.0155</v>
      </c>
      <c r="G34" s="13">
        <f>-100+0.0155</f>
        <v>-99.984499999999997</v>
      </c>
    </row>
    <row r="35" spans="1:8" x14ac:dyDescent="0.25">
      <c r="A35" s="60" t="s">
        <v>128</v>
      </c>
      <c r="B35" s="54">
        <v>1</v>
      </c>
      <c r="C35" s="61" t="s">
        <v>125</v>
      </c>
      <c r="D35" s="56" t="s">
        <v>51</v>
      </c>
      <c r="E35" s="64" t="s">
        <v>125</v>
      </c>
      <c r="F35" s="50">
        <f>1-0.00009</f>
        <v>0.99990999999999997</v>
      </c>
      <c r="G35" s="50">
        <f>1+0.00009</f>
        <v>1.0000899999999999</v>
      </c>
    </row>
    <row r="36" spans="1:8" x14ac:dyDescent="0.25">
      <c r="A36" s="60"/>
      <c r="B36" s="54">
        <v>-1</v>
      </c>
      <c r="C36" s="61"/>
      <c r="D36" s="56" t="s">
        <v>52</v>
      </c>
      <c r="E36" s="64"/>
      <c r="F36" s="50">
        <f>-1-0.00009</f>
        <v>-1.0000899999999999</v>
      </c>
      <c r="G36" s="50">
        <f>-1+0.00009</f>
        <v>-0.99990999999999997</v>
      </c>
    </row>
    <row r="37" spans="1:8" x14ac:dyDescent="0.25">
      <c r="A37" s="60" t="s">
        <v>129</v>
      </c>
      <c r="B37" s="54">
        <v>4</v>
      </c>
      <c r="C37" s="61"/>
      <c r="D37" s="56" t="s">
        <v>53</v>
      </c>
      <c r="E37" s="64"/>
      <c r="F37" s="50">
        <f>4-0.00035</f>
        <v>3.9996499999999999</v>
      </c>
      <c r="G37" s="50">
        <f>4+0.00035</f>
        <v>4.0003500000000001</v>
      </c>
    </row>
    <row r="38" spans="1:8" x14ac:dyDescent="0.25">
      <c r="A38" s="60"/>
      <c r="B38" s="54">
        <v>10</v>
      </c>
      <c r="C38" s="61"/>
      <c r="D38" s="56" t="s">
        <v>54</v>
      </c>
      <c r="E38" s="64"/>
      <c r="F38" s="13">
        <f>10-0.0008</f>
        <v>9.9992000000000001</v>
      </c>
      <c r="G38" s="13">
        <f>10+0.0008</f>
        <v>10.0008</v>
      </c>
    </row>
    <row r="39" spans="1:8" x14ac:dyDescent="0.25">
      <c r="A39" s="60"/>
      <c r="B39" s="54">
        <v>-10</v>
      </c>
      <c r="C39" s="61"/>
      <c r="D39" s="56" t="s">
        <v>55</v>
      </c>
      <c r="E39" s="64"/>
      <c r="F39" s="13">
        <f>-10-0.0008</f>
        <v>-10.0008</v>
      </c>
      <c r="G39" s="13">
        <f>-10+0.0008</f>
        <v>-9.9992000000000001</v>
      </c>
    </row>
    <row r="40" spans="1:8" x14ac:dyDescent="0.25">
      <c r="A40" s="60" t="s">
        <v>130</v>
      </c>
      <c r="B40" s="54">
        <v>100</v>
      </c>
      <c r="C40" s="61"/>
      <c r="D40" s="56" t="s">
        <v>56</v>
      </c>
      <c r="E40" s="64"/>
      <c r="F40" s="13">
        <f>100-0.0091</f>
        <v>99.990899999999996</v>
      </c>
      <c r="G40" s="13">
        <f>100+0.0091</f>
        <v>100.0091</v>
      </c>
    </row>
    <row r="41" spans="1:8" x14ac:dyDescent="0.25">
      <c r="A41" s="60"/>
      <c r="B41" s="54">
        <v>-100</v>
      </c>
      <c r="C41" s="61"/>
      <c r="D41" s="56" t="s">
        <v>57</v>
      </c>
      <c r="E41" s="64"/>
      <c r="F41" s="13">
        <f>-100-0.0091</f>
        <v>-100.0091</v>
      </c>
      <c r="G41" s="13">
        <f>-100+0.0091</f>
        <v>-99.990899999999996</v>
      </c>
    </row>
    <row r="42" spans="1:8" x14ac:dyDescent="0.25">
      <c r="A42" s="86" t="s">
        <v>131</v>
      </c>
      <c r="B42" s="54">
        <v>1000</v>
      </c>
      <c r="C42" s="61"/>
      <c r="D42" s="56" t="s">
        <v>58</v>
      </c>
      <c r="E42" s="64"/>
      <c r="F42" s="14">
        <f>1000-0.095</f>
        <v>999.90499999999997</v>
      </c>
      <c r="G42" s="14">
        <f>1000+0.095</f>
        <v>1000.095</v>
      </c>
    </row>
    <row r="43" spans="1:8" x14ac:dyDescent="0.25">
      <c r="A43" s="86"/>
      <c r="B43" s="54">
        <v>-500</v>
      </c>
      <c r="C43" s="61"/>
      <c r="D43" s="56" t="s">
        <v>59</v>
      </c>
      <c r="E43" s="64"/>
      <c r="F43" s="13">
        <f>-500-0.0525</f>
        <v>-500.05250000000001</v>
      </c>
      <c r="G43" s="13">
        <f>-500+0.0525</f>
        <v>-499.94749999999999</v>
      </c>
    </row>
    <row r="45" spans="1:8" ht="15" customHeight="1" x14ac:dyDescent="0.25">
      <c r="A45" s="2" t="s">
        <v>7</v>
      </c>
      <c r="B45" s="10"/>
      <c r="C45" s="10"/>
      <c r="D45" s="10"/>
      <c r="E45" s="10"/>
      <c r="F45" s="10"/>
      <c r="G45" s="10"/>
      <c r="H45" s="10"/>
    </row>
    <row r="46" spans="1:8" ht="15" customHeight="1" x14ac:dyDescent="0.25">
      <c r="A46" s="60" t="s">
        <v>126</v>
      </c>
      <c r="B46" s="60" t="s">
        <v>134</v>
      </c>
      <c r="C46" s="60"/>
      <c r="D46" s="60" t="s">
        <v>5</v>
      </c>
      <c r="E46" s="60" t="s">
        <v>4</v>
      </c>
      <c r="F46" s="60"/>
      <c r="G46" s="60" t="s">
        <v>158</v>
      </c>
      <c r="H46" s="60"/>
    </row>
    <row r="47" spans="1:8" x14ac:dyDescent="0.25">
      <c r="A47" s="60"/>
      <c r="B47" s="60"/>
      <c r="C47" s="60"/>
      <c r="D47" s="60"/>
      <c r="E47" s="60"/>
      <c r="F47" s="60"/>
      <c r="G47" s="53" t="s">
        <v>159</v>
      </c>
      <c r="H47" s="53" t="s">
        <v>160</v>
      </c>
    </row>
    <row r="48" spans="1:8" x14ac:dyDescent="0.25">
      <c r="A48" s="89" t="s">
        <v>127</v>
      </c>
      <c r="B48" s="87">
        <v>100</v>
      </c>
      <c r="C48" s="88" t="s">
        <v>124</v>
      </c>
      <c r="D48" s="52" t="s">
        <v>18</v>
      </c>
      <c r="E48" s="57" t="s">
        <v>60</v>
      </c>
      <c r="F48" s="88" t="s">
        <v>124</v>
      </c>
      <c r="G48" s="50">
        <f>100-0.12</f>
        <v>99.88</v>
      </c>
      <c r="H48" s="50">
        <f>100+0.12</f>
        <v>100.12</v>
      </c>
    </row>
    <row r="49" spans="1:8" x14ac:dyDescent="0.25">
      <c r="A49" s="89"/>
      <c r="B49" s="87"/>
      <c r="C49" s="88"/>
      <c r="D49" s="52" t="s">
        <v>20</v>
      </c>
      <c r="E49" s="57" t="s">
        <v>61</v>
      </c>
      <c r="F49" s="88"/>
      <c r="G49" s="13">
        <f>100-0.2</f>
        <v>99.8</v>
      </c>
      <c r="H49" s="13">
        <f>100+0.2</f>
        <v>100.2</v>
      </c>
    </row>
    <row r="50" spans="1:8" x14ac:dyDescent="0.25">
      <c r="A50" s="89"/>
      <c r="B50" s="87"/>
      <c r="C50" s="88"/>
      <c r="D50" s="52" t="s">
        <v>25</v>
      </c>
      <c r="E50" s="57" t="s">
        <v>62</v>
      </c>
      <c r="F50" s="88"/>
      <c r="G50" s="13">
        <f>100-4.5</f>
        <v>95.5</v>
      </c>
      <c r="H50" s="13">
        <f>100+4.5</f>
        <v>104.5</v>
      </c>
    </row>
    <row r="51" spans="1:8" x14ac:dyDescent="0.25">
      <c r="A51" s="63" t="s">
        <v>128</v>
      </c>
      <c r="B51" s="87">
        <v>1</v>
      </c>
      <c r="C51" s="88" t="s">
        <v>125</v>
      </c>
      <c r="D51" s="52" t="s">
        <v>18</v>
      </c>
      <c r="E51" s="57" t="s">
        <v>63</v>
      </c>
      <c r="F51" s="88" t="s">
        <v>125</v>
      </c>
      <c r="G51" s="13">
        <f>1-0.0012</f>
        <v>0.99880000000000002</v>
      </c>
      <c r="H51" s="13">
        <f>1+0.0012</f>
        <v>1.0012000000000001</v>
      </c>
    </row>
    <row r="52" spans="1:8" ht="15" customHeight="1" x14ac:dyDescent="0.25">
      <c r="A52" s="63"/>
      <c r="B52" s="87"/>
      <c r="C52" s="88"/>
      <c r="D52" s="52" t="s">
        <v>20</v>
      </c>
      <c r="E52" s="57" t="s">
        <v>64</v>
      </c>
      <c r="F52" s="88"/>
      <c r="G52" s="14">
        <f>1-0.002</f>
        <v>0.998</v>
      </c>
      <c r="H52" s="14">
        <f>1+0.002</f>
        <v>1.002</v>
      </c>
    </row>
    <row r="53" spans="1:8" x14ac:dyDescent="0.25">
      <c r="A53" s="63"/>
      <c r="B53" s="87"/>
      <c r="C53" s="88"/>
      <c r="D53" s="52" t="s">
        <v>25</v>
      </c>
      <c r="E53" s="57" t="s">
        <v>65</v>
      </c>
      <c r="F53" s="88"/>
      <c r="G53" s="14">
        <f>1-0.045</f>
        <v>0.95499999999999996</v>
      </c>
      <c r="H53" s="14">
        <f>1+0.045</f>
        <v>1.0449999999999999</v>
      </c>
    </row>
    <row r="54" spans="1:8" x14ac:dyDescent="0.25">
      <c r="A54" s="63" t="s">
        <v>129</v>
      </c>
      <c r="B54" s="52">
        <v>30</v>
      </c>
      <c r="C54" s="52" t="s">
        <v>124</v>
      </c>
      <c r="D54" s="82" t="s">
        <v>18</v>
      </c>
      <c r="E54" s="57" t="s">
        <v>66</v>
      </c>
      <c r="F54" s="52" t="s">
        <v>124</v>
      </c>
      <c r="G54" s="14">
        <f>30-0.003</f>
        <v>29.997</v>
      </c>
      <c r="H54" s="14">
        <f>30+0.003</f>
        <v>30.003</v>
      </c>
    </row>
    <row r="55" spans="1:8" x14ac:dyDescent="0.25">
      <c r="A55" s="63"/>
      <c r="B55" s="52">
        <v>1</v>
      </c>
      <c r="C55" s="82" t="s">
        <v>125</v>
      </c>
      <c r="D55" s="82"/>
      <c r="E55" s="57" t="s">
        <v>67</v>
      </c>
      <c r="F55" s="82" t="s">
        <v>125</v>
      </c>
      <c r="G55" s="13">
        <f>1-0.0039</f>
        <v>0.99609999999999999</v>
      </c>
      <c r="H55" s="13">
        <f>1+0.0039</f>
        <v>1.0039</v>
      </c>
    </row>
    <row r="56" spans="1:8" x14ac:dyDescent="0.25">
      <c r="A56" s="63"/>
      <c r="B56" s="82">
        <v>10</v>
      </c>
      <c r="C56" s="82"/>
      <c r="D56" s="52" t="s">
        <v>19</v>
      </c>
      <c r="E56" s="57" t="s">
        <v>68</v>
      </c>
      <c r="F56" s="82"/>
      <c r="G56" s="14">
        <f>10-0.012</f>
        <v>9.9879999999999995</v>
      </c>
      <c r="H56" s="14">
        <f>10+0.012</f>
        <v>10.012</v>
      </c>
    </row>
    <row r="57" spans="1:8" x14ac:dyDescent="0.25">
      <c r="A57" s="63"/>
      <c r="B57" s="82"/>
      <c r="C57" s="82"/>
      <c r="D57" s="52" t="s">
        <v>22</v>
      </c>
      <c r="E57" s="57" t="s">
        <v>69</v>
      </c>
      <c r="F57" s="82"/>
      <c r="G57" s="14">
        <f>10-0.012</f>
        <v>9.9879999999999995</v>
      </c>
      <c r="H57" s="14">
        <f>10+0.012</f>
        <v>10.012</v>
      </c>
    </row>
    <row r="58" spans="1:8" x14ac:dyDescent="0.25">
      <c r="A58" s="63"/>
      <c r="B58" s="82"/>
      <c r="C58" s="82"/>
      <c r="D58" s="52" t="s">
        <v>23</v>
      </c>
      <c r="E58" s="57" t="s">
        <v>70</v>
      </c>
      <c r="F58" s="82"/>
      <c r="G58" s="14">
        <f>10-0.012</f>
        <v>9.9879999999999995</v>
      </c>
      <c r="H58" s="14">
        <f>10+0.012</f>
        <v>10.012</v>
      </c>
    </row>
    <row r="59" spans="1:8" x14ac:dyDescent="0.25">
      <c r="A59" s="63"/>
      <c r="B59" s="82"/>
      <c r="C59" s="82"/>
      <c r="D59" s="52" t="s">
        <v>20</v>
      </c>
      <c r="E59" s="57" t="s">
        <v>71</v>
      </c>
      <c r="F59" s="82"/>
      <c r="G59" s="15">
        <f>10-0.02</f>
        <v>9.98</v>
      </c>
      <c r="H59" s="15">
        <f>10+0.02</f>
        <v>10.02</v>
      </c>
    </row>
    <row r="60" spans="1:8" x14ac:dyDescent="0.25">
      <c r="A60" s="63"/>
      <c r="B60" s="82"/>
      <c r="C60" s="82"/>
      <c r="D60" s="52" t="s">
        <v>24</v>
      </c>
      <c r="E60" s="57" t="s">
        <v>72</v>
      </c>
      <c r="F60" s="82"/>
      <c r="G60" s="14">
        <f>10-0.071</f>
        <v>9.9290000000000003</v>
      </c>
      <c r="H60" s="14">
        <f>10+0.071</f>
        <v>10.071</v>
      </c>
    </row>
    <row r="61" spans="1:8" x14ac:dyDescent="0.25">
      <c r="A61" s="63"/>
      <c r="B61" s="82"/>
      <c r="C61" s="82"/>
      <c r="D61" s="52" t="s">
        <v>25</v>
      </c>
      <c r="E61" s="57" t="s">
        <v>73</v>
      </c>
      <c r="F61" s="82"/>
      <c r="G61" s="15">
        <f>10-0.45</f>
        <v>9.5500000000000007</v>
      </c>
      <c r="H61" s="15">
        <f>10+0.45</f>
        <v>10.45</v>
      </c>
    </row>
    <row r="62" spans="1:8" x14ac:dyDescent="0.25">
      <c r="A62" s="63" t="s">
        <v>130</v>
      </c>
      <c r="B62" s="82">
        <v>100</v>
      </c>
      <c r="C62" s="82" t="s">
        <v>125</v>
      </c>
      <c r="D62" s="52" t="s">
        <v>18</v>
      </c>
      <c r="E62" s="57" t="s">
        <v>74</v>
      </c>
      <c r="F62" s="82" t="s">
        <v>125</v>
      </c>
      <c r="G62" s="15">
        <f>100-0.12</f>
        <v>99.88</v>
      </c>
      <c r="H62" s="15">
        <f>100+0.12</f>
        <v>100.12</v>
      </c>
    </row>
    <row r="63" spans="1:8" x14ac:dyDescent="0.25">
      <c r="A63" s="63"/>
      <c r="B63" s="82"/>
      <c r="C63" s="82"/>
      <c r="D63" s="52" t="s">
        <v>20</v>
      </c>
      <c r="E63" s="57" t="s">
        <v>75</v>
      </c>
      <c r="F63" s="82"/>
      <c r="G63" s="54">
        <f>100-0.2</f>
        <v>99.8</v>
      </c>
      <c r="H63" s="54">
        <f>100+0.2</f>
        <v>100.2</v>
      </c>
    </row>
    <row r="64" spans="1:8" x14ac:dyDescent="0.25">
      <c r="A64" s="63"/>
      <c r="B64" s="52">
        <v>70</v>
      </c>
      <c r="C64" s="82"/>
      <c r="D64" s="52" t="s">
        <v>25</v>
      </c>
      <c r="E64" s="57" t="s">
        <v>76</v>
      </c>
      <c r="F64" s="82"/>
      <c r="G64" s="54">
        <f>70-3.3</f>
        <v>66.7</v>
      </c>
      <c r="H64" s="54">
        <f>70+3.3</f>
        <v>73.3</v>
      </c>
    </row>
    <row r="65" spans="1:8" x14ac:dyDescent="0.25">
      <c r="A65" s="63" t="s">
        <v>148</v>
      </c>
      <c r="B65" s="52">
        <v>750</v>
      </c>
      <c r="C65" s="82" t="s">
        <v>125</v>
      </c>
      <c r="D65" s="52" t="s">
        <v>18</v>
      </c>
      <c r="E65" s="57" t="s">
        <v>77</v>
      </c>
      <c r="F65" s="82" t="s">
        <v>125</v>
      </c>
      <c r="G65" s="54">
        <f>750-0.9</f>
        <v>749.1</v>
      </c>
      <c r="H65" s="54">
        <f>750+0.9</f>
        <v>750.9</v>
      </c>
    </row>
    <row r="66" spans="1:8" x14ac:dyDescent="0.25">
      <c r="A66" s="63"/>
      <c r="B66" s="52">
        <v>210</v>
      </c>
      <c r="C66" s="82"/>
      <c r="D66" s="52" t="s">
        <v>20</v>
      </c>
      <c r="E66" s="57" t="s">
        <v>78</v>
      </c>
      <c r="F66" s="82"/>
      <c r="G66" s="15">
        <f>210-0.69</f>
        <v>209.31</v>
      </c>
      <c r="H66" s="15">
        <f>210+0.69</f>
        <v>210.69</v>
      </c>
    </row>
    <row r="67" spans="1:8" x14ac:dyDescent="0.25">
      <c r="A67" s="63"/>
      <c r="B67" s="52">
        <v>70</v>
      </c>
      <c r="C67" s="82"/>
      <c r="D67" s="52" t="s">
        <v>25</v>
      </c>
      <c r="E67" s="57" t="s">
        <v>79</v>
      </c>
      <c r="F67" s="82"/>
      <c r="G67" s="54">
        <f>70-6.6</f>
        <v>63.4</v>
      </c>
      <c r="H67" s="54">
        <f>70+6.6</f>
        <v>76.599999999999994</v>
      </c>
    </row>
    <row r="68" spans="1:8" x14ac:dyDescent="0.25">
      <c r="A68" s="16"/>
      <c r="B68" s="17"/>
      <c r="C68" s="18"/>
      <c r="D68" s="19"/>
      <c r="E68" s="20"/>
      <c r="F68" s="21"/>
    </row>
    <row r="69" spans="1:8" x14ac:dyDescent="0.25">
      <c r="A69" s="22" t="s">
        <v>8</v>
      </c>
      <c r="B69" s="17"/>
      <c r="C69" s="18"/>
      <c r="D69" s="19"/>
      <c r="E69" s="20"/>
      <c r="F69" s="21"/>
    </row>
    <row r="70" spans="1:8" ht="15" customHeight="1" x14ac:dyDescent="0.25">
      <c r="A70" s="60" t="s">
        <v>126</v>
      </c>
      <c r="B70" s="60" t="s">
        <v>134</v>
      </c>
      <c r="C70" s="60"/>
      <c r="D70" s="60" t="s">
        <v>144</v>
      </c>
      <c r="E70" s="60"/>
      <c r="F70" s="60" t="s">
        <v>158</v>
      </c>
      <c r="G70" s="60"/>
    </row>
    <row r="71" spans="1:8" x14ac:dyDescent="0.25">
      <c r="A71" s="60"/>
      <c r="B71" s="60"/>
      <c r="C71" s="60"/>
      <c r="D71" s="60"/>
      <c r="E71" s="60"/>
      <c r="F71" s="53" t="s">
        <v>159</v>
      </c>
      <c r="G71" s="53" t="s">
        <v>160</v>
      </c>
    </row>
    <row r="72" spans="1:8" x14ac:dyDescent="0.25">
      <c r="A72" s="51" t="s">
        <v>155</v>
      </c>
      <c r="B72" s="51">
        <v>100</v>
      </c>
      <c r="C72" s="55" t="s">
        <v>157</v>
      </c>
      <c r="D72" s="57" t="s">
        <v>80</v>
      </c>
      <c r="E72" s="55" t="s">
        <v>157</v>
      </c>
      <c r="F72" s="14">
        <f>100-0.075</f>
        <v>99.924999999999997</v>
      </c>
      <c r="G72" s="14">
        <f>100+0.075</f>
        <v>100.075</v>
      </c>
    </row>
    <row r="73" spans="1:8" x14ac:dyDescent="0.25">
      <c r="A73" s="51" t="s">
        <v>154</v>
      </c>
      <c r="B73" s="51">
        <v>1</v>
      </c>
      <c r="C73" s="61" t="s">
        <v>156</v>
      </c>
      <c r="D73" s="57" t="s">
        <v>81</v>
      </c>
      <c r="E73" s="61" t="s">
        <v>156</v>
      </c>
      <c r="F73" s="50">
        <f>1-0.00056</f>
        <v>0.99944</v>
      </c>
      <c r="G73" s="50">
        <f>1+0.00056</f>
        <v>1.0005599999999999</v>
      </c>
    </row>
    <row r="74" spans="1:8" x14ac:dyDescent="0.25">
      <c r="A74" s="51" t="s">
        <v>153</v>
      </c>
      <c r="B74" s="51">
        <v>10</v>
      </c>
      <c r="C74" s="61"/>
      <c r="D74" s="57" t="s">
        <v>82</v>
      </c>
      <c r="E74" s="61"/>
      <c r="F74" s="14">
        <f>10-0.007</f>
        <v>9.9930000000000003</v>
      </c>
      <c r="G74" s="14">
        <f>10+0.007</f>
        <v>10.007</v>
      </c>
    </row>
    <row r="75" spans="1:8" x14ac:dyDescent="0.25">
      <c r="A75" s="51" t="s">
        <v>152</v>
      </c>
      <c r="B75" s="51">
        <v>100</v>
      </c>
      <c r="C75" s="61"/>
      <c r="D75" s="57" t="s">
        <v>83</v>
      </c>
      <c r="E75" s="61"/>
      <c r="F75" s="14">
        <f>100-0.055</f>
        <v>99.944999999999993</v>
      </c>
      <c r="G75" s="14">
        <f>100+0.055</f>
        <v>100.05500000000001</v>
      </c>
    </row>
    <row r="76" spans="1:8" x14ac:dyDescent="0.25">
      <c r="A76" s="51" t="s">
        <v>150</v>
      </c>
      <c r="B76" s="51">
        <v>1</v>
      </c>
      <c r="C76" s="61" t="s">
        <v>149</v>
      </c>
      <c r="D76" s="57" t="s">
        <v>84</v>
      </c>
      <c r="E76" s="61" t="s">
        <v>149</v>
      </c>
      <c r="F76" s="13">
        <f>1-0.0011</f>
        <v>0.99890000000000001</v>
      </c>
      <c r="G76" s="13">
        <f>1+0.0011</f>
        <v>1.0011000000000001</v>
      </c>
    </row>
    <row r="77" spans="1:8" x14ac:dyDescent="0.25">
      <c r="A77" s="51" t="s">
        <v>151</v>
      </c>
      <c r="B77" s="51">
        <v>2</v>
      </c>
      <c r="C77" s="61"/>
      <c r="D77" s="57" t="s">
        <v>85</v>
      </c>
      <c r="E77" s="61"/>
      <c r="F77" s="13">
        <f>2-0.0046</f>
        <v>1.9954000000000001</v>
      </c>
      <c r="G77" s="13">
        <f>2+0.0046</f>
        <v>2.0045999999999999</v>
      </c>
    </row>
    <row r="78" spans="1:8" x14ac:dyDescent="0.25">
      <c r="A78" s="16"/>
      <c r="B78" s="16"/>
      <c r="C78" s="18"/>
      <c r="D78" s="19"/>
      <c r="E78" s="20"/>
      <c r="F78" s="21"/>
    </row>
    <row r="79" spans="1:8" x14ac:dyDescent="0.25">
      <c r="A79" s="22" t="s">
        <v>10</v>
      </c>
      <c r="B79" s="16"/>
      <c r="C79" s="18"/>
      <c r="D79" s="19"/>
      <c r="E79" s="20"/>
      <c r="F79" s="21"/>
    </row>
    <row r="80" spans="1:8" ht="15" customHeight="1" x14ac:dyDescent="0.25">
      <c r="A80" s="60" t="s">
        <v>126</v>
      </c>
      <c r="B80" s="60" t="s">
        <v>134</v>
      </c>
      <c r="C80" s="60"/>
      <c r="D80" s="60" t="s">
        <v>5</v>
      </c>
      <c r="E80" s="60" t="s">
        <v>9</v>
      </c>
      <c r="F80" s="60"/>
      <c r="G80" s="60" t="s">
        <v>158</v>
      </c>
      <c r="H80" s="60"/>
    </row>
    <row r="81" spans="1:8" x14ac:dyDescent="0.25">
      <c r="A81" s="60"/>
      <c r="B81" s="60"/>
      <c r="C81" s="60"/>
      <c r="D81" s="60"/>
      <c r="E81" s="60"/>
      <c r="F81" s="60"/>
      <c r="G81" s="53" t="s">
        <v>159</v>
      </c>
      <c r="H81" s="53" t="s">
        <v>160</v>
      </c>
    </row>
    <row r="82" spans="1:8" x14ac:dyDescent="0.25">
      <c r="A82" s="63" t="s">
        <v>155</v>
      </c>
      <c r="B82" s="63">
        <v>100</v>
      </c>
      <c r="C82" s="61" t="s">
        <v>157</v>
      </c>
      <c r="D82" s="52" t="s">
        <v>18</v>
      </c>
      <c r="E82" s="57" t="s">
        <v>86</v>
      </c>
      <c r="F82" s="61" t="s">
        <v>157</v>
      </c>
      <c r="G82" s="62">
        <f>100-0.14</f>
        <v>99.86</v>
      </c>
      <c r="H82" s="62">
        <f>100+0.14</f>
        <v>100.14</v>
      </c>
    </row>
    <row r="83" spans="1:8" ht="15" customHeight="1" x14ac:dyDescent="0.25">
      <c r="A83" s="63"/>
      <c r="B83" s="63"/>
      <c r="C83" s="61"/>
      <c r="D83" s="52" t="s">
        <v>26</v>
      </c>
      <c r="E83" s="57" t="s">
        <v>87</v>
      </c>
      <c r="F83" s="61"/>
      <c r="G83" s="62"/>
      <c r="H83" s="62"/>
    </row>
    <row r="84" spans="1:8" x14ac:dyDescent="0.25">
      <c r="A84" s="63" t="s">
        <v>154</v>
      </c>
      <c r="B84" s="63">
        <v>1</v>
      </c>
      <c r="C84" s="82" t="s">
        <v>156</v>
      </c>
      <c r="D84" s="52" t="s">
        <v>18</v>
      </c>
      <c r="E84" s="57" t="s">
        <v>88</v>
      </c>
      <c r="F84" s="82" t="s">
        <v>156</v>
      </c>
      <c r="G84" s="64">
        <f>1-0.0014</f>
        <v>0.99860000000000004</v>
      </c>
      <c r="H84" s="63">
        <f>1+0.0014</f>
        <v>1.0014000000000001</v>
      </c>
    </row>
    <row r="85" spans="1:8" ht="15" customHeight="1" x14ac:dyDescent="0.25">
      <c r="A85" s="63"/>
      <c r="B85" s="63"/>
      <c r="C85" s="82"/>
      <c r="D85" s="52" t="s">
        <v>26</v>
      </c>
      <c r="E85" s="57" t="s">
        <v>89</v>
      </c>
      <c r="F85" s="82"/>
      <c r="G85" s="64"/>
      <c r="H85" s="63"/>
    </row>
    <row r="86" spans="1:8" x14ac:dyDescent="0.25">
      <c r="A86" s="63" t="s">
        <v>153</v>
      </c>
      <c r="B86" s="51">
        <v>100</v>
      </c>
      <c r="C86" s="52" t="s">
        <v>157</v>
      </c>
      <c r="D86" s="82" t="s">
        <v>18</v>
      </c>
      <c r="E86" s="57" t="s">
        <v>90</v>
      </c>
      <c r="F86" s="52" t="s">
        <v>157</v>
      </c>
      <c r="G86" s="54">
        <f>100-4.1</f>
        <v>95.9</v>
      </c>
      <c r="H86" s="54">
        <f>100+4.1</f>
        <v>104.1</v>
      </c>
    </row>
    <row r="87" spans="1:8" x14ac:dyDescent="0.25">
      <c r="A87" s="63"/>
      <c r="B87" s="51">
        <v>1</v>
      </c>
      <c r="C87" s="82" t="s">
        <v>156</v>
      </c>
      <c r="D87" s="82"/>
      <c r="E87" s="57" t="s">
        <v>91</v>
      </c>
      <c r="F87" s="82" t="s">
        <v>156</v>
      </c>
      <c r="G87" s="14">
        <f>1-0.005</f>
        <v>0.995</v>
      </c>
      <c r="H87" s="51">
        <f>1+0.005</f>
        <v>1.0049999999999999</v>
      </c>
    </row>
    <row r="88" spans="1:8" x14ac:dyDescent="0.25">
      <c r="A88" s="63"/>
      <c r="B88" s="63">
        <v>10</v>
      </c>
      <c r="C88" s="82"/>
      <c r="D88" s="82"/>
      <c r="E88" s="57" t="s">
        <v>92</v>
      </c>
      <c r="F88" s="82"/>
      <c r="G88" s="65">
        <f>10-0.014</f>
        <v>9.9860000000000007</v>
      </c>
      <c r="H88" s="63">
        <f>10+0.014</f>
        <v>10.013999999999999</v>
      </c>
    </row>
    <row r="89" spans="1:8" x14ac:dyDescent="0.25">
      <c r="A89" s="63"/>
      <c r="B89" s="63"/>
      <c r="C89" s="82"/>
      <c r="D89" s="52" t="s">
        <v>26</v>
      </c>
      <c r="E89" s="57" t="s">
        <v>93</v>
      </c>
      <c r="F89" s="82"/>
      <c r="G89" s="65"/>
      <c r="H89" s="63"/>
    </row>
    <row r="90" spans="1:8" x14ac:dyDescent="0.25">
      <c r="A90" s="63" t="s">
        <v>152</v>
      </c>
      <c r="B90" s="82">
        <v>100</v>
      </c>
      <c r="C90" s="82" t="s">
        <v>156</v>
      </c>
      <c r="D90" s="52" t="s">
        <v>19</v>
      </c>
      <c r="E90" s="57" t="s">
        <v>94</v>
      </c>
      <c r="F90" s="82" t="s">
        <v>156</v>
      </c>
      <c r="G90" s="62">
        <f>100-0.14</f>
        <v>99.86</v>
      </c>
      <c r="H90" s="63">
        <f>100+0.14</f>
        <v>100.14</v>
      </c>
    </row>
    <row r="91" spans="1:8" ht="15" customHeight="1" x14ac:dyDescent="0.25">
      <c r="A91" s="63"/>
      <c r="B91" s="82"/>
      <c r="C91" s="82"/>
      <c r="D91" s="52" t="s">
        <v>18</v>
      </c>
      <c r="E91" s="57" t="s">
        <v>95</v>
      </c>
      <c r="F91" s="82"/>
      <c r="G91" s="62"/>
      <c r="H91" s="63"/>
    </row>
    <row r="92" spans="1:8" x14ac:dyDescent="0.25">
      <c r="A92" s="63"/>
      <c r="B92" s="82"/>
      <c r="C92" s="82"/>
      <c r="D92" s="52" t="s">
        <v>26</v>
      </c>
      <c r="E92" s="57" t="s">
        <v>96</v>
      </c>
      <c r="F92" s="82"/>
      <c r="G92" s="62"/>
      <c r="H92" s="63"/>
    </row>
    <row r="93" spans="1:8" x14ac:dyDescent="0.25">
      <c r="A93" s="63" t="s">
        <v>150</v>
      </c>
      <c r="B93" s="63">
        <v>1</v>
      </c>
      <c r="C93" s="82" t="s">
        <v>149</v>
      </c>
      <c r="D93" s="52" t="s">
        <v>18</v>
      </c>
      <c r="E93" s="57" t="s">
        <v>97</v>
      </c>
      <c r="F93" s="82" t="s">
        <v>149</v>
      </c>
      <c r="G93" s="64">
        <f>1-0.0014</f>
        <v>0.99860000000000004</v>
      </c>
      <c r="H93" s="63">
        <f>1+0.0014</f>
        <v>1.0014000000000001</v>
      </c>
    </row>
    <row r="94" spans="1:8" x14ac:dyDescent="0.25">
      <c r="A94" s="63"/>
      <c r="B94" s="63"/>
      <c r="C94" s="82"/>
      <c r="D94" s="52" t="s">
        <v>26</v>
      </c>
      <c r="E94" s="57" t="s">
        <v>98</v>
      </c>
      <c r="F94" s="82"/>
      <c r="G94" s="64"/>
      <c r="H94" s="63"/>
    </row>
    <row r="95" spans="1:8" x14ac:dyDescent="0.25">
      <c r="A95" s="63" t="s">
        <v>151</v>
      </c>
      <c r="B95" s="63">
        <v>2</v>
      </c>
      <c r="C95" s="82" t="s">
        <v>149</v>
      </c>
      <c r="D95" s="52" t="s">
        <v>18</v>
      </c>
      <c r="E95" s="57" t="s">
        <v>99</v>
      </c>
      <c r="F95" s="82" t="s">
        <v>149</v>
      </c>
      <c r="G95" s="64">
        <f>2-0.0058</f>
        <v>1.9942</v>
      </c>
      <c r="H95" s="63">
        <f>2+0.0058</f>
        <v>2.0057999999999998</v>
      </c>
    </row>
    <row r="96" spans="1:8" x14ac:dyDescent="0.25">
      <c r="A96" s="63"/>
      <c r="B96" s="63"/>
      <c r="C96" s="82"/>
      <c r="D96" s="52" t="s">
        <v>26</v>
      </c>
      <c r="E96" s="57" t="s">
        <v>100</v>
      </c>
      <c r="F96" s="82"/>
      <c r="G96" s="64"/>
      <c r="H96" s="63"/>
    </row>
    <row r="97" spans="1:8" x14ac:dyDescent="0.25">
      <c r="A97" s="16"/>
      <c r="B97" s="16"/>
      <c r="C97" s="16"/>
      <c r="D97" s="49"/>
      <c r="E97" s="49"/>
      <c r="F97" s="21"/>
    </row>
    <row r="98" spans="1:8" x14ac:dyDescent="0.25">
      <c r="A98" s="22" t="s">
        <v>11</v>
      </c>
      <c r="B98" s="16"/>
      <c r="C98" s="16"/>
      <c r="D98" s="18"/>
      <c r="E98" s="19"/>
      <c r="F98" s="21"/>
    </row>
    <row r="99" spans="1:8" ht="15" customHeight="1" x14ac:dyDescent="0.25">
      <c r="A99" s="60" t="s">
        <v>126</v>
      </c>
      <c r="B99" s="83" t="s">
        <v>134</v>
      </c>
      <c r="C99" s="60" t="s">
        <v>13</v>
      </c>
      <c r="D99" s="60"/>
      <c r="E99" s="60" t="s">
        <v>12</v>
      </c>
      <c r="F99" s="60"/>
      <c r="G99" s="60" t="s">
        <v>158</v>
      </c>
      <c r="H99" s="60"/>
    </row>
    <row r="100" spans="1:8" x14ac:dyDescent="0.25">
      <c r="A100" s="60"/>
      <c r="B100" s="83"/>
      <c r="C100" s="60"/>
      <c r="D100" s="60"/>
      <c r="E100" s="60"/>
      <c r="F100" s="60"/>
      <c r="G100" s="53" t="s">
        <v>159</v>
      </c>
      <c r="H100" s="53" t="s">
        <v>160</v>
      </c>
    </row>
    <row r="101" spans="1:8" x14ac:dyDescent="0.25">
      <c r="A101" s="53" t="s">
        <v>128</v>
      </c>
      <c r="B101" s="53" t="s">
        <v>127</v>
      </c>
      <c r="C101" s="27">
        <v>10</v>
      </c>
      <c r="D101" s="55" t="s">
        <v>135</v>
      </c>
      <c r="E101" s="57" t="s">
        <v>101</v>
      </c>
      <c r="F101" s="55" t="s">
        <v>135</v>
      </c>
      <c r="G101" s="14">
        <f>10-0.003</f>
        <v>9.9969999999999999</v>
      </c>
      <c r="H101" s="58">
        <f>10+0.003</f>
        <v>10.003</v>
      </c>
    </row>
    <row r="102" spans="1:8" x14ac:dyDescent="0.25">
      <c r="A102" s="53" t="s">
        <v>127</v>
      </c>
      <c r="B102" s="53" t="s">
        <v>133</v>
      </c>
      <c r="C102" s="27">
        <v>300</v>
      </c>
      <c r="D102" s="55" t="s">
        <v>136</v>
      </c>
      <c r="E102" s="57" t="s">
        <v>102</v>
      </c>
      <c r="F102" s="55" t="s">
        <v>136</v>
      </c>
      <c r="G102" s="15">
        <f>300-0.36</f>
        <v>299.64</v>
      </c>
      <c r="H102" s="53">
        <f>300+0.36</f>
        <v>300.36</v>
      </c>
    </row>
    <row r="103" spans="1:8" x14ac:dyDescent="0.25">
      <c r="A103" s="16"/>
      <c r="B103" s="16"/>
      <c r="C103" s="16"/>
      <c r="D103" s="18"/>
      <c r="E103" s="19"/>
      <c r="F103" s="21"/>
    </row>
    <row r="104" spans="1:8" x14ac:dyDescent="0.25">
      <c r="A104" s="6" t="s">
        <v>120</v>
      </c>
      <c r="B104" s="16"/>
      <c r="C104" s="16"/>
      <c r="D104" s="18"/>
      <c r="E104" s="19"/>
      <c r="F104" s="21"/>
    </row>
    <row r="105" spans="1:8" s="7" customFormat="1" ht="14.25" customHeight="1" x14ac:dyDescent="0.2">
      <c r="A105" s="6" t="s">
        <v>121</v>
      </c>
      <c r="B105" s="23"/>
      <c r="C105" s="23"/>
      <c r="D105" s="24"/>
      <c r="E105" s="25"/>
      <c r="F105" s="26"/>
      <c r="G105" s="6"/>
      <c r="H105" s="6"/>
    </row>
    <row r="106" spans="1:8" ht="15" customHeight="1" x14ac:dyDescent="0.25">
      <c r="A106" s="60" t="s">
        <v>126</v>
      </c>
      <c r="B106" s="60" t="s">
        <v>134</v>
      </c>
      <c r="C106" s="60"/>
      <c r="D106" s="60" t="s">
        <v>14</v>
      </c>
      <c r="E106" s="60"/>
      <c r="F106" s="60" t="s">
        <v>158</v>
      </c>
      <c r="G106" s="60"/>
    </row>
    <row r="107" spans="1:8" x14ac:dyDescent="0.25">
      <c r="A107" s="60"/>
      <c r="B107" s="60"/>
      <c r="C107" s="60"/>
      <c r="D107" s="60"/>
      <c r="E107" s="60"/>
      <c r="F107" s="53" t="s">
        <v>159</v>
      </c>
      <c r="G107" s="53" t="s">
        <v>160</v>
      </c>
    </row>
    <row r="108" spans="1:8" x14ac:dyDescent="0.25">
      <c r="A108" s="27" t="s">
        <v>137</v>
      </c>
      <c r="B108" s="27">
        <v>100</v>
      </c>
      <c r="C108" s="55" t="s">
        <v>146</v>
      </c>
      <c r="D108" s="57" t="s">
        <v>103</v>
      </c>
      <c r="E108" s="55" t="s">
        <v>146</v>
      </c>
      <c r="F108" s="14">
        <f>100-0.021</f>
        <v>99.978999999999999</v>
      </c>
      <c r="G108" s="14">
        <f>100+0.021</f>
        <v>100.021</v>
      </c>
    </row>
    <row r="109" spans="1:8" x14ac:dyDescent="0.25">
      <c r="A109" s="27" t="s">
        <v>138</v>
      </c>
      <c r="B109" s="27">
        <v>1</v>
      </c>
      <c r="C109" s="61" t="s">
        <v>147</v>
      </c>
      <c r="D109" s="57" t="s">
        <v>104</v>
      </c>
      <c r="E109" s="61" t="s">
        <v>147</v>
      </c>
      <c r="F109" s="50">
        <f>1-0.00015</f>
        <v>0.99985000000000002</v>
      </c>
      <c r="G109" s="50">
        <f>1+0.00015</f>
        <v>1.0001500000000001</v>
      </c>
    </row>
    <row r="110" spans="1:8" x14ac:dyDescent="0.25">
      <c r="A110" s="27" t="s">
        <v>139</v>
      </c>
      <c r="B110" s="27">
        <v>10</v>
      </c>
      <c r="C110" s="61"/>
      <c r="D110" s="57" t="s">
        <v>105</v>
      </c>
      <c r="E110" s="61"/>
      <c r="F110" s="13">
        <f>10-0.0015</f>
        <v>9.9984999999999999</v>
      </c>
      <c r="G110" s="13">
        <f>10+0.0015</f>
        <v>10.0015</v>
      </c>
    </row>
    <row r="111" spans="1:8" x14ac:dyDescent="0.25">
      <c r="A111" s="27" t="s">
        <v>140</v>
      </c>
      <c r="B111" s="27">
        <v>100</v>
      </c>
      <c r="C111" s="61"/>
      <c r="D111" s="57" t="s">
        <v>106</v>
      </c>
      <c r="E111" s="61"/>
      <c r="F111" s="14">
        <f>100-0.015</f>
        <v>99.984999999999999</v>
      </c>
      <c r="G111" s="14">
        <f>100+0.015</f>
        <v>100.015</v>
      </c>
    </row>
    <row r="112" spans="1:8" x14ac:dyDescent="0.25">
      <c r="A112" s="28"/>
      <c r="B112" s="28"/>
      <c r="C112" s="29"/>
      <c r="D112" s="30"/>
      <c r="E112" s="31"/>
      <c r="F112" s="21"/>
    </row>
    <row r="113" spans="1:8" s="7" customFormat="1" ht="15.75" customHeight="1" x14ac:dyDescent="0.2">
      <c r="A113" s="33" t="s">
        <v>122</v>
      </c>
      <c r="B113" s="23"/>
      <c r="C113" s="23"/>
      <c r="D113" s="24"/>
      <c r="E113" s="25"/>
      <c r="F113" s="26"/>
      <c r="G113" s="6"/>
      <c r="H113" s="6"/>
    </row>
    <row r="114" spans="1:8" ht="15" customHeight="1" x14ac:dyDescent="0.25">
      <c r="A114" s="60" t="s">
        <v>126</v>
      </c>
      <c r="B114" s="60" t="s">
        <v>134</v>
      </c>
      <c r="C114" s="60"/>
      <c r="D114" s="60" t="s">
        <v>144</v>
      </c>
      <c r="E114" s="60"/>
      <c r="F114" s="60" t="s">
        <v>158</v>
      </c>
      <c r="G114" s="60"/>
    </row>
    <row r="115" spans="1:8" x14ac:dyDescent="0.25">
      <c r="A115" s="60"/>
      <c r="B115" s="60"/>
      <c r="C115" s="60"/>
      <c r="D115" s="60"/>
      <c r="E115" s="60"/>
      <c r="F115" s="53" t="s">
        <v>159</v>
      </c>
      <c r="G115" s="53" t="s">
        <v>160</v>
      </c>
    </row>
    <row r="116" spans="1:8" x14ac:dyDescent="0.25">
      <c r="A116" s="27" t="s">
        <v>141</v>
      </c>
      <c r="B116" s="27">
        <v>1</v>
      </c>
      <c r="C116" s="61" t="s">
        <v>145</v>
      </c>
      <c r="D116" s="57" t="s">
        <v>107</v>
      </c>
      <c r="E116" s="61" t="s">
        <v>145</v>
      </c>
      <c r="F116" s="50">
        <f>1-0.00015</f>
        <v>0.99985000000000002</v>
      </c>
      <c r="G116" s="50">
        <f>1+0.00015</f>
        <v>1.0001500000000001</v>
      </c>
    </row>
    <row r="117" spans="1:8" x14ac:dyDescent="0.25">
      <c r="A117" s="27" t="s">
        <v>142</v>
      </c>
      <c r="B117" s="27">
        <v>10</v>
      </c>
      <c r="C117" s="61"/>
      <c r="D117" s="57" t="s">
        <v>108</v>
      </c>
      <c r="E117" s="61"/>
      <c r="F117" s="13">
        <f>10-0.0041</f>
        <v>9.9959000000000007</v>
      </c>
      <c r="G117" s="13">
        <f>10+0.0041</f>
        <v>10.004099999999999</v>
      </c>
    </row>
    <row r="118" spans="1:8" x14ac:dyDescent="0.25">
      <c r="A118" s="27" t="s">
        <v>143</v>
      </c>
      <c r="B118" s="27">
        <v>100</v>
      </c>
      <c r="C118" s="61"/>
      <c r="D118" s="57" t="s">
        <v>109</v>
      </c>
      <c r="E118" s="61"/>
      <c r="F118" s="14">
        <f>100-0.081</f>
        <v>99.918999999999997</v>
      </c>
      <c r="G118" s="14">
        <f>100+0.081</f>
        <v>100.081</v>
      </c>
    </row>
    <row r="119" spans="1:8" x14ac:dyDescent="0.25">
      <c r="A119" s="32"/>
      <c r="B119" s="34"/>
      <c r="C119" s="12"/>
      <c r="D119" s="12"/>
      <c r="E119" s="12"/>
      <c r="F119" s="21"/>
    </row>
    <row r="120" spans="1:8" x14ac:dyDescent="0.25">
      <c r="A120" s="80" t="s">
        <v>161</v>
      </c>
      <c r="B120" s="80"/>
      <c r="C120" s="59" t="s">
        <v>162</v>
      </c>
      <c r="D120" s="12"/>
      <c r="E120" s="12"/>
      <c r="F120" s="21"/>
    </row>
    <row r="121" spans="1:8" x14ac:dyDescent="0.25">
      <c r="A121" s="80" t="s">
        <v>163</v>
      </c>
      <c r="B121" s="80"/>
      <c r="C121" s="35"/>
      <c r="D121" s="36" t="s">
        <v>16</v>
      </c>
      <c r="E121" s="90" t="s">
        <v>47</v>
      </c>
      <c r="F121" s="91"/>
      <c r="G121" s="12" t="s">
        <v>17</v>
      </c>
      <c r="H121" s="37"/>
    </row>
    <row r="122" spans="1:8" x14ac:dyDescent="0.25">
      <c r="A122" s="80" t="s">
        <v>15</v>
      </c>
      <c r="B122" s="80"/>
      <c r="C122" s="81" t="s">
        <v>48</v>
      </c>
      <c r="D122" s="81"/>
    </row>
  </sheetData>
  <mergeCells count="141">
    <mergeCell ref="A121:B121"/>
    <mergeCell ref="E121:F121"/>
    <mergeCell ref="C48:C50"/>
    <mergeCell ref="F48:F50"/>
    <mergeCell ref="G99:H99"/>
    <mergeCell ref="F106:G106"/>
    <mergeCell ref="F114:G114"/>
    <mergeCell ref="A54:A61"/>
    <mergeCell ref="D54:D55"/>
    <mergeCell ref="C55:C61"/>
    <mergeCell ref="F55:F61"/>
    <mergeCell ref="B56:B61"/>
    <mergeCell ref="A62:A64"/>
    <mergeCell ref="B62:B63"/>
    <mergeCell ref="C62:C64"/>
    <mergeCell ref="F62:F64"/>
    <mergeCell ref="B88:B89"/>
    <mergeCell ref="A90:A92"/>
    <mergeCell ref="B90:B92"/>
    <mergeCell ref="C90:C92"/>
    <mergeCell ref="F90:F92"/>
    <mergeCell ref="B80:C81"/>
    <mergeCell ref="E80:F81"/>
    <mergeCell ref="F65:F67"/>
    <mergeCell ref="D80:D81"/>
    <mergeCell ref="A70:A71"/>
    <mergeCell ref="A95:A96"/>
    <mergeCell ref="B95:B96"/>
    <mergeCell ref="C95:C96"/>
    <mergeCell ref="F95:F96"/>
    <mergeCell ref="A65:A67"/>
    <mergeCell ref="C65:C67"/>
    <mergeCell ref="F70:G70"/>
    <mergeCell ref="G80:H80"/>
    <mergeCell ref="A93:A94"/>
    <mergeCell ref="B93:B94"/>
    <mergeCell ref="C93:C94"/>
    <mergeCell ref="F93:F94"/>
    <mergeCell ref="F87:F89"/>
    <mergeCell ref="F21:G21"/>
    <mergeCell ref="A22:C22"/>
    <mergeCell ref="A42:A43"/>
    <mergeCell ref="A51:A53"/>
    <mergeCell ref="B51:B53"/>
    <mergeCell ref="C51:C53"/>
    <mergeCell ref="F51:F53"/>
    <mergeCell ref="F31:G31"/>
    <mergeCell ref="G46:H46"/>
    <mergeCell ref="B46:C47"/>
    <mergeCell ref="E46:F47"/>
    <mergeCell ref="A48:A50"/>
    <mergeCell ref="B48:B50"/>
    <mergeCell ref="D46:D47"/>
    <mergeCell ref="A10:C10"/>
    <mergeCell ref="A11:C11"/>
    <mergeCell ref="A12:C12"/>
    <mergeCell ref="B31:C32"/>
    <mergeCell ref="C33:C34"/>
    <mergeCell ref="C35:C43"/>
    <mergeCell ref="D31:E32"/>
    <mergeCell ref="E35:E43"/>
    <mergeCell ref="A37:A39"/>
    <mergeCell ref="A40:A41"/>
    <mergeCell ref="A33:A34"/>
    <mergeCell ref="E33:E34"/>
    <mergeCell ref="A35:A36"/>
    <mergeCell ref="A21:C21"/>
    <mergeCell ref="D21:E21"/>
    <mergeCell ref="D22:E22"/>
    <mergeCell ref="A120:B120"/>
    <mergeCell ref="A122:B122"/>
    <mergeCell ref="C122:D122"/>
    <mergeCell ref="C116:C118"/>
    <mergeCell ref="E116:E118"/>
    <mergeCell ref="A82:A83"/>
    <mergeCell ref="B82:B83"/>
    <mergeCell ref="C82:C83"/>
    <mergeCell ref="F82:F83"/>
    <mergeCell ref="A84:A85"/>
    <mergeCell ref="B84:B85"/>
    <mergeCell ref="C84:C85"/>
    <mergeCell ref="F84:F85"/>
    <mergeCell ref="A86:A89"/>
    <mergeCell ref="D86:D88"/>
    <mergeCell ref="C87:C89"/>
    <mergeCell ref="C99:D100"/>
    <mergeCell ref="E99:F100"/>
    <mergeCell ref="B114:C115"/>
    <mergeCell ref="D114:E115"/>
    <mergeCell ref="A99:A100"/>
    <mergeCell ref="A106:A107"/>
    <mergeCell ref="B99:B100"/>
    <mergeCell ref="B106:C107"/>
    <mergeCell ref="A2:H2"/>
    <mergeCell ref="A1:H1"/>
    <mergeCell ref="A31:A32"/>
    <mergeCell ref="D18:E18"/>
    <mergeCell ref="D19:E19"/>
    <mergeCell ref="D20:E20"/>
    <mergeCell ref="A5:H5"/>
    <mergeCell ref="A4:H4"/>
    <mergeCell ref="A3:H3"/>
    <mergeCell ref="A18:C18"/>
    <mergeCell ref="F18:G18"/>
    <mergeCell ref="A13:C13"/>
    <mergeCell ref="F22:G22"/>
    <mergeCell ref="A19:C19"/>
    <mergeCell ref="F19:G19"/>
    <mergeCell ref="A20:C20"/>
    <mergeCell ref="F20:G20"/>
    <mergeCell ref="A23:C23"/>
    <mergeCell ref="D23:E23"/>
    <mergeCell ref="F23:G23"/>
    <mergeCell ref="A14:C14"/>
    <mergeCell ref="A15:C15"/>
    <mergeCell ref="A7:H7"/>
    <mergeCell ref="A9:C9"/>
    <mergeCell ref="A114:A115"/>
    <mergeCell ref="A46:A47"/>
    <mergeCell ref="A80:A81"/>
    <mergeCell ref="C109:C111"/>
    <mergeCell ref="E109:E111"/>
    <mergeCell ref="C73:C75"/>
    <mergeCell ref="E73:E75"/>
    <mergeCell ref="H82:H83"/>
    <mergeCell ref="G82:G83"/>
    <mergeCell ref="H84:H85"/>
    <mergeCell ref="G84:G85"/>
    <mergeCell ref="H88:H89"/>
    <mergeCell ref="G88:G89"/>
    <mergeCell ref="D106:E107"/>
    <mergeCell ref="B70:C71"/>
    <mergeCell ref="D70:E71"/>
    <mergeCell ref="C76:C77"/>
    <mergeCell ref="E76:E77"/>
    <mergeCell ref="H90:H92"/>
    <mergeCell ref="G90:G92"/>
    <mergeCell ref="H95:H96"/>
    <mergeCell ref="G95:G96"/>
    <mergeCell ref="H93:H94"/>
    <mergeCell ref="G93:G94"/>
  </mergeCells>
  <pageMargins left="0.78740157480314965" right="0.39370078740157483" top="0.39370078740157483" bottom="0.59614583333333337" header="0.39370078740157483" footer="0.39370078740157483"/>
  <pageSetup paperSize="9" orientation="portrait" horizontalDpi="180" verticalDpi="180" r:id="rId1"/>
  <headerFooter>
    <oddFooter>&amp;R&amp;"Times New Roman,обычный"&amp;P страница из &amp;N</oddFooter>
  </headerFooter>
  <rowBreaks count="1" manualBreakCount="1">
    <brk id="44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2025-01-23T12:40:21Z</dcterms:modified>
</cp:coreProperties>
</file>