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Лист1!$A$1:$H$148</definedName>
  </definedNames>
  <calcPr calcId="152511"/>
</workbook>
</file>

<file path=xl/calcChain.xml><?xml version="1.0" encoding="utf-8"?>
<calcChain xmlns="http://schemas.openxmlformats.org/spreadsheetml/2006/main">
  <c r="A7" i="1" l="1"/>
  <c r="G120" i="1" l="1"/>
  <c r="F120" i="1"/>
  <c r="H55" i="1" l="1"/>
  <c r="G55" i="1"/>
  <c r="H54" i="1" l="1"/>
  <c r="G54" i="1"/>
  <c r="G43" i="1" l="1"/>
  <c r="F43" i="1"/>
  <c r="G114" i="1" l="1"/>
  <c r="F114" i="1"/>
  <c r="G113" i="1"/>
  <c r="F113" i="1"/>
  <c r="G112" i="1"/>
  <c r="F112" i="1"/>
  <c r="G111" i="1"/>
  <c r="F111" i="1"/>
  <c r="G119" i="1"/>
  <c r="F119" i="1"/>
  <c r="H105" i="1"/>
  <c r="G105" i="1"/>
  <c r="H99" i="1"/>
  <c r="G99" i="1"/>
  <c r="G79" i="1"/>
  <c r="F79" i="1"/>
  <c r="G78" i="1"/>
  <c r="F78" i="1"/>
  <c r="H66" i="1"/>
  <c r="G66" i="1"/>
  <c r="H65" i="1"/>
  <c r="G65" i="1"/>
  <c r="H63" i="1"/>
  <c r="G63" i="1"/>
  <c r="H62" i="1"/>
  <c r="G62" i="1"/>
  <c r="H60" i="1"/>
  <c r="G60" i="1"/>
  <c r="H59" i="1"/>
  <c r="G59" i="1"/>
  <c r="H58" i="1"/>
  <c r="H57" i="1"/>
  <c r="G58" i="1"/>
  <c r="G57" i="1"/>
  <c r="H56" i="1"/>
  <c r="G56" i="1"/>
  <c r="H52" i="1"/>
  <c r="G52" i="1"/>
  <c r="H51" i="1"/>
  <c r="G51" i="1"/>
  <c r="H49" i="1"/>
  <c r="G49" i="1"/>
  <c r="H48" i="1"/>
  <c r="G48" i="1"/>
  <c r="G37" i="1"/>
  <c r="F37" i="1"/>
  <c r="G42" i="1"/>
  <c r="F42" i="1"/>
  <c r="G41" i="1"/>
  <c r="F41" i="1"/>
  <c r="G40" i="1"/>
  <c r="F40" i="1"/>
  <c r="G39" i="1"/>
  <c r="F39" i="1"/>
  <c r="G38" i="1"/>
  <c r="F38" i="1"/>
  <c r="G36" i="1"/>
  <c r="F36" i="1"/>
  <c r="G35" i="1"/>
  <c r="F35" i="1"/>
  <c r="G34" i="1"/>
  <c r="F34" i="1"/>
  <c r="G33" i="1"/>
  <c r="F33" i="1"/>
  <c r="G121" i="1" l="1"/>
  <c r="F121" i="1"/>
  <c r="H104" i="1"/>
  <c r="G104" i="1"/>
  <c r="H97" i="1"/>
  <c r="G97" i="1"/>
  <c r="H95" i="1"/>
  <c r="G95" i="1"/>
  <c r="H92" i="1"/>
  <c r="G92" i="1"/>
  <c r="H90" i="1"/>
  <c r="G90" i="1"/>
  <c r="H89" i="1"/>
  <c r="G89" i="1"/>
  <c r="H88" i="1"/>
  <c r="G88" i="1"/>
  <c r="H86" i="1"/>
  <c r="G86" i="1"/>
  <c r="H84" i="1"/>
  <c r="G84" i="1"/>
  <c r="G77" i="1"/>
  <c r="F77" i="1"/>
  <c r="G76" i="1"/>
  <c r="F76" i="1"/>
  <c r="G75" i="1"/>
  <c r="F75" i="1"/>
  <c r="G74" i="1"/>
  <c r="F74" i="1"/>
  <c r="G73" i="1"/>
  <c r="F73" i="1"/>
  <c r="G72" i="1"/>
  <c r="F72" i="1"/>
  <c r="H67" i="1"/>
  <c r="G67" i="1"/>
  <c r="H64" i="1"/>
  <c r="G64" i="1"/>
  <c r="H61" i="1"/>
  <c r="G61" i="1"/>
  <c r="H53" i="1"/>
  <c r="G53" i="1"/>
  <c r="H50" i="1"/>
  <c r="G50" i="1"/>
</calcChain>
</file>

<file path=xl/sharedStrings.xml><?xml version="1.0" encoding="utf-8"?>
<sst xmlns="http://schemas.openxmlformats.org/spreadsheetml/2006/main" count="279" uniqueCount="170">
  <si>
    <t>АО "Гос МКБ "Вымпел" им. И.И. Торопова"</t>
  </si>
  <si>
    <t>125424, г.Москва, Волоколамское шоссе, дом 90, стр. 23</t>
  </si>
  <si>
    <t>Тел.+7 (495) 491-05-31, 22-68, e-mail: ogmetr@vympelmkb.com</t>
  </si>
  <si>
    <t>Условия проведения калибровки:</t>
  </si>
  <si>
    <t>Показание прибора, В</t>
  </si>
  <si>
    <t>Частота</t>
  </si>
  <si>
    <t>3.1 Определение  погрешности измерения напряжения постоянного тока</t>
  </si>
  <si>
    <t>3.2 Определение  погрешности измерения напряжения переменного тока</t>
  </si>
  <si>
    <t>3.3 Определение  погрешности измерения силы постоянного тока</t>
  </si>
  <si>
    <t>Показание прибора, А</t>
  </si>
  <si>
    <t>3.4 Определение  погрешности измерения силы переменного тока</t>
  </si>
  <si>
    <t>3.5 Определение  погрешности измерения частоты переменного тока</t>
  </si>
  <si>
    <t>Показание прибора, Гц</t>
  </si>
  <si>
    <t>Частота, Гц</t>
  </si>
  <si>
    <t>Показание прибора, Ом</t>
  </si>
  <si>
    <t>Дата:</t>
  </si>
  <si>
    <t>(</t>
  </si>
  <si>
    <t>)</t>
  </si>
  <si>
    <t>1 кГц</t>
  </si>
  <si>
    <t>10 Гц</t>
  </si>
  <si>
    <t>50 кГц</t>
  </si>
  <si>
    <t>3 Определение метрологических характеристик</t>
  </si>
  <si>
    <t>100 Гц</t>
  </si>
  <si>
    <t>20 кГц</t>
  </si>
  <si>
    <t>100 кГц</t>
  </si>
  <si>
    <t>300 кГц</t>
  </si>
  <si>
    <t>5 кГц</t>
  </si>
  <si>
    <t>Параметр</t>
  </si>
  <si>
    <t>Действительные значения</t>
  </si>
  <si>
    <t>Допускаемые значения</t>
  </si>
  <si>
    <t>Температура окружающего воздуха</t>
  </si>
  <si>
    <r>
      <t xml:space="preserve">(23 </t>
    </r>
    <r>
      <rPr>
        <sz val="10"/>
        <rFont val="Calibri"/>
        <family val="2"/>
        <charset val="204"/>
      </rPr>
      <t>±</t>
    </r>
    <r>
      <rPr>
        <sz val="10"/>
        <rFont val="Times New Roman"/>
        <family val="1"/>
        <charset val="204"/>
      </rPr>
      <t xml:space="preserve"> 5)°С</t>
    </r>
  </si>
  <si>
    <t>Относительная влажность</t>
  </si>
  <si>
    <t>от 30 до 80 %</t>
  </si>
  <si>
    <t>Атмосферное давление</t>
  </si>
  <si>
    <t>от 84 до 106 кПа</t>
  </si>
  <si>
    <t>Напряжение питания переменного тока</t>
  </si>
  <si>
    <t>(220 ± 2,2) В</t>
  </si>
  <si>
    <t>(50,0 ± 0,5) Гц</t>
  </si>
  <si>
    <r>
      <t xml:space="preserve">1 Внешний осмотр: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</si>
  <si>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2 Опробование: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</si>
  <si>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Эталоны: </t>
    </r>
    <r>
      <rPr>
        <b/>
        <i/>
        <u/>
        <sz val="9"/>
        <rFont val="Times New Roman"/>
        <family val="1"/>
        <charset val="204"/>
      </rPr>
      <t>Fluke 5522A № 2581902, 33210А № MY48016270</t>
    </r>
  </si>
  <si>
    <t>_type</t>
  </si>
  <si>
    <t>_numb</t>
  </si>
  <si>
    <t>_temp</t>
  </si>
  <si>
    <t>_hum</t>
  </si>
  <si>
    <t>_pres</t>
  </si>
  <si>
    <t>_pov</t>
  </si>
  <si>
    <t>_date</t>
  </si>
  <si>
    <t>dcv_1</t>
  </si>
  <si>
    <t>dcv_2</t>
  </si>
  <si>
    <t>dcv_3</t>
  </si>
  <si>
    <t>dcv_4</t>
  </si>
  <si>
    <t>dcv_5</t>
  </si>
  <si>
    <t>dcv_6</t>
  </si>
  <si>
    <t>dcv_7</t>
  </si>
  <si>
    <t>dcv_8</t>
  </si>
  <si>
    <t>dcv_9</t>
  </si>
  <si>
    <t>dcv_10</t>
  </si>
  <si>
    <t>dcv_11</t>
  </si>
  <si>
    <t>acv_1</t>
  </si>
  <si>
    <t>acv_2</t>
  </si>
  <si>
    <t>acv_3</t>
  </si>
  <si>
    <t>acv_4</t>
  </si>
  <si>
    <t>acv_5</t>
  </si>
  <si>
    <t>acv_6</t>
  </si>
  <si>
    <t>acv_7</t>
  </si>
  <si>
    <t>acv_8</t>
  </si>
  <si>
    <t>acv_9</t>
  </si>
  <si>
    <t>acv_10</t>
  </si>
  <si>
    <t>acv_11</t>
  </si>
  <si>
    <t>acv_12</t>
  </si>
  <si>
    <t>acv_13</t>
  </si>
  <si>
    <t>acv_14</t>
  </si>
  <si>
    <t>acv_15</t>
  </si>
  <si>
    <t>acv_16</t>
  </si>
  <si>
    <t>acv_17</t>
  </si>
  <si>
    <t>acv_18</t>
  </si>
  <si>
    <t>acv_19</t>
  </si>
  <si>
    <t>acv_20</t>
  </si>
  <si>
    <t>dci_1</t>
  </si>
  <si>
    <t>dci_2</t>
  </si>
  <si>
    <t>dci_3</t>
  </si>
  <si>
    <t>dci_4</t>
  </si>
  <si>
    <t>dci_5</t>
  </si>
  <si>
    <t>dci_6</t>
  </si>
  <si>
    <t>aci_1</t>
  </si>
  <si>
    <t>aci_2</t>
  </si>
  <si>
    <t>aci_3</t>
  </si>
  <si>
    <t>aci_4</t>
  </si>
  <si>
    <t>aci_5</t>
  </si>
  <si>
    <t>aci_6</t>
  </si>
  <si>
    <t>aci_7</t>
  </si>
  <si>
    <t>aci_8</t>
  </si>
  <si>
    <t>aci_9</t>
  </si>
  <si>
    <t>aci_10</t>
  </si>
  <si>
    <t>aci_11</t>
  </si>
  <si>
    <t>aci_12</t>
  </si>
  <si>
    <t>aci_13</t>
  </si>
  <si>
    <t>aci_14</t>
  </si>
  <si>
    <t>aci_15</t>
  </si>
  <si>
    <t>f_1</t>
  </si>
  <si>
    <t>f_2</t>
  </si>
  <si>
    <t>r4_1</t>
  </si>
  <si>
    <t>r4_2</t>
  </si>
  <si>
    <t>r4_3</t>
  </si>
  <si>
    <t>r4_4</t>
  </si>
  <si>
    <t>r2_1</t>
  </si>
  <si>
    <t>r2_2</t>
  </si>
  <si>
    <t>r2_3</t>
  </si>
  <si>
    <t xml:space="preserve">Наименование и тип СИ: </t>
  </si>
  <si>
    <t>Мультиметр цифровой</t>
  </si>
  <si>
    <t>Заводской номер:</t>
  </si>
  <si>
    <t xml:space="preserve">Год выпуска: </t>
  </si>
  <si>
    <t>Номер в реестре:</t>
  </si>
  <si>
    <t>Заказчик:</t>
  </si>
  <si>
    <t xml:space="preserve">Методика поверки: </t>
  </si>
  <si>
    <t>"Мультиметры цифровые 34401А, 34460А,34461А. Методика поверки"</t>
  </si>
  <si>
    <t xml:space="preserve">Вид поверки (калибровки): </t>
  </si>
  <si>
    <t>периодическая</t>
  </si>
  <si>
    <t>3.6 Определение  погрешности измерения электрического сопротивления</t>
  </si>
  <si>
    <t>3.6.1 по 4-проводной схеме</t>
  </si>
  <si>
    <t>3.6.2 по 2-проводной схеме</t>
  </si>
  <si>
    <t>dci_7</t>
  </si>
  <si>
    <t>dci_8</t>
  </si>
  <si>
    <t>aci_16</t>
  </si>
  <si>
    <t>_customer</t>
  </si>
  <si>
    <t>Предел измерений</t>
  </si>
  <si>
    <t>Установленное значение, В</t>
  </si>
  <si>
    <t xml:space="preserve"> Допуск</t>
  </si>
  <si>
    <t>-</t>
  </si>
  <si>
    <t>+</t>
  </si>
  <si>
    <t>100 мВ</t>
  </si>
  <si>
    <t>мВ</t>
  </si>
  <si>
    <t>1 В</t>
  </si>
  <si>
    <t>В</t>
  </si>
  <si>
    <t>10 В</t>
  </si>
  <si>
    <t>100 В</t>
  </si>
  <si>
    <t>1000 В</t>
  </si>
  <si>
    <t>Установленное значение</t>
  </si>
  <si>
    <t>750 В</t>
  </si>
  <si>
    <t>Показание прибора</t>
  </si>
  <si>
    <t>100 мкА</t>
  </si>
  <si>
    <t>мкА</t>
  </si>
  <si>
    <t>1 мА</t>
  </si>
  <si>
    <t>мА</t>
  </si>
  <si>
    <t>10 мА</t>
  </si>
  <si>
    <t>100 мА</t>
  </si>
  <si>
    <t>1 А</t>
  </si>
  <si>
    <t>А</t>
  </si>
  <si>
    <t>3 А</t>
  </si>
  <si>
    <t>Гц</t>
  </si>
  <si>
    <t>10 мВ</t>
  </si>
  <si>
    <t>кГц</t>
  </si>
  <si>
    <t>100 Ом</t>
  </si>
  <si>
    <t>Ом</t>
  </si>
  <si>
    <t>1 кОм</t>
  </si>
  <si>
    <t>кОм</t>
  </si>
  <si>
    <t>10 кОм</t>
  </si>
  <si>
    <t>100 кОм</t>
  </si>
  <si>
    <t>1 МОм</t>
  </si>
  <si>
    <t>МОм</t>
  </si>
  <si>
    <t>10 МОм</t>
  </si>
  <si>
    <t>100 МОм</t>
  </si>
  <si>
    <t>10 А</t>
  </si>
  <si>
    <t>СГМетр, лаборатория средств электрических и радиотехнических измерений</t>
  </si>
  <si>
    <t>Уникальный номер об аккредитации в реестре акредитованных лиц № РОСС СОБ 3.00231.2014</t>
  </si>
  <si>
    <t>Заключение:</t>
  </si>
  <si>
    <t>годен</t>
  </si>
  <si>
    <t>Поверку провёл: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</si>
</sst>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* #,##0.00\ &quot;₽&quot;_-;\-* #,##0.00\ &quot;₽&quot;_-;_-* &quot;-&quot;??\ &quot;₽&quot;_-;_-@_-"/>
    <numFmt numFmtId="164" formatCode="0.000"/>
    <numFmt numFmtId="165" formatCode="0.000000"/>
    <numFmt numFmtId="166" formatCode="0.0000"/>
    <numFmt numFmtId="167" formatCode="0.0000000"/>
    <numFmt numFmtId="168" formatCode="0.0"/>
    <numFmt numFmtId="169" formatCode="#,##0.0"/>
    <numFmt numFmtId="170" formatCode="0.00000"/>
  </numFmts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u/>
      <sz val="1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9"/>
      <name val="Times New Roman"/>
      <family val="1"/>
      <charset val="204"/>
    </font>
    <font>
      <sz val="10"/>
      <name val="Calibri"/>
      <family val="2"/>
      <charset val="204"/>
    </font>
    <font>
      <b/>
      <i/>
      <sz val="10"/>
      <color rgb="FF0070C0"/>
      <name val="Times New Roman"/>
      <family val="1"/>
      <charset val="204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6" fillId="0" borderId="0"/>
  </cellStyleXfs>
  <cellXfs count="10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/>
    <xf numFmtId="166" fontId="4" fillId="0" borderId="1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1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10" fillId="0" borderId="0" xfId="0" applyFont="1" applyBorder="1"/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4" fillId="0" borderId="4" xfId="0" applyFont="1" applyBorder="1" applyAlignment="1" applyProtection="1">
      <alignment vertical="center"/>
      <protection locked="0"/>
    </xf>
    <xf numFmtId="0" fontId="4" fillId="0" borderId="5" xfId="0" applyFont="1" applyBorder="1" applyAlignment="1" applyProtection="1">
      <alignment vertical="center"/>
      <protection locked="0"/>
    </xf>
    <xf numFmtId="0" fontId="15" fillId="0" borderId="3" xfId="0" applyFont="1" applyBorder="1" applyAlignment="1">
      <alignment horizontal="left"/>
    </xf>
    <xf numFmtId="0" fontId="4" fillId="0" borderId="6" xfId="0" applyFont="1" applyBorder="1" applyAlignment="1" applyProtection="1">
      <alignment vertical="center"/>
      <protection locked="0"/>
    </xf>
    <xf numFmtId="0" fontId="15" fillId="0" borderId="7" xfId="0" applyFont="1" applyBorder="1" applyAlignment="1">
      <alignment horizontal="left"/>
    </xf>
    <xf numFmtId="0" fontId="4" fillId="0" borderId="4" xfId="0" applyFont="1" applyBorder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left" vertical="center"/>
      <protection locked="0"/>
    </xf>
    <xf numFmtId="170" fontId="4" fillId="0" borderId="1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167" fontId="15" fillId="0" borderId="0" xfId="0" applyNumberFormat="1" applyFont="1" applyBorder="1" applyAlignment="1">
      <alignment horizontal="center" vertical="center"/>
    </xf>
    <xf numFmtId="169" fontId="4" fillId="0" borderId="0" xfId="0" applyNumberFormat="1" applyFont="1" applyBorder="1" applyAlignment="1">
      <alignment horizontal="center" vertical="center"/>
    </xf>
    <xf numFmtId="0" fontId="3" fillId="0" borderId="0" xfId="0" applyFont="1" applyBorder="1"/>
    <xf numFmtId="164" fontId="4" fillId="0" borderId="1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70" fontId="15" fillId="0" borderId="1" xfId="0" applyNumberFormat="1" applyFont="1" applyBorder="1" applyAlignment="1">
      <alignment horizontal="center" vertical="center"/>
    </xf>
    <xf numFmtId="165" fontId="15" fillId="0" borderId="1" xfId="0" applyNumberFormat="1" applyFont="1" applyBorder="1" applyAlignment="1">
      <alignment horizontal="center" vertical="center"/>
    </xf>
    <xf numFmtId="0" fontId="11" fillId="0" borderId="2" xfId="0" applyFont="1" applyBorder="1"/>
    <xf numFmtId="0" fontId="2" fillId="0" borderId="0" xfId="0" applyFont="1" applyBorder="1" applyAlignment="1">
      <alignment horizontal="center" vertical="center"/>
    </xf>
    <xf numFmtId="165" fontId="15" fillId="0" borderId="0" xfId="0" applyNumberFormat="1" applyFont="1" applyBorder="1" applyAlignment="1">
      <alignment horizontal="center" vertical="center"/>
    </xf>
    <xf numFmtId="168" fontId="4" fillId="0" borderId="0" xfId="0" applyNumberFormat="1" applyFont="1" applyBorder="1" applyAlignment="1">
      <alignment horizontal="center" vertical="center"/>
    </xf>
    <xf numFmtId="167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1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 applyProtection="1">
      <alignment horizontal="left" vertical="center"/>
      <protection locked="0"/>
    </xf>
    <xf numFmtId="167" fontId="4" fillId="0" borderId="1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2" fillId="0" borderId="4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1" fontId="4" fillId="0" borderId="1" xfId="1" applyNumberFormat="1" applyFont="1" applyBorder="1" applyAlignment="1">
      <alignment horizontal="center" vertical="center" wrapText="1"/>
    </xf>
    <xf numFmtId="168" fontId="4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0" xfId="2" applyFont="1" applyAlignment="1">
      <alignment horizontal="center"/>
    </xf>
  </cellXfs>
  <cellStyles count="3">
    <cellStyle name="Денежный" xfId="1" builtinId="4"/>
    <cellStyle name="Обычный" xfId="0" builtinId="0"/>
    <cellStyle name="Обычный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"/>
  <sheetViews>
    <sheetView tabSelected="1" view="pageLayout" zoomScaleNormal="100" zoomScaleSheetLayoutView="115" workbookViewId="0">
      <selection activeCell="A8" sqref="A8"/>
    </sheetView>
  </sheetViews>
  <sheetFormatPr defaultRowHeight="15" x14ac:dyDescent="0.25"/>
  <cols>
    <col min="1" max="1" width="10.7109375" style="6" customWidth="1"/>
    <col min="2" max="3" width="11.7109375" style="6" customWidth="1"/>
    <col min="4" max="8" width="10.7109375" style="6" customWidth="1"/>
    <col min="9" max="9" width="9.42578125" style="6" customWidth="1"/>
    <col min="10" max="16384" width="9.140625" style="2"/>
  </cols>
  <sheetData>
    <row r="1" spans="1:9" x14ac:dyDescent="0.25">
      <c r="A1" s="76" t="s">
        <v>0</v>
      </c>
      <c r="B1" s="76"/>
      <c r="C1" s="76"/>
      <c r="D1" s="76"/>
      <c r="E1" s="76"/>
      <c r="F1" s="76"/>
      <c r="G1" s="76"/>
      <c r="H1" s="76"/>
      <c r="I1" s="1"/>
    </row>
    <row r="2" spans="1:9" x14ac:dyDescent="0.25">
      <c r="A2" s="76" t="s">
        <v>165</v>
      </c>
      <c r="B2" s="76"/>
      <c r="C2" s="76"/>
      <c r="D2" s="76"/>
      <c r="E2" s="76"/>
      <c r="F2" s="76"/>
      <c r="G2" s="76"/>
      <c r="H2" s="76"/>
      <c r="I2" s="1"/>
    </row>
    <row r="3" spans="1:9" x14ac:dyDescent="0.25">
      <c r="A3" s="76" t="s">
        <v>1</v>
      </c>
      <c r="B3" s="76"/>
      <c r="C3" s="76"/>
      <c r="D3" s="76"/>
      <c r="E3" s="76"/>
      <c r="F3" s="76"/>
      <c r="G3" s="76"/>
      <c r="H3" s="76"/>
      <c r="I3" s="1"/>
    </row>
    <row r="4" spans="1:9" x14ac:dyDescent="0.25">
      <c r="A4" s="80" t="s">
        <v>166</v>
      </c>
      <c r="B4" s="80"/>
      <c r="C4" s="80"/>
      <c r="D4" s="80"/>
      <c r="E4" s="80"/>
      <c r="F4" s="80"/>
      <c r="G4" s="80"/>
      <c r="H4" s="80"/>
      <c r="I4" s="3"/>
    </row>
    <row r="5" spans="1:9" x14ac:dyDescent="0.25">
      <c r="A5" s="80" t="s">
        <v>2</v>
      </c>
      <c r="B5" s="80"/>
      <c r="C5" s="80"/>
      <c r="D5" s="80"/>
      <c r="E5" s="80"/>
      <c r="F5" s="80"/>
      <c r="G5" s="80"/>
      <c r="H5" s="80"/>
      <c r="I5" s="3"/>
    </row>
    <row r="6" spans="1:9" x14ac:dyDescent="0.25">
      <c r="A6" s="41"/>
      <c r="B6" s="41"/>
      <c r="C6" s="41"/>
      <c r="D6" s="41"/>
      <c r="E6" s="41"/>
      <c r="F6" s="41"/>
      <c r="G6" s="41"/>
      <c r="H6" s="41"/>
      <c r="I6" s="3"/>
    </row>
    <row r="7" spans="1:9" x14ac:dyDescent="0.25">
      <c r="A7" s="105" t="str">
        <f>"Протокол поверки № 10/"&amp;C125&amp;"/"&amp;D10</f>
        <v>Протокол поверки № 10/_date/_numb</v>
      </c>
      <c r="B7" s="105"/>
      <c r="C7" s="105"/>
      <c r="D7" s="105"/>
      <c r="E7" s="105"/>
      <c r="F7" s="105"/>
      <c r="G7" s="105"/>
      <c r="H7" s="105"/>
      <c r="I7" s="4"/>
    </row>
    <row r="8" spans="1:9" x14ac:dyDescent="0.25">
      <c r="A8" s="5"/>
      <c r="B8" s="5"/>
      <c r="C8" s="5"/>
      <c r="D8" s="5"/>
      <c r="E8" s="5"/>
      <c r="F8" s="5"/>
      <c r="G8" s="5"/>
      <c r="H8" s="5"/>
      <c r="I8" s="4"/>
    </row>
    <row r="9" spans="1:9" x14ac:dyDescent="0.25">
      <c r="A9" s="84" t="s">
        <v>110</v>
      </c>
      <c r="B9" s="84"/>
      <c r="C9" s="84"/>
      <c r="D9" s="45" t="s">
        <v>111</v>
      </c>
      <c r="E9" s="46"/>
      <c r="F9" s="47" t="s">
        <v>42</v>
      </c>
      <c r="G9" s="47"/>
      <c r="H9" s="48"/>
    </row>
    <row r="10" spans="1:9" x14ac:dyDescent="0.25">
      <c r="A10" s="84" t="s">
        <v>112</v>
      </c>
      <c r="B10" s="84"/>
      <c r="C10" s="84"/>
      <c r="D10" s="49" t="s">
        <v>43</v>
      </c>
      <c r="E10" s="46"/>
      <c r="F10" s="46"/>
      <c r="G10" s="46"/>
      <c r="H10" s="48"/>
    </row>
    <row r="11" spans="1:9" x14ac:dyDescent="0.25">
      <c r="A11" s="84" t="s">
        <v>113</v>
      </c>
      <c r="B11" s="84"/>
      <c r="C11" s="84"/>
      <c r="D11" s="45"/>
      <c r="E11" s="46"/>
      <c r="F11" s="46"/>
      <c r="G11" s="46"/>
      <c r="H11" s="48"/>
    </row>
    <row r="12" spans="1:9" x14ac:dyDescent="0.25">
      <c r="A12" s="84" t="s">
        <v>114</v>
      </c>
      <c r="B12" s="84"/>
      <c r="C12" s="84"/>
      <c r="D12" s="50"/>
      <c r="E12" s="46"/>
      <c r="F12" s="46"/>
      <c r="G12" s="46"/>
      <c r="H12" s="48"/>
    </row>
    <row r="13" spans="1:9" x14ac:dyDescent="0.25">
      <c r="A13" s="84" t="s">
        <v>115</v>
      </c>
      <c r="B13" s="84"/>
      <c r="C13" s="84"/>
      <c r="D13" s="49" t="s">
        <v>126</v>
      </c>
      <c r="E13" s="46"/>
      <c r="F13" s="46"/>
      <c r="G13" s="46"/>
      <c r="H13" s="48"/>
    </row>
    <row r="14" spans="1:9" x14ac:dyDescent="0.25">
      <c r="A14" s="84" t="s">
        <v>116</v>
      </c>
      <c r="B14" s="84"/>
      <c r="C14" s="84"/>
      <c r="D14" s="51" t="s">
        <v>117</v>
      </c>
      <c r="E14" s="46"/>
      <c r="F14" s="46"/>
      <c r="G14" s="46"/>
      <c r="H14" s="48"/>
    </row>
    <row r="15" spans="1:9" x14ac:dyDescent="0.25">
      <c r="A15" s="84" t="s">
        <v>118</v>
      </c>
      <c r="B15" s="84"/>
      <c r="C15" s="84"/>
      <c r="D15" s="45" t="s">
        <v>119</v>
      </c>
      <c r="E15" s="46"/>
      <c r="F15" s="46"/>
      <c r="G15" s="46"/>
      <c r="H15" s="48"/>
    </row>
    <row r="16" spans="1:9" x14ac:dyDescent="0.25">
      <c r="B16" s="42"/>
      <c r="H16" s="7"/>
    </row>
    <row r="17" spans="1:9" x14ac:dyDescent="0.25">
      <c r="A17" s="6" t="s">
        <v>3</v>
      </c>
    </row>
    <row r="18" spans="1:9" ht="15" customHeight="1" x14ac:dyDescent="0.25">
      <c r="A18" s="81" t="s">
        <v>27</v>
      </c>
      <c r="B18" s="82"/>
      <c r="C18" s="83"/>
      <c r="D18" s="78" t="s">
        <v>28</v>
      </c>
      <c r="E18" s="78"/>
      <c r="F18" s="78" t="s">
        <v>29</v>
      </c>
      <c r="G18" s="78"/>
      <c r="H18" s="13"/>
    </row>
    <row r="19" spans="1:9" x14ac:dyDescent="0.25">
      <c r="A19" s="87" t="s">
        <v>30</v>
      </c>
      <c r="B19" s="88"/>
      <c r="C19" s="89"/>
      <c r="D19" s="79" t="s">
        <v>44</v>
      </c>
      <c r="E19" s="79"/>
      <c r="F19" s="81" t="s">
        <v>31</v>
      </c>
      <c r="G19" s="83"/>
      <c r="H19" s="10"/>
    </row>
    <row r="20" spans="1:9" x14ac:dyDescent="0.25">
      <c r="A20" s="90" t="s">
        <v>32</v>
      </c>
      <c r="B20" s="90"/>
      <c r="C20" s="90"/>
      <c r="D20" s="79" t="s">
        <v>45</v>
      </c>
      <c r="E20" s="79"/>
      <c r="F20" s="81" t="s">
        <v>33</v>
      </c>
      <c r="G20" s="83"/>
      <c r="H20" s="10"/>
    </row>
    <row r="21" spans="1:9" x14ac:dyDescent="0.25">
      <c r="A21" s="87" t="s">
        <v>34</v>
      </c>
      <c r="B21" s="88"/>
      <c r="C21" s="89"/>
      <c r="D21" s="93" t="s">
        <v>46</v>
      </c>
      <c r="E21" s="94"/>
      <c r="F21" s="81" t="s">
        <v>35</v>
      </c>
      <c r="G21" s="83"/>
      <c r="H21" s="10"/>
    </row>
    <row r="22" spans="1:9" x14ac:dyDescent="0.25">
      <c r="A22" s="87" t="s">
        <v>36</v>
      </c>
      <c r="B22" s="88"/>
      <c r="C22" s="89"/>
      <c r="D22" s="91"/>
      <c r="E22" s="92"/>
      <c r="F22" s="81" t="s">
        <v>37</v>
      </c>
      <c r="G22" s="83"/>
      <c r="H22" s="10"/>
    </row>
    <row r="23" spans="1:9" x14ac:dyDescent="0.25">
      <c r="A23" s="87" t="s">
        <v>5</v>
      </c>
      <c r="B23" s="88"/>
      <c r="C23" s="89"/>
      <c r="D23" s="91"/>
      <c r="E23" s="92"/>
      <c r="F23" s="81" t="s">
        <v>38</v>
      </c>
      <c r="G23" s="83"/>
      <c r="H23" s="10"/>
    </row>
    <row r="24" spans="1:9" x14ac:dyDescent="0.25">
      <c r="A24" s="43"/>
      <c r="B24" s="43"/>
      <c r="C24" s="43"/>
      <c r="D24" s="44"/>
      <c r="E24" s="44"/>
      <c r="F24" s="37"/>
      <c r="G24" s="37"/>
      <c r="H24" s="10"/>
    </row>
    <row r="25" spans="1:9" x14ac:dyDescent="0.25">
      <c r="A25" s="8" t="s">
        <v>41</v>
      </c>
      <c r="B25" s="43"/>
      <c r="C25" s="43"/>
      <c r="D25" s="44"/>
      <c r="E25" s="44"/>
      <c r="F25" s="37"/>
      <c r="G25" s="37"/>
      <c r="H25" s="10"/>
    </row>
    <row r="26" spans="1:9" x14ac:dyDescent="0.25">
      <c r="A26" s="43"/>
      <c r="B26" s="43"/>
      <c r="C26" s="43"/>
      <c r="D26" s="44"/>
      <c r="E26" s="44"/>
      <c r="F26" s="37"/>
      <c r="G26" s="37"/>
      <c r="H26" s="10"/>
    </row>
    <row r="27" spans="1:9" x14ac:dyDescent="0.25">
      <c r="A27" s="6" t="s">
        <v>39</v>
      </c>
    </row>
    <row r="28" spans="1:9" x14ac:dyDescent="0.25">
      <c r="A28" s="6" t="s">
        <v>40</v>
      </c>
    </row>
    <row r="29" spans="1:9" x14ac:dyDescent="0.25">
      <c r="A29" s="11" t="s">
        <v>21</v>
      </c>
      <c r="B29" s="11"/>
      <c r="C29" s="11"/>
      <c r="D29" s="11"/>
      <c r="E29" s="11"/>
      <c r="F29" s="11"/>
      <c r="G29" s="11"/>
      <c r="H29" s="11"/>
      <c r="I29" s="11"/>
    </row>
    <row r="30" spans="1:9" x14ac:dyDescent="0.25">
      <c r="A30" s="4" t="s">
        <v>6</v>
      </c>
      <c r="B30" s="12"/>
      <c r="C30" s="12"/>
      <c r="D30" s="12"/>
      <c r="E30" s="12"/>
      <c r="F30" s="12"/>
      <c r="G30" s="12"/>
      <c r="H30" s="12"/>
      <c r="I30" s="12"/>
    </row>
    <row r="31" spans="1:9" ht="15" customHeight="1" x14ac:dyDescent="0.25">
      <c r="A31" s="77" t="s">
        <v>127</v>
      </c>
      <c r="B31" s="77" t="s">
        <v>128</v>
      </c>
      <c r="C31" s="77"/>
      <c r="D31" s="77" t="s">
        <v>4</v>
      </c>
      <c r="E31" s="77"/>
      <c r="F31" s="77" t="s">
        <v>129</v>
      </c>
      <c r="G31" s="77"/>
      <c r="I31" s="13"/>
    </row>
    <row r="32" spans="1:9" x14ac:dyDescent="0.25">
      <c r="A32" s="77"/>
      <c r="B32" s="77"/>
      <c r="C32" s="77"/>
      <c r="D32" s="77"/>
      <c r="E32" s="77"/>
      <c r="F32" s="60" t="s">
        <v>130</v>
      </c>
      <c r="G32" s="60" t="s">
        <v>131</v>
      </c>
      <c r="I32" s="13"/>
    </row>
    <row r="33" spans="1:9" x14ac:dyDescent="0.25">
      <c r="A33" s="77" t="s">
        <v>132</v>
      </c>
      <c r="B33" s="64">
        <v>100</v>
      </c>
      <c r="C33" s="85" t="s">
        <v>133</v>
      </c>
      <c r="D33" s="66" t="s">
        <v>49</v>
      </c>
      <c r="E33" s="85" t="s">
        <v>133</v>
      </c>
      <c r="F33" s="15">
        <f>100-0.0085</f>
        <v>99.991500000000002</v>
      </c>
      <c r="G33" s="15">
        <f>100+0.0085</f>
        <v>100.0085</v>
      </c>
      <c r="I33" s="10"/>
    </row>
    <row r="34" spans="1:9" x14ac:dyDescent="0.25">
      <c r="A34" s="77"/>
      <c r="B34" s="64">
        <v>-100</v>
      </c>
      <c r="C34" s="85"/>
      <c r="D34" s="66" t="s">
        <v>50</v>
      </c>
      <c r="E34" s="85"/>
      <c r="F34" s="15">
        <f>-100-0.0085</f>
        <v>-100.0085</v>
      </c>
      <c r="G34" s="15">
        <f>-100+0.0085</f>
        <v>-99.991500000000002</v>
      </c>
      <c r="I34" s="10"/>
    </row>
    <row r="35" spans="1:9" x14ac:dyDescent="0.25">
      <c r="A35" s="77" t="s">
        <v>134</v>
      </c>
      <c r="B35" s="64">
        <v>1</v>
      </c>
      <c r="C35" s="85" t="s">
        <v>135</v>
      </c>
      <c r="D35" s="66" t="s">
        <v>51</v>
      </c>
      <c r="E35" s="101" t="s">
        <v>135</v>
      </c>
      <c r="F35" s="59">
        <f>1-0.000047</f>
        <v>0.99995299999999998</v>
      </c>
      <c r="G35" s="59">
        <f>1+0.000047</f>
        <v>1.0000469999999999</v>
      </c>
      <c r="I35" s="10"/>
    </row>
    <row r="36" spans="1:9" x14ac:dyDescent="0.25">
      <c r="A36" s="77"/>
      <c r="B36" s="64">
        <v>-1</v>
      </c>
      <c r="C36" s="85"/>
      <c r="D36" s="66" t="s">
        <v>52</v>
      </c>
      <c r="E36" s="101"/>
      <c r="F36" s="59">
        <f>-1-0.000047</f>
        <v>-1.0000469999999999</v>
      </c>
      <c r="G36" s="59">
        <f>-1+0.000047</f>
        <v>-0.99995299999999998</v>
      </c>
      <c r="I36" s="10"/>
    </row>
    <row r="37" spans="1:9" x14ac:dyDescent="0.25">
      <c r="A37" s="77" t="s">
        <v>136</v>
      </c>
      <c r="B37" s="64">
        <v>4</v>
      </c>
      <c r="C37" s="85"/>
      <c r="D37" s="66" t="s">
        <v>53</v>
      </c>
      <c r="E37" s="101"/>
      <c r="F37" s="52">
        <f>4-0.00019</f>
        <v>3.9998100000000001</v>
      </c>
      <c r="G37" s="52">
        <f>4+0.00019</f>
        <v>4.0001899999999999</v>
      </c>
      <c r="I37" s="16"/>
    </row>
    <row r="38" spans="1:9" x14ac:dyDescent="0.25">
      <c r="A38" s="77"/>
      <c r="B38" s="64">
        <v>10</v>
      </c>
      <c r="C38" s="85"/>
      <c r="D38" s="66" t="s">
        <v>54</v>
      </c>
      <c r="E38" s="101"/>
      <c r="F38" s="15">
        <f>10-0.0004</f>
        <v>9.9995999999999992</v>
      </c>
      <c r="G38" s="15">
        <f>10+0.0004</f>
        <v>10.000400000000001</v>
      </c>
      <c r="I38" s="16"/>
    </row>
    <row r="39" spans="1:9" x14ac:dyDescent="0.25">
      <c r="A39" s="77"/>
      <c r="B39" s="64">
        <v>-10</v>
      </c>
      <c r="C39" s="85"/>
      <c r="D39" s="66" t="s">
        <v>55</v>
      </c>
      <c r="E39" s="101"/>
      <c r="F39" s="15">
        <f>-10-0.0004</f>
        <v>-10.000400000000001</v>
      </c>
      <c r="G39" s="15">
        <f>-10+0.0004</f>
        <v>-9.9995999999999992</v>
      </c>
      <c r="I39" s="16"/>
    </row>
    <row r="40" spans="1:9" x14ac:dyDescent="0.25">
      <c r="A40" s="77" t="s">
        <v>137</v>
      </c>
      <c r="B40" s="64">
        <v>100</v>
      </c>
      <c r="C40" s="85"/>
      <c r="D40" s="66" t="s">
        <v>56</v>
      </c>
      <c r="E40" s="101"/>
      <c r="F40" s="15">
        <f>100-0.0051</f>
        <v>99.994900000000001</v>
      </c>
      <c r="G40" s="15">
        <f>100+0.0051</f>
        <v>100.0051</v>
      </c>
      <c r="I40" s="16"/>
    </row>
    <row r="41" spans="1:9" x14ac:dyDescent="0.25">
      <c r="A41" s="77"/>
      <c r="B41" s="64">
        <v>-100</v>
      </c>
      <c r="C41" s="85"/>
      <c r="D41" s="66" t="s">
        <v>57</v>
      </c>
      <c r="E41" s="101"/>
      <c r="F41" s="15">
        <f>-100-0.0051</f>
        <v>-100.0051</v>
      </c>
      <c r="G41" s="15">
        <f>-100+0.0051</f>
        <v>-99.994900000000001</v>
      </c>
      <c r="I41" s="16"/>
    </row>
    <row r="42" spans="1:9" x14ac:dyDescent="0.25">
      <c r="A42" s="95" t="s">
        <v>138</v>
      </c>
      <c r="B42" s="64">
        <v>1000</v>
      </c>
      <c r="C42" s="85"/>
      <c r="D42" s="66" t="s">
        <v>58</v>
      </c>
      <c r="E42" s="101"/>
      <c r="F42" s="17">
        <f>1000-0.055</f>
        <v>999.94500000000005</v>
      </c>
      <c r="G42" s="17">
        <f>1000+0.055</f>
        <v>1000.0549999999999</v>
      </c>
      <c r="I42" s="16"/>
    </row>
    <row r="43" spans="1:9" x14ac:dyDescent="0.25">
      <c r="A43" s="95"/>
      <c r="B43" s="64">
        <v>-500</v>
      </c>
      <c r="C43" s="85"/>
      <c r="D43" s="66" t="s">
        <v>59</v>
      </c>
      <c r="E43" s="101"/>
      <c r="F43" s="15">
        <f>-500-0.0325</f>
        <v>-500.03250000000003</v>
      </c>
      <c r="G43" s="15">
        <f>-500+0.0325</f>
        <v>-499.96749999999997</v>
      </c>
      <c r="I43" s="16"/>
    </row>
    <row r="45" spans="1:9" ht="15" customHeight="1" x14ac:dyDescent="0.25">
      <c r="A45" s="4" t="s">
        <v>7</v>
      </c>
      <c r="B45" s="12"/>
      <c r="C45" s="12"/>
      <c r="D45" s="12"/>
      <c r="E45" s="12"/>
      <c r="F45" s="12"/>
      <c r="G45" s="12"/>
      <c r="H45" s="12"/>
    </row>
    <row r="46" spans="1:9" ht="15" customHeight="1" x14ac:dyDescent="0.25">
      <c r="A46" s="77" t="s">
        <v>127</v>
      </c>
      <c r="B46" s="77" t="s">
        <v>139</v>
      </c>
      <c r="C46" s="77"/>
      <c r="D46" s="77" t="s">
        <v>5</v>
      </c>
      <c r="E46" s="77" t="s">
        <v>4</v>
      </c>
      <c r="F46" s="77"/>
      <c r="G46" s="77" t="s">
        <v>129</v>
      </c>
      <c r="H46" s="77"/>
    </row>
    <row r="47" spans="1:9" x14ac:dyDescent="0.25">
      <c r="A47" s="77"/>
      <c r="B47" s="77"/>
      <c r="C47" s="77"/>
      <c r="D47" s="77"/>
      <c r="E47" s="77"/>
      <c r="F47" s="77"/>
      <c r="G47" s="60" t="s">
        <v>130</v>
      </c>
      <c r="H47" s="60" t="s">
        <v>131</v>
      </c>
    </row>
    <row r="48" spans="1:9" x14ac:dyDescent="0.25">
      <c r="A48" s="96" t="s">
        <v>132</v>
      </c>
      <c r="B48" s="97">
        <v>100</v>
      </c>
      <c r="C48" s="98" t="s">
        <v>133</v>
      </c>
      <c r="D48" s="63" t="s">
        <v>18</v>
      </c>
      <c r="E48" s="67" t="s">
        <v>60</v>
      </c>
      <c r="F48" s="98" t="s">
        <v>133</v>
      </c>
      <c r="G48" s="18">
        <f>100-0.09</f>
        <v>99.91</v>
      </c>
      <c r="H48" s="18">
        <f>100+0.09</f>
        <v>100.09</v>
      </c>
    </row>
    <row r="49" spans="1:8" x14ac:dyDescent="0.25">
      <c r="A49" s="96"/>
      <c r="B49" s="97"/>
      <c r="C49" s="98"/>
      <c r="D49" s="63" t="s">
        <v>20</v>
      </c>
      <c r="E49" s="67" t="s">
        <v>61</v>
      </c>
      <c r="F49" s="98"/>
      <c r="G49" s="18">
        <f>100-0.17</f>
        <v>99.83</v>
      </c>
      <c r="H49" s="18">
        <f>100+0.17</f>
        <v>100.17</v>
      </c>
    </row>
    <row r="50" spans="1:8" x14ac:dyDescent="0.25">
      <c r="A50" s="96"/>
      <c r="B50" s="97"/>
      <c r="C50" s="98"/>
      <c r="D50" s="63" t="s">
        <v>25</v>
      </c>
      <c r="E50" s="67" t="s">
        <v>62</v>
      </c>
      <c r="F50" s="98"/>
      <c r="G50" s="18">
        <f>100-4.5</f>
        <v>95.5</v>
      </c>
      <c r="H50" s="64">
        <f>100+4.5</f>
        <v>104.5</v>
      </c>
    </row>
    <row r="51" spans="1:8" x14ac:dyDescent="0.25">
      <c r="A51" s="99" t="s">
        <v>134</v>
      </c>
      <c r="B51" s="97">
        <v>1</v>
      </c>
      <c r="C51" s="98" t="s">
        <v>135</v>
      </c>
      <c r="D51" s="63" t="s">
        <v>18</v>
      </c>
      <c r="E51" s="67" t="s">
        <v>63</v>
      </c>
      <c r="F51" s="98" t="s">
        <v>135</v>
      </c>
      <c r="G51" s="15">
        <f>1-0.0009</f>
        <v>0.99909999999999999</v>
      </c>
      <c r="H51" s="15">
        <f>1+0.0009</f>
        <v>1.0008999999999999</v>
      </c>
    </row>
    <row r="52" spans="1:8" ht="15" customHeight="1" x14ac:dyDescent="0.25">
      <c r="A52" s="99"/>
      <c r="B52" s="97"/>
      <c r="C52" s="98"/>
      <c r="D52" s="63" t="s">
        <v>20</v>
      </c>
      <c r="E52" s="67" t="s">
        <v>64</v>
      </c>
      <c r="F52" s="98"/>
      <c r="G52" s="17">
        <f>1-0.0017</f>
        <v>0.99829999999999997</v>
      </c>
      <c r="H52" s="17">
        <f>1+0.0017</f>
        <v>1.0017</v>
      </c>
    </row>
    <row r="53" spans="1:8" x14ac:dyDescent="0.25">
      <c r="A53" s="99"/>
      <c r="B53" s="97"/>
      <c r="C53" s="98"/>
      <c r="D53" s="63" t="s">
        <v>25</v>
      </c>
      <c r="E53" s="67" t="s">
        <v>65</v>
      </c>
      <c r="F53" s="98"/>
      <c r="G53" s="17">
        <f>1-0.045</f>
        <v>0.95499999999999996</v>
      </c>
      <c r="H53" s="17">
        <f>1+0.045</f>
        <v>1.0449999999999999</v>
      </c>
    </row>
    <row r="54" spans="1:8" x14ac:dyDescent="0.25">
      <c r="A54" s="99" t="s">
        <v>136</v>
      </c>
      <c r="B54" s="63">
        <v>30</v>
      </c>
      <c r="C54" s="63" t="s">
        <v>133</v>
      </c>
      <c r="D54" s="100" t="s">
        <v>18</v>
      </c>
      <c r="E54" s="67" t="s">
        <v>66</v>
      </c>
      <c r="F54" s="63" t="s">
        <v>133</v>
      </c>
      <c r="G54" s="17">
        <f>30-0.003</f>
        <v>29.997</v>
      </c>
      <c r="H54" s="17">
        <f>30+0.003</f>
        <v>30.003</v>
      </c>
    </row>
    <row r="55" spans="1:8" x14ac:dyDescent="0.25">
      <c r="A55" s="99"/>
      <c r="B55" s="63">
        <v>1</v>
      </c>
      <c r="C55" s="100" t="s">
        <v>135</v>
      </c>
      <c r="D55" s="100"/>
      <c r="E55" s="67" t="s">
        <v>67</v>
      </c>
      <c r="F55" s="100" t="s">
        <v>135</v>
      </c>
      <c r="G55" s="15">
        <f>1-0.0036</f>
        <v>0.99639999999999995</v>
      </c>
      <c r="H55" s="15">
        <f>1+0.0036</f>
        <v>1.0036</v>
      </c>
    </row>
    <row r="56" spans="1:8" x14ac:dyDescent="0.25">
      <c r="A56" s="99"/>
      <c r="B56" s="100">
        <v>10</v>
      </c>
      <c r="C56" s="100"/>
      <c r="D56" s="63" t="s">
        <v>19</v>
      </c>
      <c r="E56" s="67" t="s">
        <v>68</v>
      </c>
      <c r="F56" s="100"/>
      <c r="G56" s="17">
        <f>10-0.009</f>
        <v>9.9909999999999997</v>
      </c>
      <c r="H56" s="17">
        <f>10+0.009</f>
        <v>10.009</v>
      </c>
    </row>
    <row r="57" spans="1:8" x14ac:dyDescent="0.25">
      <c r="A57" s="99"/>
      <c r="B57" s="100"/>
      <c r="C57" s="100"/>
      <c r="D57" s="63" t="s">
        <v>22</v>
      </c>
      <c r="E57" s="67" t="s">
        <v>69</v>
      </c>
      <c r="F57" s="100"/>
      <c r="G57" s="17">
        <f>10-0.009</f>
        <v>9.9909999999999997</v>
      </c>
      <c r="H57" s="17">
        <f>10+0.009</f>
        <v>10.009</v>
      </c>
    </row>
    <row r="58" spans="1:8" x14ac:dyDescent="0.25">
      <c r="A58" s="99"/>
      <c r="B58" s="100"/>
      <c r="C58" s="100"/>
      <c r="D58" s="63" t="s">
        <v>23</v>
      </c>
      <c r="E58" s="67" t="s">
        <v>70</v>
      </c>
      <c r="F58" s="100"/>
      <c r="G58" s="17">
        <f>10-0.009</f>
        <v>9.9909999999999997</v>
      </c>
      <c r="H58" s="17">
        <f>10+0.009</f>
        <v>10.009</v>
      </c>
    </row>
    <row r="59" spans="1:8" x14ac:dyDescent="0.25">
      <c r="A59" s="99"/>
      <c r="B59" s="100"/>
      <c r="C59" s="100"/>
      <c r="D59" s="63" t="s">
        <v>20</v>
      </c>
      <c r="E59" s="67" t="s">
        <v>71</v>
      </c>
      <c r="F59" s="100"/>
      <c r="G59" s="18">
        <f>10-0.017</f>
        <v>9.9830000000000005</v>
      </c>
      <c r="H59" s="18">
        <f>10+0.017</f>
        <v>10.016999999999999</v>
      </c>
    </row>
    <row r="60" spans="1:8" x14ac:dyDescent="0.25">
      <c r="A60" s="99"/>
      <c r="B60" s="100"/>
      <c r="C60" s="100"/>
      <c r="D60" s="63" t="s">
        <v>24</v>
      </c>
      <c r="E60" s="67" t="s">
        <v>72</v>
      </c>
      <c r="F60" s="100"/>
      <c r="G60" s="17">
        <f>10-0.068</f>
        <v>9.9320000000000004</v>
      </c>
      <c r="H60" s="17">
        <f>10+0.068</f>
        <v>10.068</v>
      </c>
    </row>
    <row r="61" spans="1:8" x14ac:dyDescent="0.25">
      <c r="A61" s="99"/>
      <c r="B61" s="100"/>
      <c r="C61" s="100"/>
      <c r="D61" s="63" t="s">
        <v>25</v>
      </c>
      <c r="E61" s="67" t="s">
        <v>73</v>
      </c>
      <c r="F61" s="100"/>
      <c r="G61" s="18">
        <f>10-0.45</f>
        <v>9.5500000000000007</v>
      </c>
      <c r="H61" s="18">
        <f>10+0.45</f>
        <v>10.45</v>
      </c>
    </row>
    <row r="62" spans="1:8" x14ac:dyDescent="0.25">
      <c r="A62" s="99" t="s">
        <v>137</v>
      </c>
      <c r="B62" s="100">
        <v>100</v>
      </c>
      <c r="C62" s="100" t="s">
        <v>135</v>
      </c>
      <c r="D62" s="63" t="s">
        <v>18</v>
      </c>
      <c r="E62" s="67" t="s">
        <v>74</v>
      </c>
      <c r="F62" s="100" t="s">
        <v>135</v>
      </c>
      <c r="G62" s="18">
        <f>100-0.09</f>
        <v>99.91</v>
      </c>
      <c r="H62" s="18">
        <f>100+0.09</f>
        <v>100.09</v>
      </c>
    </row>
    <row r="63" spans="1:8" x14ac:dyDescent="0.25">
      <c r="A63" s="99"/>
      <c r="B63" s="100"/>
      <c r="C63" s="100"/>
      <c r="D63" s="63" t="s">
        <v>20</v>
      </c>
      <c r="E63" s="67" t="s">
        <v>75</v>
      </c>
      <c r="F63" s="100"/>
      <c r="G63" s="64">
        <f>100-0.17</f>
        <v>99.83</v>
      </c>
      <c r="H63" s="64">
        <f>100+0.17</f>
        <v>100.17</v>
      </c>
    </row>
    <row r="64" spans="1:8" x14ac:dyDescent="0.25">
      <c r="A64" s="99"/>
      <c r="B64" s="63">
        <v>70</v>
      </c>
      <c r="C64" s="100"/>
      <c r="D64" s="63" t="s">
        <v>25</v>
      </c>
      <c r="E64" s="67" t="s">
        <v>76</v>
      </c>
      <c r="F64" s="100"/>
      <c r="G64" s="64">
        <f>70-3.3</f>
        <v>66.7</v>
      </c>
      <c r="H64" s="64">
        <f>70+3.3</f>
        <v>73.3</v>
      </c>
    </row>
    <row r="65" spans="1:8" x14ac:dyDescent="0.25">
      <c r="A65" s="99" t="s">
        <v>140</v>
      </c>
      <c r="B65" s="63">
        <v>750</v>
      </c>
      <c r="C65" s="100" t="s">
        <v>135</v>
      </c>
      <c r="D65" s="63" t="s">
        <v>18</v>
      </c>
      <c r="E65" s="67" t="s">
        <v>77</v>
      </c>
      <c r="F65" s="100" t="s">
        <v>135</v>
      </c>
      <c r="G65" s="64">
        <f>750-0.675</f>
        <v>749.32500000000005</v>
      </c>
      <c r="H65" s="64">
        <f>750+0.675</f>
        <v>750.67499999999995</v>
      </c>
    </row>
    <row r="66" spans="1:8" x14ac:dyDescent="0.25">
      <c r="A66" s="99"/>
      <c r="B66" s="63">
        <v>210</v>
      </c>
      <c r="C66" s="100"/>
      <c r="D66" s="63" t="s">
        <v>20</v>
      </c>
      <c r="E66" s="67" t="s">
        <v>78</v>
      </c>
      <c r="F66" s="100"/>
      <c r="G66" s="18">
        <f>210-0.627</f>
        <v>209.37299999999999</v>
      </c>
      <c r="H66" s="18">
        <f>210+0.627</f>
        <v>210.62700000000001</v>
      </c>
    </row>
    <row r="67" spans="1:8" x14ac:dyDescent="0.25">
      <c r="A67" s="99"/>
      <c r="B67" s="63">
        <v>70</v>
      </c>
      <c r="C67" s="100"/>
      <c r="D67" s="63" t="s">
        <v>25</v>
      </c>
      <c r="E67" s="67" t="s">
        <v>79</v>
      </c>
      <c r="F67" s="100"/>
      <c r="G67" s="64">
        <f>70-6.6</f>
        <v>63.4</v>
      </c>
      <c r="H67" s="64">
        <f>70+6.6</f>
        <v>76.599999999999994</v>
      </c>
    </row>
    <row r="68" spans="1:8" x14ac:dyDescent="0.25">
      <c r="A68" s="19"/>
      <c r="B68" s="69"/>
      <c r="C68" s="69"/>
      <c r="D68" s="69"/>
      <c r="E68" s="70"/>
      <c r="F68" s="69"/>
      <c r="G68" s="71"/>
      <c r="H68" s="71"/>
    </row>
    <row r="69" spans="1:8" x14ac:dyDescent="0.25">
      <c r="A69" s="25" t="s">
        <v>8</v>
      </c>
      <c r="B69" s="20"/>
      <c r="C69" s="21"/>
      <c r="D69" s="22"/>
      <c r="E69" s="23"/>
      <c r="F69" s="24"/>
    </row>
    <row r="70" spans="1:8" ht="15" customHeight="1" x14ac:dyDescent="0.25">
      <c r="A70" s="77" t="s">
        <v>127</v>
      </c>
      <c r="B70" s="77" t="s">
        <v>139</v>
      </c>
      <c r="C70" s="77"/>
      <c r="D70" s="77" t="s">
        <v>141</v>
      </c>
      <c r="E70" s="77"/>
      <c r="F70" s="77" t="s">
        <v>129</v>
      </c>
      <c r="G70" s="77"/>
    </row>
    <row r="71" spans="1:8" x14ac:dyDescent="0.25">
      <c r="A71" s="77"/>
      <c r="B71" s="77"/>
      <c r="C71" s="77"/>
      <c r="D71" s="77"/>
      <c r="E71" s="77"/>
      <c r="F71" s="60" t="s">
        <v>130</v>
      </c>
      <c r="G71" s="60" t="s">
        <v>131</v>
      </c>
    </row>
    <row r="72" spans="1:8" x14ac:dyDescent="0.25">
      <c r="A72" s="62" t="s">
        <v>142</v>
      </c>
      <c r="B72" s="62">
        <v>100</v>
      </c>
      <c r="C72" s="65" t="s">
        <v>143</v>
      </c>
      <c r="D72" s="67" t="s">
        <v>80</v>
      </c>
      <c r="E72" s="65" t="s">
        <v>143</v>
      </c>
      <c r="F72" s="17">
        <f>100-0.075</f>
        <v>99.924999999999997</v>
      </c>
      <c r="G72" s="17">
        <f>100+0.075</f>
        <v>100.075</v>
      </c>
    </row>
    <row r="73" spans="1:8" x14ac:dyDescent="0.25">
      <c r="A73" s="62" t="s">
        <v>144</v>
      </c>
      <c r="B73" s="62">
        <v>1</v>
      </c>
      <c r="C73" s="85" t="s">
        <v>145</v>
      </c>
      <c r="D73" s="67" t="s">
        <v>81</v>
      </c>
      <c r="E73" s="85" t="s">
        <v>145</v>
      </c>
      <c r="F73" s="52">
        <f>1-0.00056</f>
        <v>0.99944</v>
      </c>
      <c r="G73" s="52">
        <f>1+0.00056</f>
        <v>1.0005599999999999</v>
      </c>
    </row>
    <row r="74" spans="1:8" x14ac:dyDescent="0.25">
      <c r="A74" s="62" t="s">
        <v>146</v>
      </c>
      <c r="B74" s="62">
        <v>10</v>
      </c>
      <c r="C74" s="85"/>
      <c r="D74" s="67" t="s">
        <v>82</v>
      </c>
      <c r="E74" s="85"/>
      <c r="F74" s="17">
        <f>10-0.007</f>
        <v>9.9930000000000003</v>
      </c>
      <c r="G74" s="17">
        <f>10+0.007</f>
        <v>10.007</v>
      </c>
    </row>
    <row r="75" spans="1:8" x14ac:dyDescent="0.25">
      <c r="A75" s="62" t="s">
        <v>147</v>
      </c>
      <c r="B75" s="62">
        <v>100</v>
      </c>
      <c r="C75" s="85"/>
      <c r="D75" s="67" t="s">
        <v>83</v>
      </c>
      <c r="E75" s="85"/>
      <c r="F75" s="17">
        <f>100-0.055</f>
        <v>99.944999999999993</v>
      </c>
      <c r="G75" s="17">
        <f>100+0.055</f>
        <v>100.05500000000001</v>
      </c>
    </row>
    <row r="76" spans="1:8" x14ac:dyDescent="0.25">
      <c r="A76" s="62" t="s">
        <v>148</v>
      </c>
      <c r="B76" s="62">
        <v>1</v>
      </c>
      <c r="C76" s="85" t="s">
        <v>149</v>
      </c>
      <c r="D76" s="67" t="s">
        <v>84</v>
      </c>
      <c r="E76" s="85" t="s">
        <v>149</v>
      </c>
      <c r="F76" s="15">
        <f>1-0.0011</f>
        <v>0.99890000000000001</v>
      </c>
      <c r="G76" s="15">
        <f>1+0.0011</f>
        <v>1.0011000000000001</v>
      </c>
    </row>
    <row r="77" spans="1:8" x14ac:dyDescent="0.25">
      <c r="A77" s="62" t="s">
        <v>150</v>
      </c>
      <c r="B77" s="62">
        <v>2</v>
      </c>
      <c r="C77" s="85"/>
      <c r="D77" s="67" t="s">
        <v>85</v>
      </c>
      <c r="E77" s="85"/>
      <c r="F77" s="15">
        <f>2-0.0046</f>
        <v>1.9954000000000001</v>
      </c>
      <c r="G77" s="15">
        <f>2+0.0046</f>
        <v>2.0045999999999999</v>
      </c>
    </row>
    <row r="78" spans="1:8" x14ac:dyDescent="0.25">
      <c r="A78" s="99">
        <v>10</v>
      </c>
      <c r="B78" s="62">
        <v>5</v>
      </c>
      <c r="C78" s="85"/>
      <c r="D78" s="67" t="s">
        <v>123</v>
      </c>
      <c r="E78" s="85"/>
      <c r="F78" s="17">
        <f>5-0.012</f>
        <v>4.9880000000000004</v>
      </c>
      <c r="G78" s="62">
        <f>5+0.012</f>
        <v>5.0119999999999996</v>
      </c>
    </row>
    <row r="79" spans="1:8" x14ac:dyDescent="0.25">
      <c r="A79" s="99"/>
      <c r="B79" s="62">
        <v>10</v>
      </c>
      <c r="C79" s="85"/>
      <c r="D79" s="67" t="s">
        <v>124</v>
      </c>
      <c r="E79" s="85"/>
      <c r="F79" s="17">
        <f>10-0.022</f>
        <v>9.9779999999999998</v>
      </c>
      <c r="G79" s="62">
        <f>10+0.022</f>
        <v>10.022</v>
      </c>
    </row>
    <row r="80" spans="1:8" x14ac:dyDescent="0.25">
      <c r="A80" s="19"/>
      <c r="B80" s="19"/>
      <c r="C80" s="72"/>
      <c r="D80" s="70"/>
      <c r="E80" s="72"/>
      <c r="F80" s="24"/>
      <c r="G80" s="19"/>
    </row>
    <row r="81" spans="1:15" x14ac:dyDescent="0.25">
      <c r="A81" s="25" t="s">
        <v>10</v>
      </c>
      <c r="B81" s="19"/>
      <c r="C81" s="21"/>
      <c r="D81" s="22"/>
      <c r="E81" s="23"/>
      <c r="F81" s="24"/>
    </row>
    <row r="82" spans="1:15" ht="15" customHeight="1" x14ac:dyDescent="0.25">
      <c r="A82" s="77" t="s">
        <v>127</v>
      </c>
      <c r="B82" s="77" t="s">
        <v>139</v>
      </c>
      <c r="C82" s="77"/>
      <c r="D82" s="77" t="s">
        <v>5</v>
      </c>
      <c r="E82" s="77" t="s">
        <v>9</v>
      </c>
      <c r="F82" s="77"/>
      <c r="G82" s="77" t="s">
        <v>129</v>
      </c>
      <c r="H82" s="77"/>
      <c r="J82" s="53"/>
      <c r="K82" s="53"/>
      <c r="L82" s="53"/>
      <c r="M82" s="53"/>
      <c r="N82" s="53"/>
      <c r="O82" s="53"/>
    </row>
    <row r="83" spans="1:15" x14ac:dyDescent="0.25">
      <c r="A83" s="77"/>
      <c r="B83" s="77"/>
      <c r="C83" s="77"/>
      <c r="D83" s="77"/>
      <c r="E83" s="77"/>
      <c r="F83" s="77"/>
      <c r="G83" s="60" t="s">
        <v>130</v>
      </c>
      <c r="H83" s="60" t="s">
        <v>131</v>
      </c>
      <c r="J83" s="53"/>
      <c r="K83" s="53"/>
      <c r="L83" s="53"/>
      <c r="M83" s="53"/>
      <c r="N83" s="53"/>
      <c r="O83" s="53"/>
    </row>
    <row r="84" spans="1:15" x14ac:dyDescent="0.25">
      <c r="A84" s="99" t="s">
        <v>142</v>
      </c>
      <c r="B84" s="99">
        <v>100</v>
      </c>
      <c r="C84" s="85" t="s">
        <v>143</v>
      </c>
      <c r="D84" s="63" t="s">
        <v>18</v>
      </c>
      <c r="E84" s="67" t="s">
        <v>86</v>
      </c>
      <c r="F84" s="85" t="s">
        <v>143</v>
      </c>
      <c r="G84" s="102">
        <f>100-0.14</f>
        <v>99.86</v>
      </c>
      <c r="H84" s="102">
        <f>100+0.14</f>
        <v>100.14</v>
      </c>
      <c r="J84" s="54"/>
      <c r="K84" s="54"/>
      <c r="L84" s="54"/>
      <c r="M84" s="55"/>
      <c r="N84" s="55"/>
      <c r="O84" s="24"/>
    </row>
    <row r="85" spans="1:15" ht="15" customHeight="1" x14ac:dyDescent="0.25">
      <c r="A85" s="99"/>
      <c r="B85" s="99"/>
      <c r="C85" s="85"/>
      <c r="D85" s="63" t="s">
        <v>26</v>
      </c>
      <c r="E85" s="67" t="s">
        <v>87</v>
      </c>
      <c r="F85" s="85"/>
      <c r="G85" s="102"/>
      <c r="H85" s="102"/>
      <c r="J85" s="10"/>
      <c r="K85" s="19"/>
      <c r="L85" s="19"/>
      <c r="M85" s="55"/>
      <c r="N85" s="55"/>
      <c r="O85" s="24"/>
    </row>
    <row r="86" spans="1:15" x14ac:dyDescent="0.25">
      <c r="A86" s="99" t="s">
        <v>144</v>
      </c>
      <c r="B86" s="99">
        <v>1</v>
      </c>
      <c r="C86" s="100" t="s">
        <v>145</v>
      </c>
      <c r="D86" s="63" t="s">
        <v>18</v>
      </c>
      <c r="E86" s="67" t="s">
        <v>88</v>
      </c>
      <c r="F86" s="100" t="s">
        <v>145</v>
      </c>
      <c r="G86" s="101">
        <f>1-0.0014</f>
        <v>0.99860000000000004</v>
      </c>
      <c r="H86" s="99">
        <f>1+0.0014</f>
        <v>1.0014000000000001</v>
      </c>
      <c r="J86" s="10"/>
      <c r="K86" s="19"/>
      <c r="L86" s="19"/>
      <c r="M86" s="55"/>
      <c r="N86" s="55"/>
      <c r="O86" s="24"/>
    </row>
    <row r="87" spans="1:15" ht="15" customHeight="1" x14ac:dyDescent="0.25">
      <c r="A87" s="99"/>
      <c r="B87" s="99"/>
      <c r="C87" s="100"/>
      <c r="D87" s="63" t="s">
        <v>26</v>
      </c>
      <c r="E87" s="67" t="s">
        <v>89</v>
      </c>
      <c r="F87" s="100"/>
      <c r="G87" s="101"/>
      <c r="H87" s="99"/>
      <c r="J87" s="10"/>
      <c r="K87" s="10"/>
      <c r="L87" s="19"/>
      <c r="M87" s="55"/>
      <c r="N87" s="55"/>
      <c r="O87" s="24"/>
    </row>
    <row r="88" spans="1:15" x14ac:dyDescent="0.25">
      <c r="A88" s="99" t="s">
        <v>146</v>
      </c>
      <c r="B88" s="62">
        <v>100</v>
      </c>
      <c r="C88" s="63" t="s">
        <v>143</v>
      </c>
      <c r="D88" s="100" t="s">
        <v>18</v>
      </c>
      <c r="E88" s="67" t="s">
        <v>90</v>
      </c>
      <c r="F88" s="63" t="s">
        <v>143</v>
      </c>
      <c r="G88" s="64">
        <f>100-4.1</f>
        <v>95.9</v>
      </c>
      <c r="H88" s="64">
        <f>100+4.1</f>
        <v>104.1</v>
      </c>
      <c r="J88" s="10"/>
      <c r="K88" s="10"/>
      <c r="L88" s="19"/>
      <c r="M88" s="55"/>
      <c r="N88" s="55"/>
      <c r="O88" s="24"/>
    </row>
    <row r="89" spans="1:15" x14ac:dyDescent="0.25">
      <c r="A89" s="99"/>
      <c r="B89" s="62">
        <v>1</v>
      </c>
      <c r="C89" s="100" t="s">
        <v>145</v>
      </c>
      <c r="D89" s="100"/>
      <c r="E89" s="67" t="s">
        <v>91</v>
      </c>
      <c r="F89" s="100" t="s">
        <v>145</v>
      </c>
      <c r="G89" s="17">
        <f>1-0.005</f>
        <v>0.995</v>
      </c>
      <c r="H89" s="62">
        <f>1+0.005</f>
        <v>1.0049999999999999</v>
      </c>
      <c r="J89" s="10"/>
      <c r="K89" s="10"/>
      <c r="L89" s="19"/>
      <c r="M89" s="55"/>
      <c r="N89" s="55"/>
      <c r="O89" s="24"/>
    </row>
    <row r="90" spans="1:15" x14ac:dyDescent="0.25">
      <c r="A90" s="99"/>
      <c r="B90" s="99">
        <v>10</v>
      </c>
      <c r="C90" s="100"/>
      <c r="D90" s="100"/>
      <c r="E90" s="67" t="s">
        <v>92</v>
      </c>
      <c r="F90" s="100"/>
      <c r="G90" s="103">
        <f>10-0.014</f>
        <v>9.9860000000000007</v>
      </c>
      <c r="H90" s="99">
        <f>10+0.014</f>
        <v>10.013999999999999</v>
      </c>
      <c r="J90" s="10"/>
      <c r="K90" s="19"/>
      <c r="L90" s="19"/>
      <c r="M90" s="55"/>
      <c r="N90" s="55"/>
      <c r="O90" s="24"/>
    </row>
    <row r="91" spans="1:15" x14ac:dyDescent="0.25">
      <c r="A91" s="99"/>
      <c r="B91" s="99"/>
      <c r="C91" s="100"/>
      <c r="D91" s="63" t="s">
        <v>26</v>
      </c>
      <c r="E91" s="67" t="s">
        <v>93</v>
      </c>
      <c r="F91" s="100"/>
      <c r="G91" s="103"/>
      <c r="H91" s="99"/>
      <c r="J91" s="10"/>
      <c r="K91" s="19"/>
      <c r="L91" s="19"/>
      <c r="M91" s="55"/>
      <c r="N91" s="55"/>
      <c r="O91" s="24"/>
    </row>
    <row r="92" spans="1:15" x14ac:dyDescent="0.25">
      <c r="A92" s="99" t="s">
        <v>147</v>
      </c>
      <c r="B92" s="100">
        <v>100</v>
      </c>
      <c r="C92" s="100" t="s">
        <v>145</v>
      </c>
      <c r="D92" s="63" t="s">
        <v>19</v>
      </c>
      <c r="E92" s="67" t="s">
        <v>94</v>
      </c>
      <c r="F92" s="100" t="s">
        <v>145</v>
      </c>
      <c r="G92" s="102">
        <f>100-0.14</f>
        <v>99.86</v>
      </c>
      <c r="H92" s="99">
        <f>100+0.14</f>
        <v>100.14</v>
      </c>
      <c r="J92" s="10"/>
      <c r="K92" s="19"/>
      <c r="L92" s="19"/>
      <c r="M92" s="55"/>
      <c r="N92" s="55"/>
      <c r="O92" s="24"/>
    </row>
    <row r="93" spans="1:15" ht="15" customHeight="1" x14ac:dyDescent="0.25">
      <c r="A93" s="99"/>
      <c r="B93" s="100"/>
      <c r="C93" s="100"/>
      <c r="D93" s="63" t="s">
        <v>18</v>
      </c>
      <c r="E93" s="67" t="s">
        <v>95</v>
      </c>
      <c r="F93" s="100"/>
      <c r="G93" s="102"/>
      <c r="H93" s="99"/>
      <c r="J93" s="10"/>
      <c r="K93" s="19"/>
      <c r="L93" s="19"/>
      <c r="M93" s="55"/>
      <c r="N93" s="55"/>
      <c r="O93" s="24"/>
    </row>
    <row r="94" spans="1:15" x14ac:dyDescent="0.25">
      <c r="A94" s="99"/>
      <c r="B94" s="100"/>
      <c r="C94" s="100"/>
      <c r="D94" s="63" t="s">
        <v>26</v>
      </c>
      <c r="E94" s="67" t="s">
        <v>96</v>
      </c>
      <c r="F94" s="100"/>
      <c r="G94" s="102"/>
      <c r="H94" s="99"/>
      <c r="J94" s="10"/>
      <c r="K94" s="19"/>
      <c r="L94" s="19"/>
      <c r="M94" s="55"/>
      <c r="N94" s="55"/>
      <c r="O94" s="24"/>
    </row>
    <row r="95" spans="1:15" x14ac:dyDescent="0.25">
      <c r="A95" s="99" t="s">
        <v>148</v>
      </c>
      <c r="B95" s="99">
        <v>1</v>
      </c>
      <c r="C95" s="100" t="s">
        <v>149</v>
      </c>
      <c r="D95" s="63" t="s">
        <v>18</v>
      </c>
      <c r="E95" s="67" t="s">
        <v>97</v>
      </c>
      <c r="F95" s="100" t="s">
        <v>149</v>
      </c>
      <c r="G95" s="101">
        <f>1-0.0014</f>
        <v>0.99860000000000004</v>
      </c>
      <c r="H95" s="99">
        <f>1+0.0014</f>
        <v>1.0014000000000001</v>
      </c>
      <c r="J95" s="10"/>
      <c r="K95" s="19"/>
      <c r="L95" s="19"/>
      <c r="M95" s="55"/>
      <c r="N95" s="55"/>
      <c r="O95" s="24"/>
    </row>
    <row r="96" spans="1:15" x14ac:dyDescent="0.25">
      <c r="A96" s="99"/>
      <c r="B96" s="99"/>
      <c r="C96" s="100"/>
      <c r="D96" s="63" t="s">
        <v>26</v>
      </c>
      <c r="E96" s="67" t="s">
        <v>98</v>
      </c>
      <c r="F96" s="100"/>
      <c r="G96" s="101"/>
      <c r="H96" s="99"/>
      <c r="J96" s="10"/>
      <c r="K96" s="19"/>
      <c r="L96" s="19"/>
      <c r="M96" s="55"/>
      <c r="N96" s="55"/>
      <c r="O96" s="24"/>
    </row>
    <row r="97" spans="1:15" x14ac:dyDescent="0.25">
      <c r="A97" s="99" t="s">
        <v>150</v>
      </c>
      <c r="B97" s="99">
        <v>2</v>
      </c>
      <c r="C97" s="100" t="s">
        <v>149</v>
      </c>
      <c r="D97" s="63" t="s">
        <v>18</v>
      </c>
      <c r="E97" s="67" t="s">
        <v>99</v>
      </c>
      <c r="F97" s="100" t="s">
        <v>149</v>
      </c>
      <c r="G97" s="101">
        <f>2-0.0058</f>
        <v>1.9942</v>
      </c>
      <c r="H97" s="99">
        <f>2+0.0058</f>
        <v>2.0057999999999998</v>
      </c>
      <c r="J97" s="10"/>
      <c r="K97" s="19"/>
      <c r="L97" s="19"/>
      <c r="M97" s="55"/>
      <c r="N97" s="55"/>
      <c r="O97" s="24"/>
    </row>
    <row r="98" spans="1:15" x14ac:dyDescent="0.25">
      <c r="A98" s="99"/>
      <c r="B98" s="99"/>
      <c r="C98" s="100"/>
      <c r="D98" s="63" t="s">
        <v>26</v>
      </c>
      <c r="E98" s="67" t="s">
        <v>100</v>
      </c>
      <c r="F98" s="100"/>
      <c r="G98" s="101"/>
      <c r="H98" s="99"/>
      <c r="J98" s="10"/>
      <c r="K98" s="19"/>
      <c r="L98" s="19"/>
      <c r="M98" s="55"/>
      <c r="N98" s="55"/>
      <c r="O98" s="24"/>
    </row>
    <row r="99" spans="1:15" x14ac:dyDescent="0.25">
      <c r="A99" s="62" t="s">
        <v>164</v>
      </c>
      <c r="B99" s="62">
        <v>10</v>
      </c>
      <c r="C99" s="62" t="s">
        <v>149</v>
      </c>
      <c r="D99" s="63" t="s">
        <v>26</v>
      </c>
      <c r="E99" s="67" t="s">
        <v>125</v>
      </c>
      <c r="F99" s="62" t="s">
        <v>149</v>
      </c>
      <c r="G99" s="61">
        <f>10-0.019</f>
        <v>9.9809999999999999</v>
      </c>
      <c r="H99" s="61">
        <f>10+0.019</f>
        <v>10.019</v>
      </c>
      <c r="J99" s="10"/>
      <c r="K99" s="19"/>
      <c r="L99" s="19"/>
      <c r="M99" s="55"/>
      <c r="N99" s="55"/>
      <c r="O99" s="24"/>
    </row>
    <row r="100" spans="1:15" x14ac:dyDescent="0.25">
      <c r="A100" s="19"/>
      <c r="B100" s="19"/>
      <c r="C100" s="19"/>
      <c r="D100" s="69"/>
      <c r="E100" s="70"/>
      <c r="F100" s="19"/>
      <c r="G100" s="37"/>
      <c r="H100" s="37"/>
      <c r="J100" s="10"/>
      <c r="K100" s="19"/>
      <c r="L100" s="19"/>
      <c r="M100" s="55"/>
      <c r="N100" s="55"/>
      <c r="O100" s="24"/>
    </row>
    <row r="101" spans="1:15" x14ac:dyDescent="0.25">
      <c r="A101" s="25" t="s">
        <v>11</v>
      </c>
      <c r="B101" s="19"/>
      <c r="C101" s="19"/>
      <c r="D101" s="21"/>
      <c r="E101" s="22"/>
      <c r="F101" s="24"/>
    </row>
    <row r="102" spans="1:15" ht="15" customHeight="1" x14ac:dyDescent="0.25">
      <c r="A102" s="77" t="s">
        <v>127</v>
      </c>
      <c r="B102" s="104" t="s">
        <v>139</v>
      </c>
      <c r="C102" s="77" t="s">
        <v>13</v>
      </c>
      <c r="D102" s="77"/>
      <c r="E102" s="77" t="s">
        <v>12</v>
      </c>
      <c r="F102" s="77"/>
      <c r="G102" s="77" t="s">
        <v>129</v>
      </c>
      <c r="H102" s="77"/>
    </row>
    <row r="103" spans="1:15" x14ac:dyDescent="0.25">
      <c r="A103" s="77"/>
      <c r="B103" s="104"/>
      <c r="C103" s="77"/>
      <c r="D103" s="77"/>
      <c r="E103" s="77"/>
      <c r="F103" s="77"/>
      <c r="G103" s="60" t="s">
        <v>130</v>
      </c>
      <c r="H103" s="60" t="s">
        <v>131</v>
      </c>
    </row>
    <row r="104" spans="1:15" x14ac:dyDescent="0.25">
      <c r="A104" s="60" t="s">
        <v>134</v>
      </c>
      <c r="B104" s="60" t="s">
        <v>132</v>
      </c>
      <c r="C104" s="30">
        <v>10</v>
      </c>
      <c r="D104" s="65" t="s">
        <v>151</v>
      </c>
      <c r="E104" s="67" t="s">
        <v>101</v>
      </c>
      <c r="F104" s="65" t="s">
        <v>151</v>
      </c>
      <c r="G104" s="17">
        <f>10-0.003</f>
        <v>9.9969999999999999</v>
      </c>
      <c r="H104" s="58">
        <f>10+0.003</f>
        <v>10.003</v>
      </c>
    </row>
    <row r="105" spans="1:15" x14ac:dyDescent="0.25">
      <c r="A105" s="60" t="s">
        <v>132</v>
      </c>
      <c r="B105" s="60" t="s">
        <v>152</v>
      </c>
      <c r="C105" s="30">
        <v>300</v>
      </c>
      <c r="D105" s="65" t="s">
        <v>153</v>
      </c>
      <c r="E105" s="67" t="s">
        <v>102</v>
      </c>
      <c r="F105" s="65" t="s">
        <v>153</v>
      </c>
      <c r="G105" s="64">
        <f>300-0.3</f>
        <v>299.7</v>
      </c>
      <c r="H105" s="60">
        <f>300+0.3</f>
        <v>300.3</v>
      </c>
    </row>
    <row r="106" spans="1:15" s="57" customFormat="1" x14ac:dyDescent="0.25">
      <c r="A106" s="56"/>
      <c r="B106" s="54"/>
      <c r="C106" s="54"/>
      <c r="D106" s="55"/>
      <c r="E106" s="55"/>
      <c r="F106" s="54"/>
      <c r="G106" s="14"/>
      <c r="H106" s="14"/>
      <c r="I106" s="14"/>
    </row>
    <row r="107" spans="1:15" x14ac:dyDescent="0.25">
      <c r="A107" s="8" t="s">
        <v>120</v>
      </c>
      <c r="B107" s="19"/>
      <c r="C107" s="19"/>
      <c r="D107" s="21"/>
      <c r="E107" s="22"/>
      <c r="F107" s="24"/>
    </row>
    <row r="108" spans="1:15" s="9" customFormat="1" ht="14.25" customHeight="1" x14ac:dyDescent="0.2">
      <c r="A108" s="8" t="s">
        <v>121</v>
      </c>
      <c r="B108" s="26"/>
      <c r="C108" s="26"/>
      <c r="D108" s="27"/>
      <c r="E108" s="28"/>
      <c r="F108" s="29"/>
      <c r="G108" s="8"/>
      <c r="H108" s="8"/>
      <c r="I108" s="8"/>
    </row>
    <row r="109" spans="1:15" ht="15" customHeight="1" x14ac:dyDescent="0.25">
      <c r="A109" s="77" t="s">
        <v>127</v>
      </c>
      <c r="B109" s="77" t="s">
        <v>139</v>
      </c>
      <c r="C109" s="77"/>
      <c r="D109" s="77" t="s">
        <v>14</v>
      </c>
      <c r="E109" s="77"/>
      <c r="F109" s="77" t="s">
        <v>129</v>
      </c>
      <c r="G109" s="77"/>
    </row>
    <row r="110" spans="1:15" x14ac:dyDescent="0.25">
      <c r="A110" s="77"/>
      <c r="B110" s="77"/>
      <c r="C110" s="77"/>
      <c r="D110" s="77"/>
      <c r="E110" s="77"/>
      <c r="F110" s="60" t="s">
        <v>130</v>
      </c>
      <c r="G110" s="60" t="s">
        <v>131</v>
      </c>
    </row>
    <row r="111" spans="1:15" x14ac:dyDescent="0.25">
      <c r="A111" s="30" t="s">
        <v>154</v>
      </c>
      <c r="B111" s="30">
        <v>100</v>
      </c>
      <c r="C111" s="65" t="s">
        <v>155</v>
      </c>
      <c r="D111" s="67" t="s">
        <v>103</v>
      </c>
      <c r="E111" s="65" t="s">
        <v>155</v>
      </c>
      <c r="F111" s="17">
        <f>100-0.014</f>
        <v>99.986000000000004</v>
      </c>
      <c r="G111" s="17">
        <f>100+0.014</f>
        <v>100.014</v>
      </c>
    </row>
    <row r="112" spans="1:15" x14ac:dyDescent="0.25">
      <c r="A112" s="30" t="s">
        <v>156</v>
      </c>
      <c r="B112" s="30">
        <v>1</v>
      </c>
      <c r="C112" s="85" t="s">
        <v>157</v>
      </c>
      <c r="D112" s="67" t="s">
        <v>104</v>
      </c>
      <c r="E112" s="85" t="s">
        <v>157</v>
      </c>
      <c r="F112" s="52">
        <f>1-0.00011</f>
        <v>0.99988999999999995</v>
      </c>
      <c r="G112" s="52">
        <f>1+0.00011</f>
        <v>1.0001100000000001</v>
      </c>
    </row>
    <row r="113" spans="1:9" x14ac:dyDescent="0.25">
      <c r="A113" s="30" t="s">
        <v>158</v>
      </c>
      <c r="B113" s="30">
        <v>10</v>
      </c>
      <c r="C113" s="85"/>
      <c r="D113" s="67" t="s">
        <v>105</v>
      </c>
      <c r="E113" s="85"/>
      <c r="F113" s="15">
        <f>10-0.0011</f>
        <v>9.9989000000000008</v>
      </c>
      <c r="G113" s="15">
        <f>10+0.0011</f>
        <v>10.001099999999999</v>
      </c>
    </row>
    <row r="114" spans="1:9" x14ac:dyDescent="0.25">
      <c r="A114" s="30" t="s">
        <v>159</v>
      </c>
      <c r="B114" s="30">
        <v>100</v>
      </c>
      <c r="C114" s="85"/>
      <c r="D114" s="67" t="s">
        <v>106</v>
      </c>
      <c r="E114" s="85"/>
      <c r="F114" s="17">
        <f>100-0.011</f>
        <v>99.989000000000004</v>
      </c>
      <c r="G114" s="17">
        <f>100+0.011</f>
        <v>100.011</v>
      </c>
    </row>
    <row r="115" spans="1:9" x14ac:dyDescent="0.25">
      <c r="A115" s="31"/>
      <c r="B115" s="31"/>
      <c r="C115" s="32"/>
      <c r="D115" s="33"/>
      <c r="E115" s="34"/>
      <c r="F115" s="24"/>
    </row>
    <row r="116" spans="1:9" s="9" customFormat="1" ht="15.75" customHeight="1" x14ac:dyDescent="0.2">
      <c r="A116" s="36" t="s">
        <v>122</v>
      </c>
      <c r="B116" s="26"/>
      <c r="C116" s="26"/>
      <c r="D116" s="27"/>
      <c r="E116" s="28"/>
      <c r="F116" s="29"/>
      <c r="G116" s="8"/>
      <c r="H116" s="8"/>
      <c r="I116" s="8"/>
    </row>
    <row r="117" spans="1:9" ht="15" customHeight="1" x14ac:dyDescent="0.25">
      <c r="A117" s="77" t="s">
        <v>127</v>
      </c>
      <c r="B117" s="77" t="s">
        <v>139</v>
      </c>
      <c r="C117" s="77"/>
      <c r="D117" s="77" t="s">
        <v>141</v>
      </c>
      <c r="E117" s="77"/>
      <c r="F117" s="77" t="s">
        <v>129</v>
      </c>
      <c r="G117" s="77"/>
    </row>
    <row r="118" spans="1:9" x14ac:dyDescent="0.25">
      <c r="A118" s="77"/>
      <c r="B118" s="77"/>
      <c r="C118" s="77"/>
      <c r="D118" s="77"/>
      <c r="E118" s="77"/>
      <c r="F118" s="60" t="s">
        <v>130</v>
      </c>
      <c r="G118" s="60" t="s">
        <v>131</v>
      </c>
    </row>
    <row r="119" spans="1:9" x14ac:dyDescent="0.25">
      <c r="A119" s="30" t="s">
        <v>160</v>
      </c>
      <c r="B119" s="30">
        <v>1</v>
      </c>
      <c r="C119" s="85" t="s">
        <v>161</v>
      </c>
      <c r="D119" s="67" t="s">
        <v>107</v>
      </c>
      <c r="E119" s="85" t="s">
        <v>161</v>
      </c>
      <c r="F119" s="52">
        <f>1-0.00011</f>
        <v>0.99988999999999995</v>
      </c>
      <c r="G119" s="52">
        <f>1+0.00011</f>
        <v>1.0001100000000001</v>
      </c>
    </row>
    <row r="120" spans="1:9" x14ac:dyDescent="0.25">
      <c r="A120" s="30" t="s">
        <v>162</v>
      </c>
      <c r="B120" s="30">
        <v>10</v>
      </c>
      <c r="C120" s="85"/>
      <c r="D120" s="67" t="s">
        <v>108</v>
      </c>
      <c r="E120" s="85"/>
      <c r="F120" s="15">
        <f>10-0.0041</f>
        <v>9.9959000000000007</v>
      </c>
      <c r="G120" s="15">
        <f>10+0.0041</f>
        <v>10.004099999999999</v>
      </c>
    </row>
    <row r="121" spans="1:9" x14ac:dyDescent="0.25">
      <c r="A121" s="30" t="s">
        <v>163</v>
      </c>
      <c r="B121" s="30">
        <v>100</v>
      </c>
      <c r="C121" s="85"/>
      <c r="D121" s="67" t="s">
        <v>109</v>
      </c>
      <c r="E121" s="85"/>
      <c r="F121" s="17">
        <f>100-0.081</f>
        <v>99.918999999999997</v>
      </c>
      <c r="G121" s="17">
        <f>100+0.081</f>
        <v>100.081</v>
      </c>
    </row>
    <row r="122" spans="1:9" s="57" customFormat="1" x14ac:dyDescent="0.25">
      <c r="A122" s="35"/>
      <c r="B122" s="35"/>
      <c r="C122" s="55"/>
      <c r="D122" s="55"/>
      <c r="E122" s="24"/>
      <c r="F122" s="24"/>
      <c r="G122" s="14"/>
      <c r="H122" s="14"/>
      <c r="I122" s="14"/>
    </row>
    <row r="123" spans="1:9" x14ac:dyDescent="0.25">
      <c r="A123" s="73" t="s">
        <v>167</v>
      </c>
      <c r="B123" s="73"/>
      <c r="C123" s="68" t="s">
        <v>168</v>
      </c>
      <c r="D123" s="14"/>
      <c r="E123" s="14"/>
      <c r="F123" s="24"/>
      <c r="I123" s="2"/>
    </row>
    <row r="124" spans="1:9" x14ac:dyDescent="0.25">
      <c r="A124" s="73" t="s">
        <v>169</v>
      </c>
      <c r="B124" s="73"/>
      <c r="C124" s="38"/>
      <c r="D124" s="39" t="s">
        <v>16</v>
      </c>
      <c r="E124" s="74" t="s">
        <v>47</v>
      </c>
      <c r="F124" s="75"/>
      <c r="G124" s="14" t="s">
        <v>17</v>
      </c>
      <c r="H124" s="40"/>
      <c r="I124" s="2"/>
    </row>
    <row r="125" spans="1:9" x14ac:dyDescent="0.25">
      <c r="A125" s="73" t="s">
        <v>15</v>
      </c>
      <c r="B125" s="73"/>
      <c r="C125" s="86" t="s">
        <v>48</v>
      </c>
      <c r="D125" s="86"/>
      <c r="I125" s="2"/>
    </row>
  </sheetData>
  <mergeCells count="142">
    <mergeCell ref="H97:H98"/>
    <mergeCell ref="A102:A103"/>
    <mergeCell ref="B102:B103"/>
    <mergeCell ref="C102:D103"/>
    <mergeCell ref="E102:F103"/>
    <mergeCell ref="G102:H102"/>
    <mergeCell ref="A97:A98"/>
    <mergeCell ref="B97:B98"/>
    <mergeCell ref="C97:C98"/>
    <mergeCell ref="F97:F98"/>
    <mergeCell ref="G97:G98"/>
    <mergeCell ref="H92:H94"/>
    <mergeCell ref="A95:A96"/>
    <mergeCell ref="B95:B96"/>
    <mergeCell ref="C95:C96"/>
    <mergeCell ref="F95:F96"/>
    <mergeCell ref="G95:G96"/>
    <mergeCell ref="H95:H96"/>
    <mergeCell ref="A92:A94"/>
    <mergeCell ref="B92:B94"/>
    <mergeCell ref="C92:C94"/>
    <mergeCell ref="F92:F94"/>
    <mergeCell ref="G92:G94"/>
    <mergeCell ref="G86:G87"/>
    <mergeCell ref="H86:H87"/>
    <mergeCell ref="A88:A91"/>
    <mergeCell ref="D88:D90"/>
    <mergeCell ref="C89:C91"/>
    <mergeCell ref="F89:F91"/>
    <mergeCell ref="B90:B91"/>
    <mergeCell ref="G90:G91"/>
    <mergeCell ref="H90:H91"/>
    <mergeCell ref="A84:A85"/>
    <mergeCell ref="B84:B85"/>
    <mergeCell ref="C84:C85"/>
    <mergeCell ref="F84:F85"/>
    <mergeCell ref="G84:G85"/>
    <mergeCell ref="H84:H85"/>
    <mergeCell ref="F70:G70"/>
    <mergeCell ref="C73:C75"/>
    <mergeCell ref="E73:E75"/>
    <mergeCell ref="C76:C79"/>
    <mergeCell ref="E76:E79"/>
    <mergeCell ref="A82:A83"/>
    <mergeCell ref="A78:A79"/>
    <mergeCell ref="B70:C71"/>
    <mergeCell ref="C33:C34"/>
    <mergeCell ref="C35:C43"/>
    <mergeCell ref="E35:E43"/>
    <mergeCell ref="A62:A64"/>
    <mergeCell ref="B62:B63"/>
    <mergeCell ref="C62:C64"/>
    <mergeCell ref="F62:F64"/>
    <mergeCell ref="A65:A67"/>
    <mergeCell ref="C65:C67"/>
    <mergeCell ref="F65:F67"/>
    <mergeCell ref="C51:C53"/>
    <mergeCell ref="F51:F53"/>
    <mergeCell ref="A54:A61"/>
    <mergeCell ref="D54:D55"/>
    <mergeCell ref="C55:C61"/>
    <mergeCell ref="F55:F61"/>
    <mergeCell ref="B56:B61"/>
    <mergeCell ref="A35:A36"/>
    <mergeCell ref="D46:D47"/>
    <mergeCell ref="A46:A47"/>
    <mergeCell ref="B46:C47"/>
    <mergeCell ref="E46:F47"/>
    <mergeCell ref="A51:A53"/>
    <mergeCell ref="B51:B53"/>
    <mergeCell ref="G46:H46"/>
    <mergeCell ref="A48:A50"/>
    <mergeCell ref="B48:B50"/>
    <mergeCell ref="C48:C50"/>
    <mergeCell ref="F48:F50"/>
    <mergeCell ref="A123:B123"/>
    <mergeCell ref="D70:E71"/>
    <mergeCell ref="B82:C83"/>
    <mergeCell ref="E82:F83"/>
    <mergeCell ref="A86:A87"/>
    <mergeCell ref="B86:B87"/>
    <mergeCell ref="C86:C87"/>
    <mergeCell ref="F86:F87"/>
    <mergeCell ref="A117:A118"/>
    <mergeCell ref="B117:C118"/>
    <mergeCell ref="D117:E118"/>
    <mergeCell ref="F117:G117"/>
    <mergeCell ref="C119:C121"/>
    <mergeCell ref="E119:E121"/>
    <mergeCell ref="B109:C110"/>
    <mergeCell ref="D109:E110"/>
    <mergeCell ref="F109:G109"/>
    <mergeCell ref="C112:C114"/>
    <mergeCell ref="G82:H82"/>
    <mergeCell ref="E112:E114"/>
    <mergeCell ref="A125:B125"/>
    <mergeCell ref="C125:D125"/>
    <mergeCell ref="A19:C19"/>
    <mergeCell ref="F19:G19"/>
    <mergeCell ref="A20:C20"/>
    <mergeCell ref="F20:G20"/>
    <mergeCell ref="A23:C23"/>
    <mergeCell ref="D23:E23"/>
    <mergeCell ref="F23:G23"/>
    <mergeCell ref="A21:C21"/>
    <mergeCell ref="D21:E21"/>
    <mergeCell ref="F21:G21"/>
    <mergeCell ref="A22:C22"/>
    <mergeCell ref="D22:E22"/>
    <mergeCell ref="F22:G22"/>
    <mergeCell ref="A42:A43"/>
    <mergeCell ref="A37:A39"/>
    <mergeCell ref="A40:A41"/>
    <mergeCell ref="A33:A34"/>
    <mergeCell ref="E33:E34"/>
    <mergeCell ref="A109:A110"/>
    <mergeCell ref="D82:D83"/>
    <mergeCell ref="A70:A71"/>
    <mergeCell ref="A124:B124"/>
    <mergeCell ref="E124:F124"/>
    <mergeCell ref="A2:H2"/>
    <mergeCell ref="A1:H1"/>
    <mergeCell ref="A31:A32"/>
    <mergeCell ref="D18:E18"/>
    <mergeCell ref="D19:E19"/>
    <mergeCell ref="D20:E20"/>
    <mergeCell ref="A5:H5"/>
    <mergeCell ref="A4:H4"/>
    <mergeCell ref="A3:H3"/>
    <mergeCell ref="A18:C18"/>
    <mergeCell ref="F18:G18"/>
    <mergeCell ref="A13:C13"/>
    <mergeCell ref="A14:C14"/>
    <mergeCell ref="A15:C15"/>
    <mergeCell ref="A7:H7"/>
    <mergeCell ref="A9:C9"/>
    <mergeCell ref="A10:C10"/>
    <mergeCell ref="A11:C11"/>
    <mergeCell ref="A12:C12"/>
    <mergeCell ref="B31:C32"/>
    <mergeCell ref="D31:E32"/>
    <mergeCell ref="F31:G31"/>
  </mergeCells>
  <pageMargins left="0.78740157480314965" right="0.39370078740157483" top="0.39370078740157483" bottom="0.61635416666666665" header="0.39370078740157483" footer="0.39370078740157483"/>
  <pageSetup paperSize="9" orientation="portrait" horizontalDpi="180" verticalDpi="180" r:id="rId1"/>
  <headerFooter>
    <oddFooter>&amp;R&amp;"Times New Roman,обычный"&amp;P страница из &amp;N</oddFooter>
  </headerFooter>
  <rowBreaks count="1" manualBreakCount="1">
    <brk id="44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2025-01-23T12:40:39Z</dcterms:modified>
</cp:coreProperties>
</file>