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Лист1!$A$1:$H$348</definedName>
  </definedNames>
  <calcPr calcId="152511"/>
</workbook>
</file>

<file path=xl/calcChain.xml><?xml version="1.0" encoding="utf-8"?>
<calcChain xmlns="http://schemas.openxmlformats.org/spreadsheetml/2006/main">
  <c r="G215" i="1" l="1"/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F185" i="1"/>
  <c r="G185" i="1"/>
  <c r="G184" i="1"/>
  <c r="F184" i="1"/>
  <c r="G183" i="1"/>
  <c r="F183" i="1"/>
  <c r="G182" i="1"/>
  <c r="F182" i="1"/>
  <c r="G181" i="1"/>
  <c r="F181" i="1"/>
  <c r="H161" i="1" l="1"/>
  <c r="G161" i="1"/>
  <c r="H160" i="1"/>
  <c r="G160" i="1"/>
  <c r="H159" i="1"/>
  <c r="G158" i="1"/>
  <c r="H15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G162" i="1"/>
  <c r="H162" i="1"/>
  <c r="H156" i="1"/>
  <c r="G156" i="1"/>
  <c r="H155" i="1"/>
  <c r="G155" i="1"/>
  <c r="H154" i="1"/>
  <c r="G154" i="1"/>
  <c r="H151" i="1"/>
  <c r="G151" i="1"/>
  <c r="H150" i="1"/>
  <c r="G150" i="1"/>
  <c r="H149" i="1"/>
  <c r="G149" i="1"/>
  <c r="H146" i="1"/>
  <c r="G146" i="1"/>
  <c r="H145" i="1"/>
  <c r="G145" i="1"/>
  <c r="H144" i="1"/>
  <c r="G144" i="1"/>
  <c r="H141" i="1"/>
  <c r="G141" i="1"/>
  <c r="H140" i="1"/>
  <c r="G140" i="1"/>
  <c r="H139" i="1"/>
  <c r="G139" i="1"/>
  <c r="G153" i="1"/>
  <c r="H153" i="1"/>
  <c r="G148" i="1"/>
  <c r="H148" i="1"/>
  <c r="G143" i="1"/>
  <c r="H143" i="1"/>
  <c r="G138" i="1"/>
  <c r="H138" i="1"/>
  <c r="H157" i="1"/>
  <c r="G157" i="1"/>
  <c r="H152" i="1"/>
  <c r="G152" i="1"/>
  <c r="H147" i="1"/>
  <c r="G147" i="1"/>
  <c r="H142" i="1"/>
  <c r="G142" i="1"/>
  <c r="H137" i="1"/>
  <c r="G137" i="1"/>
  <c r="H136" i="1"/>
  <c r="G136" i="1"/>
  <c r="H135" i="1"/>
  <c r="G135" i="1"/>
  <c r="H134" i="1"/>
  <c r="G134" i="1"/>
  <c r="H131" i="1"/>
  <c r="G131" i="1"/>
  <c r="H130" i="1"/>
  <c r="G130" i="1"/>
  <c r="H129" i="1"/>
  <c r="G129" i="1"/>
  <c r="H126" i="1"/>
  <c r="G126" i="1"/>
  <c r="H125" i="1"/>
  <c r="G125" i="1"/>
  <c r="H124" i="1"/>
  <c r="G124" i="1"/>
  <c r="H121" i="1"/>
  <c r="G121" i="1"/>
  <c r="H120" i="1"/>
  <c r="G120" i="1"/>
  <c r="H119" i="1"/>
  <c r="G119" i="1"/>
  <c r="G116" i="1"/>
  <c r="H116" i="1"/>
  <c r="H115" i="1"/>
  <c r="G115" i="1"/>
  <c r="H114" i="1"/>
  <c r="G114" i="1"/>
  <c r="G133" i="1"/>
  <c r="H133" i="1"/>
  <c r="G128" i="1"/>
  <c r="H128" i="1"/>
  <c r="G123" i="1"/>
  <c r="H123" i="1"/>
  <c r="G118" i="1"/>
  <c r="H118" i="1"/>
  <c r="H132" i="1"/>
  <c r="G132" i="1"/>
  <c r="H127" i="1"/>
  <c r="G127" i="1"/>
  <c r="H122" i="1"/>
  <c r="G122" i="1"/>
  <c r="H117" i="1"/>
  <c r="G117" i="1"/>
  <c r="G113" i="1"/>
  <c r="H113" i="1"/>
  <c r="H112" i="1"/>
  <c r="G112" i="1"/>
  <c r="H111" i="1"/>
  <c r="G111" i="1"/>
  <c r="H110" i="1"/>
  <c r="G110" i="1"/>
  <c r="H109" i="1"/>
  <c r="G109" i="1"/>
  <c r="H106" i="1"/>
  <c r="G106" i="1"/>
  <c r="H105" i="1"/>
  <c r="G105" i="1"/>
  <c r="H104" i="1"/>
  <c r="G104" i="1"/>
  <c r="H96" i="1"/>
  <c r="G96" i="1"/>
  <c r="H95" i="1"/>
  <c r="G95" i="1"/>
  <c r="H101" i="1"/>
  <c r="G101" i="1"/>
  <c r="H100" i="1"/>
  <c r="G100" i="1"/>
  <c r="H99" i="1"/>
  <c r="G99" i="1"/>
  <c r="H94" i="1"/>
  <c r="G94" i="1"/>
  <c r="H108" i="1"/>
  <c r="H107" i="1"/>
  <c r="G108" i="1"/>
  <c r="G107" i="1"/>
  <c r="H103" i="1"/>
  <c r="H102" i="1"/>
  <c r="G103" i="1"/>
  <c r="G102" i="1"/>
  <c r="H98" i="1"/>
  <c r="H97" i="1"/>
  <c r="G98" i="1"/>
  <c r="G97" i="1"/>
  <c r="H93" i="1"/>
  <c r="G93" i="1"/>
  <c r="H92" i="1"/>
  <c r="G92" i="1"/>
  <c r="H87" i="1"/>
  <c r="G87" i="1"/>
  <c r="H88" i="1"/>
  <c r="G88" i="1"/>
  <c r="H89" i="1"/>
  <c r="G89" i="1"/>
  <c r="H90" i="1"/>
  <c r="G90" i="1"/>
  <c r="H91" i="1"/>
  <c r="G91" i="1"/>
  <c r="H86" i="1"/>
  <c r="G86" i="1"/>
  <c r="H85" i="1"/>
  <c r="G85" i="1"/>
  <c r="H84" i="1"/>
  <c r="G84" i="1"/>
  <c r="G83" i="1"/>
  <c r="H83" i="1"/>
  <c r="H82" i="1"/>
  <c r="G82" i="1"/>
  <c r="H81" i="1"/>
  <c r="G81" i="1"/>
  <c r="H80" i="1"/>
  <c r="G80" i="1"/>
  <c r="H79" i="1"/>
  <c r="G79" i="1"/>
  <c r="G78" i="1"/>
  <c r="H78" i="1"/>
  <c r="H77" i="1"/>
  <c r="G77" i="1"/>
  <c r="H76" i="1"/>
  <c r="G76" i="1"/>
  <c r="H75" i="1"/>
  <c r="G75" i="1"/>
  <c r="H74" i="1"/>
  <c r="G74" i="1"/>
  <c r="G73" i="1"/>
  <c r="H73" i="1"/>
  <c r="H72" i="1"/>
  <c r="G72" i="1"/>
  <c r="H71" i="1"/>
  <c r="G71" i="1"/>
  <c r="H70" i="1"/>
  <c r="G70" i="1"/>
  <c r="H69" i="1"/>
  <c r="G69" i="1"/>
  <c r="G68" i="1"/>
  <c r="H68" i="1"/>
  <c r="H67" i="1"/>
  <c r="G67" i="1"/>
  <c r="H66" i="1"/>
  <c r="G66" i="1"/>
  <c r="H65" i="1"/>
  <c r="G65" i="1"/>
  <c r="H64" i="1"/>
  <c r="G64" i="1"/>
  <c r="H63" i="1"/>
  <c r="H62" i="1"/>
  <c r="G63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3" i="1"/>
  <c r="F33" i="1"/>
  <c r="G34" i="1"/>
  <c r="F34" i="1"/>
</calcChain>
</file>

<file path=xl/sharedStrings.xml><?xml version="1.0" encoding="utf-8"?>
<sst xmlns="http://schemas.openxmlformats.org/spreadsheetml/2006/main" count="764" uniqueCount="383">
  <si>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</si>
  <si>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</si>
  <si>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</si>
  <si>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</si>
  <si>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</si>
  <si>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</si>
  <si>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</si>
  <si>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</si>
  <si>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</si>
  <si>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</si>
  <si>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</si>
  <si>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</si>
  <si>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</si>
  <si>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</si>
  <si>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</si>
  <si>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</si>
  <si>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</si>
  <si>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</si>
  <si>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</si>
  <si>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</si>
  <si>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</si>
  <si>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</si>
  <si>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</si>
  <si>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</si>
  <si>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</si>
  <si>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</si>
  <si>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</si>
  <si>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</si>
  <si>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</si>
  <si>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</si>
  <si>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</si>
  <si>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</si>
  <si>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</si>
  <si>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</si>
  <si>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</si>
  <si>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</si>
  <si>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</si>
  <si>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</si>
  <si>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</si>
  <si>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</si>
  <si>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</si>
  <si>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</si>
  <si>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</si>
  <si>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</si>
  <si>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</si>
  <si>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</si>
  <si>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</si>
  <si>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</si>
  <si>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</si>
  <si>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</si>
  <si>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</si>
  <si>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</si>
  <si>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</si>
  <si>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</si>
  <si>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</si>
  <si>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</si>
  <si>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</si>
  <si>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</si>
  <si>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</si>
  <si>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</si>
  <si>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</si>
  <si>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</si>
  <si>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</si>
  <si>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</si>
  <si>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</si>
  <si>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</si>
  <si>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</si>
  <si>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</si>
  <si>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</si>
  <si>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</si>
  <si>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</si>
  <si>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</si>
  <si>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</si>
  <si>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</si>
  <si>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</si>
  <si>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</si>
  <si>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</si>
  <si>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</si>
  <si>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</si>
  <si>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</si>
  <si>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</si>
  <si>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</si>
  <si>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</si>
  <si>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</si>
  <si>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</si>
  <si>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</si>
  <si>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</si>
  <si>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</si>
  <si>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</si>
  <si>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</si>
  <si>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</si>
  <si>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</si>
  <si>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</si>
  <si>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</si>
  <si>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</si>
  <si>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</si>
  <si>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</si>
  <si>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</si>
  <si>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</si>
  <si>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</si>
  <si>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</si>
  <si>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</si>
  <si>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</si>
  <si>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</si>
  <si>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</si>
  <si>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</si>
  <si>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</si>
  <si>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</si>
  <si>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</si>
  <si>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</si>
  <si>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</si>
  <si>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</si>
  <si>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</si>
  <si>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</si>
  <si>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</si>
  <si>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</si>
  <si>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</si>
  <si>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</si>
  <si>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</si>
  <si>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</si>
  <si>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</si>
  <si>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</si>
  <si>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</si>
  <si>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</si>
  <si>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</si>
  <si>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</si>
  <si>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</si>
  <si>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</si>
  <si>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</si>
  <si>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</si>
  <si>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</si>
  <si>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</si>
  <si>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</si>
  <si>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</si>
  <si>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</si>
  <si>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</si>
  <si>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</si>
  <si>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</si>
  <si>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</si>
  <si>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</si>
  <si>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</si>
  <si>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</si>
  <si>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</si>
  <si>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</si>
  <si>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</si>
  <si>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</si>
  <si>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</si>
  <si>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</si>
  <si>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</si>
  <si>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</si>
  <si>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</si>
  <si>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</si>
  <si>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</si>
  <si>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</si>
  <si>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</si>
  <si>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</si>
  <si>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</si>
  <si>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</si>
  <si>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</si>
  <si>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</si>
  <si>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</si>
  <si>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</si>
  <si>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</si>
  <si>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</si>
  <si>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</si>
  <si>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</si>
  <si>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</si>
  <si>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</si>
  <si>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</si>
  <si>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</si>
  <si>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</si>
  <si>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</si>
  <si>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</si>
  <si>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</si>
  <si>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</si>
  <si>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</si>
  <si>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</si>
  <si>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</si>
  <si>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</si>
  <si>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</si>
  <si>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</si>
  <si>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</si>
  <si>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</si>
  <si>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</si>
  <si>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</si>
  <si>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</si>
  <si>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</si>
  <si>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</si>
  <si>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</si>
  <si>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</si>
  <si>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</si>
  <si>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</si>
  <si>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</si>
  <si>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</si>
  <si>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</si>
  <si>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</si>
  <si>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</si>
  <si>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</si>
  <si>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</si>
  <si>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</si>
  <si>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</si>
  <si>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</si>
  <si>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</si>
  <si>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</si>
  <si>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</si>
  <si>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</si>
  <si>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</si>
  <si>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</si>
  <si>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</si>
  <si>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</si>
  <si>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</si>
  <si>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</si>
  <si>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</si>
  <si>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</si>
  <si>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</si>
  <si>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</si>
  <si>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</si>
  <si>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</si>
  <si>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</si>
  <si>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</si>
  <si>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</si>
  <si>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</si>
  <si>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</si>
  <si>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</si>
  <si>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</si>
  <si>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</si>
  <si>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</si>
  <si>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</si>
  <si>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</si>
  <si>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</si>
  <si>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</si>
  <si>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</si>
  <si>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</si>
  <si>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</si>
  <si>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</si>
  <si>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</si>
  <si>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</si>
  <si>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</si>
  <si>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</si>
  <si>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</si>
  <si>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</si>
  <si>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</si>
  <si>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</si>
  <si>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</si>
  <si>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</si>
  <si>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</si>
  <si>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</si>
  <si>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</si>
  <si>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</si>
  <si>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</si>
  <si>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</si>
  <si>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</si>
  <si>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</si>
  <si>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</si>
  <si>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</si>
  <si>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</si>
  <si>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</si>
  <si>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</si>
  <si>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</si>
  <si>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</si>
  <si>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</si>
  <si>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</si>
  <si>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</si>
  <si>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</si>
  <si>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</si>
  <si>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</si>
  <si>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</si>
  <si>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</si>
  <si>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</si>
  <si>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</si>
  <si>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</si>
  <si>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</si>
  <si>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</si>
  <si>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</si>
  <si>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</si>
  <si>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</si>
  <si>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</si>
  <si>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</si>
  <si>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</si>
  <si>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</si>
  <si>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</si>
  <si>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</si>
  <si>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</si>
  <si>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</si>
  <si>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</si>
  <si>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</si>
  <si>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</si>
  <si>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</si>
  <si>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</si>
  <si>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</si>
  <si>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</si>
  <si>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</si>
  <si>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</si>
  <si>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</si>
  <si>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</si>
  <si>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</si>
  <si>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</si>
  <si>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</si>
  <si>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</si>
  <si>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</si>
  <si>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</si>
  <si>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</si>
  <si>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</si>
  <si>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</si>
  <si>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</si>
  <si>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</si>
  <si>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</si>
  <si>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</si>
  <si>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</si>
  <si>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</si>
  <si>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</si>
  <si>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</si>
  <si>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</si>
  <si>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</si>
  <si>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</si>
  <si>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</si>
  <si>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</si>
  <si>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</si>
  <si>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</si>
  <si>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</si>
  <si>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</si>
  <si>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</si>
  <si>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</si>
  <si>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-</t>
  </si>
  <si>
    <t>_customer</t>
  </si>
  <si>
    <t>Протокол поверки №</t>
  </si>
  <si>
    <t>Установленное значение</t>
  </si>
  <si>
    <t>Показание прибора</t>
  </si>
  <si>
    <t>Предел измерений</t>
  </si>
  <si>
    <t>100 мВ</t>
  </si>
  <si>
    <t>1 В</t>
  </si>
  <si>
    <t>10 В</t>
  </si>
  <si>
    <t>100 В</t>
  </si>
  <si>
    <t>1000 В</t>
  </si>
  <si>
    <t>мВ</t>
  </si>
  <si>
    <t xml:space="preserve"> Допуск</t>
  </si>
  <si>
    <t>+</t>
  </si>
  <si>
    <t>В</t>
  </si>
  <si>
    <t>750 В</t>
  </si>
  <si>
    <t>1мА</t>
  </si>
  <si>
    <t>10 мА</t>
  </si>
  <si>
    <t>100 мА</t>
  </si>
  <si>
    <t>1 А</t>
  </si>
  <si>
    <t>3 А</t>
  </si>
  <si>
    <t>10 А</t>
  </si>
  <si>
    <t>мкА</t>
  </si>
  <si>
    <t>acv_68</t>
  </si>
  <si>
    <t>acv_69</t>
  </si>
  <si>
    <t>acv_70</t>
  </si>
  <si>
    <t>acv_93</t>
  </si>
  <si>
    <t>acv_94</t>
  </si>
  <si>
    <t>acv_95</t>
  </si>
  <si>
    <t>мА</t>
  </si>
  <si>
    <t>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</si>
  <si>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</si>
  <si>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</si>
  <si>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</si>
  <si>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</si>
  <si>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</si>
  <si>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</si>
  <si>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</si>
  <si>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Ом</t>
  </si>
  <si>
    <t>100 Ом</t>
  </si>
  <si>
    <t>1 кОм</t>
  </si>
  <si>
    <t>100 кОм</t>
  </si>
  <si>
    <t>10 кОм</t>
  </si>
  <si>
    <t>кОм</t>
  </si>
  <si>
    <t>10 МОм</t>
  </si>
  <si>
    <t>100 МОм</t>
  </si>
  <si>
    <t xml:space="preserve"> МОм</t>
  </si>
  <si>
    <t>1 ГОм</t>
  </si>
  <si>
    <t>ГОм</t>
  </si>
  <si>
    <t>1 нФ</t>
  </si>
  <si>
    <t>10 нФ</t>
  </si>
  <si>
    <t>100 нФ</t>
  </si>
  <si>
    <t>1000 мкФ</t>
  </si>
  <si>
    <t>нФ</t>
  </si>
  <si>
    <t>мкФ</t>
  </si>
  <si>
    <t>3.6.1 по 4-х проводной схеме</t>
  </si>
  <si>
    <t>3.6.2 по 2-х проводной схеме</t>
  </si>
  <si>
    <t>1 МОм</t>
  </si>
  <si>
    <t>Предел, В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</si>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</sst>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  <numFmt numFmtId="169" formatCode="0.00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3" width="9.140625" style="2"/>
    <col min="14" max="15" width="10.5703125" style="2" bestFit="1" customWidth="1"/>
    <col min="16" max="16384" width="9.140625" style="2"/>
  </cols>
  <sheetData>
    <row r="1" spans="1:9" x14ac:dyDescent="0.25">
      <c r="A1" s="95"/>
      <c r="B1" s="95"/>
      <c r="C1" s="95"/>
      <c r="D1" s="95"/>
      <c r="E1" s="95"/>
      <c r="F1" s="95"/>
      <c r="G1" s="95"/>
      <c r="H1" s="95"/>
      <c r="I1" s="1"/>
    </row>
    <row r="2" spans="1:9" x14ac:dyDescent="0.25">
      <c r="A2" s="95"/>
      <c r="B2" s="95"/>
      <c r="C2" s="95"/>
      <c r="D2" s="95"/>
      <c r="E2" s="95"/>
      <c r="F2" s="95"/>
      <c r="G2" s="95"/>
      <c r="H2" s="95"/>
      <c r="I2" s="1"/>
    </row>
    <row r="3" spans="1:9" x14ac:dyDescent="0.25">
      <c r="A3" s="95" t="s">
        <v>382</v>
      </c>
      <c r="B3" s="95"/>
      <c r="C3" s="95"/>
      <c r="D3" s="95"/>
      <c r="E3" s="95"/>
      <c r="F3" s="95"/>
      <c r="G3" s="95"/>
      <c r="H3" s="95"/>
      <c r="I3" s="1"/>
    </row>
    <row r="4" spans="1:9" x14ac:dyDescent="0.25">
      <c r="A4" s="109"/>
      <c r="B4" s="109"/>
      <c r="C4" s="109"/>
      <c r="D4" s="109"/>
      <c r="E4" s="109"/>
      <c r="F4" s="109"/>
      <c r="G4" s="109"/>
      <c r="H4" s="109"/>
      <c r="I4" s="3"/>
    </row>
    <row r="5" spans="1:9" x14ac:dyDescent="0.25">
      <c r="A5" s="109"/>
      <c r="B5" s="109"/>
      <c r="C5" s="109"/>
      <c r="D5" s="109"/>
      <c r="E5" s="109"/>
      <c r="F5" s="109"/>
      <c r="G5" s="109"/>
      <c r="H5" s="109"/>
      <c r="I5" s="3"/>
    </row>
    <row r="6" spans="1:9" x14ac:dyDescent="0.25">
      <c r="A6" s="45"/>
      <c r="B6" s="45"/>
      <c r="C6" s="45"/>
      <c r="D6" s="45"/>
      <c r="E6" s="45"/>
      <c r="F6" s="45"/>
      <c r="G6" s="45"/>
      <c r="H6" s="45"/>
      <c r="I6" s="3"/>
    </row>
    <row r="7" spans="1:9" x14ac:dyDescent="0.25">
      <c r="A7" s="111" t="s">
        <v>325</v>
      </c>
      <c r="B7" s="111"/>
      <c r="C7" s="111"/>
      <c r="D7" s="111"/>
      <c r="E7" s="111"/>
      <c r="F7" s="111"/>
      <c r="G7" s="111"/>
      <c r="H7" s="111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12" t="s">
        <v>44</v>
      </c>
      <c r="B9" s="112"/>
      <c r="C9" s="112"/>
      <c r="D9" s="49" t="s">
        <v>45</v>
      </c>
      <c r="E9" s="50"/>
      <c r="F9" s="51" t="s">
        <v>37</v>
      </c>
      <c r="G9" s="51"/>
      <c r="H9" s="52"/>
      <c r="I9" s="3"/>
    </row>
    <row r="10" spans="1:9" x14ac:dyDescent="0.25">
      <c r="A10" s="112" t="s">
        <v>46</v>
      </c>
      <c r="B10" s="112"/>
      <c r="C10" s="112"/>
      <c r="D10" s="53" t="s">
        <v>38</v>
      </c>
      <c r="E10" s="50"/>
      <c r="F10" s="50"/>
      <c r="G10" s="50"/>
      <c r="H10" s="52"/>
      <c r="I10" s="3"/>
    </row>
    <row r="11" spans="1:9" x14ac:dyDescent="0.25">
      <c r="A11" s="112" t="s">
        <v>47</v>
      </c>
      <c r="B11" s="112"/>
      <c r="C11" s="112"/>
      <c r="D11" s="49"/>
      <c r="E11" s="50"/>
      <c r="F11" s="50"/>
      <c r="G11" s="50"/>
      <c r="H11" s="52"/>
      <c r="I11" s="3"/>
    </row>
    <row r="12" spans="1:9" x14ac:dyDescent="0.25">
      <c r="A12" s="112" t="s">
        <v>48</v>
      </c>
      <c r="B12" s="112"/>
      <c r="C12" s="112"/>
      <c r="D12" s="54"/>
      <c r="E12" s="50"/>
      <c r="F12" s="50"/>
      <c r="G12" s="50"/>
      <c r="H12" s="52"/>
    </row>
    <row r="13" spans="1:9" x14ac:dyDescent="0.25">
      <c r="A13" s="112" t="s">
        <v>49</v>
      </c>
      <c r="B13" s="112"/>
      <c r="C13" s="112"/>
      <c r="D13" s="53" t="s">
        <v>324</v>
      </c>
      <c r="E13" s="50"/>
      <c r="F13" s="50"/>
      <c r="G13" s="50"/>
      <c r="H13" s="52"/>
      <c r="I13" s="4"/>
    </row>
    <row r="14" spans="1:9" x14ac:dyDescent="0.25">
      <c r="A14" s="112" t="s">
        <v>50</v>
      </c>
      <c r="B14" s="112"/>
      <c r="C14" s="112"/>
      <c r="D14" s="55" t="s">
        <v>53</v>
      </c>
      <c r="E14" s="50"/>
      <c r="F14" s="50"/>
      <c r="G14" s="50"/>
      <c r="H14" s="52"/>
      <c r="I14" s="4"/>
    </row>
    <row r="15" spans="1:9" x14ac:dyDescent="0.25">
      <c r="A15" s="112" t="s">
        <v>51</v>
      </c>
      <c r="B15" s="112"/>
      <c r="C15" s="112"/>
      <c r="D15" s="49" t="s">
        <v>52</v>
      </c>
      <c r="E15" s="50"/>
      <c r="F15" s="50"/>
      <c r="G15" s="50"/>
      <c r="H15" s="52"/>
    </row>
    <row r="16" spans="1:9" x14ac:dyDescent="0.25">
      <c r="B16" s="46"/>
      <c r="H16" s="7"/>
    </row>
    <row r="17" spans="1:9" x14ac:dyDescent="0.25">
      <c r="A17" s="6" t="s">
        <v>0</v>
      </c>
    </row>
    <row r="18" spans="1:9" x14ac:dyDescent="0.25">
      <c r="A18" s="100" t="s">
        <v>24</v>
      </c>
      <c r="B18" s="101"/>
      <c r="C18" s="102"/>
      <c r="D18" s="96" t="s">
        <v>25</v>
      </c>
      <c r="E18" s="96"/>
      <c r="F18" s="96" t="s">
        <v>26</v>
      </c>
      <c r="G18" s="96"/>
      <c r="H18" s="13"/>
    </row>
    <row r="19" spans="1:9" x14ac:dyDescent="0.25">
      <c r="A19" s="103" t="s">
        <v>27</v>
      </c>
      <c r="B19" s="104"/>
      <c r="C19" s="105"/>
      <c r="D19" s="97" t="s">
        <v>39</v>
      </c>
      <c r="E19" s="97"/>
      <c r="F19" s="100" t="s">
        <v>28</v>
      </c>
      <c r="G19" s="102"/>
      <c r="H19" s="10"/>
    </row>
    <row r="20" spans="1:9" x14ac:dyDescent="0.25">
      <c r="A20" s="106" t="s">
        <v>29</v>
      </c>
      <c r="B20" s="106"/>
      <c r="C20" s="106"/>
      <c r="D20" s="97" t="s">
        <v>40</v>
      </c>
      <c r="E20" s="97"/>
      <c r="F20" s="100" t="s">
        <v>30</v>
      </c>
      <c r="G20" s="102"/>
      <c r="H20" s="10"/>
    </row>
    <row r="21" spans="1:9" x14ac:dyDescent="0.25">
      <c r="A21" s="103" t="s">
        <v>31</v>
      </c>
      <c r="B21" s="104"/>
      <c r="C21" s="105"/>
      <c r="D21" s="98" t="s">
        <v>41</v>
      </c>
      <c r="E21" s="99"/>
      <c r="F21" s="100" t="s">
        <v>32</v>
      </c>
      <c r="G21" s="102"/>
      <c r="H21" s="10"/>
    </row>
    <row r="22" spans="1:9" x14ac:dyDescent="0.25">
      <c r="A22" s="103" t="s">
        <v>33</v>
      </c>
      <c r="B22" s="104"/>
      <c r="C22" s="105"/>
      <c r="D22" s="107"/>
      <c r="E22" s="108"/>
      <c r="F22" s="100" t="s">
        <v>34</v>
      </c>
      <c r="G22" s="102"/>
      <c r="H22" s="10"/>
    </row>
    <row r="23" spans="1:9" x14ac:dyDescent="0.25">
      <c r="A23" s="103" t="s">
        <v>1</v>
      </c>
      <c r="B23" s="104"/>
      <c r="C23" s="105"/>
      <c r="D23" s="107"/>
      <c r="E23" s="108"/>
      <c r="F23" s="100" t="s">
        <v>35</v>
      </c>
      <c r="G23" s="102"/>
      <c r="H23" s="10"/>
    </row>
    <row r="24" spans="1:9" x14ac:dyDescent="0.25">
      <c r="A24" s="47"/>
      <c r="B24" s="47"/>
      <c r="C24" s="47"/>
      <c r="D24" s="48"/>
      <c r="E24" s="48"/>
      <c r="F24" s="40"/>
      <c r="G24" s="40"/>
      <c r="H24" s="10"/>
    </row>
    <row r="25" spans="1:9" x14ac:dyDescent="0.25">
      <c r="A25" s="8" t="s">
        <v>36</v>
      </c>
      <c r="B25" s="47"/>
      <c r="C25" s="47"/>
      <c r="D25" s="48"/>
      <c r="E25" s="48"/>
      <c r="F25" s="40"/>
      <c r="G25" s="40"/>
      <c r="H25" s="10"/>
    </row>
    <row r="26" spans="1:9" x14ac:dyDescent="0.25">
      <c r="A26" s="47"/>
      <c r="B26" s="47"/>
      <c r="C26" s="47"/>
      <c r="D26" s="48"/>
      <c r="E26" s="48"/>
      <c r="F26" s="40"/>
      <c r="G26" s="40"/>
      <c r="H26" s="10"/>
    </row>
    <row r="27" spans="1:9" x14ac:dyDescent="0.25">
      <c r="A27" s="6" t="s">
        <v>22</v>
      </c>
    </row>
    <row r="28" spans="1:9" x14ac:dyDescent="0.25">
      <c r="A28" s="6" t="s">
        <v>23</v>
      </c>
    </row>
    <row r="29" spans="1:9" x14ac:dyDescent="0.25">
      <c r="A29" s="11" t="s">
        <v>21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3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86" t="s">
        <v>328</v>
      </c>
      <c r="B31" s="113" t="s">
        <v>326</v>
      </c>
      <c r="C31" s="114"/>
      <c r="D31" s="113" t="s">
        <v>327</v>
      </c>
      <c r="E31" s="114"/>
      <c r="F31" s="93" t="s">
        <v>335</v>
      </c>
      <c r="G31" s="94"/>
      <c r="I31" s="13"/>
    </row>
    <row r="32" spans="1:9" x14ac:dyDescent="0.25">
      <c r="A32" s="86"/>
      <c r="B32" s="115"/>
      <c r="C32" s="116"/>
      <c r="D32" s="115"/>
      <c r="E32" s="116"/>
      <c r="F32" s="59" t="s">
        <v>323</v>
      </c>
      <c r="G32" s="59" t="s">
        <v>336</v>
      </c>
      <c r="I32" s="13"/>
    </row>
    <row r="33" spans="1:9" x14ac:dyDescent="0.25">
      <c r="A33" s="86" t="s">
        <v>329</v>
      </c>
      <c r="B33" s="66">
        <v>10</v>
      </c>
      <c r="C33" s="117" t="s">
        <v>334</v>
      </c>
      <c r="D33" s="56" t="s">
        <v>54</v>
      </c>
      <c r="E33" s="117" t="s">
        <v>334</v>
      </c>
      <c r="F33" s="18">
        <f>B33-0.004</f>
        <v>9.9960000000000004</v>
      </c>
      <c r="G33" s="18">
        <f>B33+0.004</f>
        <v>10.004</v>
      </c>
      <c r="I33" s="10"/>
    </row>
    <row r="34" spans="1:9" x14ac:dyDescent="0.25">
      <c r="A34" s="86"/>
      <c r="B34" s="66">
        <v>30</v>
      </c>
      <c r="C34" s="118"/>
      <c r="D34" s="56" t="s">
        <v>55</v>
      </c>
      <c r="E34" s="118"/>
      <c r="F34" s="18">
        <f>B34-0.005</f>
        <v>29.995000000000001</v>
      </c>
      <c r="G34" s="18">
        <f>B34+0.005</f>
        <v>30.004999999999999</v>
      </c>
      <c r="I34" s="10"/>
    </row>
    <row r="35" spans="1:9" x14ac:dyDescent="0.25">
      <c r="A35" s="86"/>
      <c r="B35" s="66">
        <v>50</v>
      </c>
      <c r="C35" s="118"/>
      <c r="D35" s="56" t="s">
        <v>56</v>
      </c>
      <c r="E35" s="118"/>
      <c r="F35" s="18">
        <f>B35-0.006</f>
        <v>49.994</v>
      </c>
      <c r="G35" s="18">
        <f>B35+0.006</f>
        <v>50.006</v>
      </c>
      <c r="I35" s="10"/>
    </row>
    <row r="36" spans="1:9" x14ac:dyDescent="0.25">
      <c r="A36" s="86"/>
      <c r="B36" s="66">
        <v>70</v>
      </c>
      <c r="C36" s="118"/>
      <c r="D36" s="56" t="s">
        <v>57</v>
      </c>
      <c r="E36" s="118"/>
      <c r="F36" s="18">
        <f>B36-0.007</f>
        <v>69.992999999999995</v>
      </c>
      <c r="G36" s="18">
        <f>B36+0.007</f>
        <v>70.007000000000005</v>
      </c>
      <c r="I36" s="10"/>
    </row>
    <row r="37" spans="1:9" x14ac:dyDescent="0.25">
      <c r="A37" s="86"/>
      <c r="B37" s="66">
        <v>100</v>
      </c>
      <c r="C37" s="119"/>
      <c r="D37" s="56" t="s">
        <v>58</v>
      </c>
      <c r="E37" s="119"/>
      <c r="F37" s="16">
        <f>B37-0.0085</f>
        <v>99.991500000000002</v>
      </c>
      <c r="G37" s="16">
        <f>B37+0.0085</f>
        <v>100.0085</v>
      </c>
      <c r="I37" s="10"/>
    </row>
    <row r="38" spans="1:9" x14ac:dyDescent="0.25">
      <c r="A38" s="86" t="s">
        <v>330</v>
      </c>
      <c r="B38" s="19">
        <v>0.1</v>
      </c>
      <c r="C38" s="117" t="s">
        <v>337</v>
      </c>
      <c r="D38" s="56" t="s">
        <v>59</v>
      </c>
      <c r="E38" s="117" t="s">
        <v>337</v>
      </c>
      <c r="F38" s="68">
        <f>B38-0.0000075</f>
        <v>9.9992500000000012E-2</v>
      </c>
      <c r="G38" s="68">
        <f>B38+0.0000075</f>
        <v>0.1000075</v>
      </c>
      <c r="I38" s="10"/>
    </row>
    <row r="39" spans="1:9" x14ac:dyDescent="0.25">
      <c r="A39" s="86"/>
      <c r="B39" s="19">
        <v>0.3</v>
      </c>
      <c r="C39" s="118"/>
      <c r="D39" s="56" t="s">
        <v>60</v>
      </c>
      <c r="E39" s="118"/>
      <c r="F39" s="68">
        <f>B39-0.0000145</f>
        <v>0.29998550000000002</v>
      </c>
      <c r="G39" s="68">
        <f>B39+0.0000145</f>
        <v>0.30001449999999996</v>
      </c>
      <c r="I39" s="10"/>
    </row>
    <row r="40" spans="1:9" x14ac:dyDescent="0.25">
      <c r="A40" s="86"/>
      <c r="B40" s="19">
        <v>0.5</v>
      </c>
      <c r="C40" s="118"/>
      <c r="D40" s="56" t="s">
        <v>61</v>
      </c>
      <c r="E40" s="118"/>
      <c r="F40" s="68">
        <f>B40-0.0000215</f>
        <v>0.49997849999999999</v>
      </c>
      <c r="G40" s="68">
        <f>B40+0.0000215</f>
        <v>0.50002150000000001</v>
      </c>
      <c r="I40" s="10"/>
    </row>
    <row r="41" spans="1:9" x14ac:dyDescent="0.25">
      <c r="A41" s="86"/>
      <c r="B41" s="19">
        <v>0.7</v>
      </c>
      <c r="C41" s="118"/>
      <c r="D41" s="56" t="s">
        <v>62</v>
      </c>
      <c r="E41" s="118"/>
      <c r="F41" s="68">
        <f>B41-0.0000285</f>
        <v>0.69997149999999997</v>
      </c>
      <c r="G41" s="68">
        <f>B41+0.0000285</f>
        <v>0.70002849999999994</v>
      </c>
      <c r="I41" s="10"/>
    </row>
    <row r="42" spans="1:9" x14ac:dyDescent="0.25">
      <c r="A42" s="86"/>
      <c r="B42" s="66">
        <v>1</v>
      </c>
      <c r="C42" s="119"/>
      <c r="D42" s="56" t="s">
        <v>63</v>
      </c>
      <c r="E42" s="119"/>
      <c r="F42" s="67">
        <f>B42-0.000039</f>
        <v>0.99996099999999999</v>
      </c>
      <c r="G42" s="67">
        <f>B42+0.000039</f>
        <v>1.0000389999999999</v>
      </c>
      <c r="I42" s="10"/>
    </row>
    <row r="43" spans="1:9" x14ac:dyDescent="0.25">
      <c r="A43" s="86" t="s">
        <v>331</v>
      </c>
      <c r="B43" s="66">
        <v>1</v>
      </c>
      <c r="C43" s="117" t="s">
        <v>337</v>
      </c>
      <c r="D43" s="56" t="s">
        <v>64</v>
      </c>
      <c r="E43" s="117" t="s">
        <v>337</v>
      </c>
      <c r="F43" s="65">
        <f>B43-0.00007</f>
        <v>0.99992999999999999</v>
      </c>
      <c r="G43" s="65">
        <f>B43+0.00007</f>
        <v>1.00007</v>
      </c>
      <c r="I43" s="17"/>
    </row>
    <row r="44" spans="1:9" x14ac:dyDescent="0.25">
      <c r="A44" s="86"/>
      <c r="B44" s="66">
        <v>3</v>
      </c>
      <c r="C44" s="118"/>
      <c r="D44" s="56" t="s">
        <v>65</v>
      </c>
      <c r="E44" s="118"/>
      <c r="F44" s="65">
        <f>B44-0.00013</f>
        <v>2.99987</v>
      </c>
      <c r="G44" s="65">
        <f>B44+0.00013</f>
        <v>3.00013</v>
      </c>
      <c r="I44" s="17"/>
    </row>
    <row r="45" spans="1:9" x14ac:dyDescent="0.25">
      <c r="A45" s="86"/>
      <c r="B45" s="66">
        <v>5</v>
      </c>
      <c r="C45" s="118"/>
      <c r="D45" s="56" t="s">
        <v>66</v>
      </c>
      <c r="E45" s="118"/>
      <c r="F45" s="65">
        <f>B45-0.00019</f>
        <v>4.9998100000000001</v>
      </c>
      <c r="G45" s="65">
        <f>B45+0.00019</f>
        <v>5.0001899999999999</v>
      </c>
      <c r="I45" s="17"/>
    </row>
    <row r="46" spans="1:9" x14ac:dyDescent="0.25">
      <c r="A46" s="86"/>
      <c r="B46" s="66">
        <v>7</v>
      </c>
      <c r="C46" s="118"/>
      <c r="D46" s="56" t="s">
        <v>67</v>
      </c>
      <c r="E46" s="118"/>
      <c r="F46" s="65">
        <f>B46-0.00025</f>
        <v>6.9997499999999997</v>
      </c>
      <c r="G46" s="65">
        <f>B46+0.00025</f>
        <v>7.0002500000000003</v>
      </c>
      <c r="I46" s="17"/>
    </row>
    <row r="47" spans="1:9" x14ac:dyDescent="0.25">
      <c r="A47" s="86"/>
      <c r="B47" s="66">
        <v>10</v>
      </c>
      <c r="C47" s="119"/>
      <c r="D47" s="56" t="s">
        <v>68</v>
      </c>
      <c r="E47" s="119"/>
      <c r="F47" s="65">
        <f>B47-0.00034</f>
        <v>9.9996600000000004</v>
      </c>
      <c r="G47" s="65">
        <f>B47+0.00034</f>
        <v>10.00034</v>
      </c>
      <c r="I47" s="17"/>
    </row>
    <row r="48" spans="1:9" x14ac:dyDescent="0.25">
      <c r="A48" s="86" t="s">
        <v>332</v>
      </c>
      <c r="B48" s="66">
        <v>10</v>
      </c>
      <c r="C48" s="117" t="s">
        <v>337</v>
      </c>
      <c r="D48" s="56" t="s">
        <v>69</v>
      </c>
      <c r="E48" s="117" t="s">
        <v>337</v>
      </c>
      <c r="F48" s="18">
        <f>B48-0.001</f>
        <v>9.9990000000000006</v>
      </c>
      <c r="G48" s="18">
        <f>B48+0.001</f>
        <v>10.000999999999999</v>
      </c>
      <c r="I48" s="17"/>
    </row>
    <row r="49" spans="1:9" x14ac:dyDescent="0.25">
      <c r="A49" s="86"/>
      <c r="B49" s="66">
        <v>30</v>
      </c>
      <c r="C49" s="118"/>
      <c r="D49" s="56" t="s">
        <v>70</v>
      </c>
      <c r="E49" s="118"/>
      <c r="F49" s="16">
        <f>B49-0.0018</f>
        <v>29.998200000000001</v>
      </c>
      <c r="G49" s="16">
        <f>B49+0.0018</f>
        <v>30.001799999999999</v>
      </c>
      <c r="I49" s="17"/>
    </row>
    <row r="50" spans="1:9" x14ac:dyDescent="0.25">
      <c r="A50" s="86"/>
      <c r="B50" s="66">
        <v>50</v>
      </c>
      <c r="C50" s="118"/>
      <c r="D50" s="56" t="s">
        <v>71</v>
      </c>
      <c r="E50" s="118"/>
      <c r="F50" s="16">
        <f>B50-0.0026</f>
        <v>49.997399999999999</v>
      </c>
      <c r="G50" s="16">
        <f>B50+0.0026</f>
        <v>50.002600000000001</v>
      </c>
      <c r="I50" s="17"/>
    </row>
    <row r="51" spans="1:9" x14ac:dyDescent="0.25">
      <c r="A51" s="86"/>
      <c r="B51" s="66">
        <v>70</v>
      </c>
      <c r="C51" s="118"/>
      <c r="D51" s="56" t="s">
        <v>72</v>
      </c>
      <c r="E51" s="118"/>
      <c r="F51" s="16">
        <f>B51-0.0034</f>
        <v>69.996600000000001</v>
      </c>
      <c r="G51" s="16">
        <f>B51+0.0034</f>
        <v>70.003399999999999</v>
      </c>
      <c r="I51" s="17"/>
    </row>
    <row r="52" spans="1:9" x14ac:dyDescent="0.25">
      <c r="A52" s="86"/>
      <c r="B52" s="66">
        <v>100</v>
      </c>
      <c r="C52" s="119"/>
      <c r="D52" s="56" t="s">
        <v>73</v>
      </c>
      <c r="E52" s="119"/>
      <c r="F52" s="16">
        <f>B52-0.0046</f>
        <v>99.995400000000004</v>
      </c>
      <c r="G52" s="16">
        <f>B52+0.0046</f>
        <v>100.0046</v>
      </c>
      <c r="I52" s="17"/>
    </row>
    <row r="53" spans="1:9" x14ac:dyDescent="0.25">
      <c r="A53" s="110" t="s">
        <v>333</v>
      </c>
      <c r="B53" s="66">
        <v>100</v>
      </c>
      <c r="C53" s="117" t="s">
        <v>337</v>
      </c>
      <c r="D53" s="56" t="s">
        <v>74</v>
      </c>
      <c r="E53" s="117" t="s">
        <v>337</v>
      </c>
      <c r="F53" s="15">
        <f>B53-0.01</f>
        <v>99.99</v>
      </c>
      <c r="G53" s="15">
        <f>B53+0.01</f>
        <v>100.01</v>
      </c>
      <c r="I53" s="17"/>
    </row>
    <row r="54" spans="1:9" x14ac:dyDescent="0.25">
      <c r="A54" s="110"/>
      <c r="B54" s="66">
        <v>300</v>
      </c>
      <c r="C54" s="118"/>
      <c r="D54" s="56" t="s">
        <v>75</v>
      </c>
      <c r="E54" s="118"/>
      <c r="F54" s="18">
        <f>B54-0.018</f>
        <v>299.98200000000003</v>
      </c>
      <c r="G54" s="18">
        <f>B54+0.018</f>
        <v>300.01799999999997</v>
      </c>
      <c r="I54" s="17"/>
    </row>
    <row r="55" spans="1:9" x14ac:dyDescent="0.25">
      <c r="A55" s="110"/>
      <c r="B55" s="66">
        <v>500</v>
      </c>
      <c r="C55" s="118"/>
      <c r="D55" s="56" t="s">
        <v>76</v>
      </c>
      <c r="E55" s="118"/>
      <c r="F55" s="18">
        <f>B55-0.026</f>
        <v>499.97399999999999</v>
      </c>
      <c r="G55" s="18">
        <f>B55+0.026</f>
        <v>500.02600000000001</v>
      </c>
      <c r="I55" s="17"/>
    </row>
    <row r="56" spans="1:9" x14ac:dyDescent="0.25">
      <c r="A56" s="110"/>
      <c r="B56" s="66">
        <v>700</v>
      </c>
      <c r="C56" s="118"/>
      <c r="D56" s="56" t="s">
        <v>77</v>
      </c>
      <c r="E56" s="118"/>
      <c r="F56" s="18">
        <f>B56-0.038</f>
        <v>699.96199999999999</v>
      </c>
      <c r="G56" s="18">
        <f>B56+0.038</f>
        <v>700.03800000000001</v>
      </c>
      <c r="I56" s="17"/>
    </row>
    <row r="57" spans="1:9" x14ac:dyDescent="0.25">
      <c r="A57" s="110"/>
      <c r="B57" s="66">
        <v>1000</v>
      </c>
      <c r="C57" s="119"/>
      <c r="D57" s="56" t="s">
        <v>78</v>
      </c>
      <c r="E57" s="119"/>
      <c r="F57" s="18">
        <f>B57-0.056</f>
        <v>999.94399999999996</v>
      </c>
      <c r="G57" s="18">
        <f>B57+0.056</f>
        <v>1000.056</v>
      </c>
      <c r="I57" s="17"/>
    </row>
    <row r="59" spans="1:9" x14ac:dyDescent="0.25">
      <c r="A59" s="4" t="s">
        <v>4</v>
      </c>
      <c r="B59" s="12"/>
      <c r="C59" s="12"/>
      <c r="D59" s="12"/>
      <c r="E59" s="12"/>
      <c r="F59" s="12"/>
      <c r="G59" s="12"/>
      <c r="H59" s="12"/>
    </row>
    <row r="60" spans="1:9" ht="15" customHeight="1" x14ac:dyDescent="0.25">
      <c r="A60" s="124" t="s">
        <v>328</v>
      </c>
      <c r="B60" s="86" t="s">
        <v>326</v>
      </c>
      <c r="C60" s="86"/>
      <c r="D60" s="86" t="s">
        <v>1</v>
      </c>
      <c r="E60" s="86" t="s">
        <v>327</v>
      </c>
      <c r="F60" s="86"/>
      <c r="G60" s="93" t="s">
        <v>335</v>
      </c>
      <c r="H60" s="94"/>
    </row>
    <row r="61" spans="1:9" x14ac:dyDescent="0.25">
      <c r="A61" s="125"/>
      <c r="B61" s="86"/>
      <c r="C61" s="86"/>
      <c r="D61" s="86"/>
      <c r="E61" s="86"/>
      <c r="F61" s="86"/>
      <c r="G61" s="63" t="s">
        <v>323</v>
      </c>
      <c r="H61" s="63" t="s">
        <v>336</v>
      </c>
    </row>
    <row r="62" spans="1:9" x14ac:dyDescent="0.25">
      <c r="A62" s="90" t="s">
        <v>329</v>
      </c>
      <c r="B62" s="90">
        <v>10</v>
      </c>
      <c r="C62" s="120" t="s">
        <v>334</v>
      </c>
      <c r="D62" s="71" t="s">
        <v>15</v>
      </c>
      <c r="E62" s="56" t="s">
        <v>79</v>
      </c>
      <c r="F62" s="120" t="s">
        <v>334</v>
      </c>
      <c r="G62" s="71">
        <f>$B$62-0.025</f>
        <v>9.9749999999999996</v>
      </c>
      <c r="H62" s="71">
        <f>$B$62+0.025</f>
        <v>10.025</v>
      </c>
    </row>
    <row r="63" spans="1:9" x14ac:dyDescent="0.25">
      <c r="A63" s="91"/>
      <c r="B63" s="91"/>
      <c r="C63" s="121"/>
      <c r="D63" s="71" t="s">
        <v>16</v>
      </c>
      <c r="E63" s="56" t="s">
        <v>80</v>
      </c>
      <c r="F63" s="121"/>
      <c r="G63" s="71">
        <f>$B$62-0.025</f>
        <v>9.9749999999999996</v>
      </c>
      <c r="H63" s="71">
        <f>$B$62+0.025</f>
        <v>10.025</v>
      </c>
    </row>
    <row r="64" spans="1:9" x14ac:dyDescent="0.25">
      <c r="A64" s="91"/>
      <c r="B64" s="91"/>
      <c r="C64" s="121"/>
      <c r="D64" s="71" t="s">
        <v>17</v>
      </c>
      <c r="E64" s="56" t="s">
        <v>81</v>
      </c>
      <c r="F64" s="121"/>
      <c r="G64" s="71">
        <f>$B$62-0.037</f>
        <v>9.9629999999999992</v>
      </c>
      <c r="H64" s="71">
        <f>$B$62+0.037</f>
        <v>10.037000000000001</v>
      </c>
    </row>
    <row r="65" spans="1:8" x14ac:dyDescent="0.25">
      <c r="A65" s="91"/>
      <c r="B65" s="91"/>
      <c r="C65" s="121"/>
      <c r="D65" s="71" t="s">
        <v>18</v>
      </c>
      <c r="E65" s="56" t="s">
        <v>82</v>
      </c>
      <c r="F65" s="121"/>
      <c r="G65" s="71">
        <f>$B$62-0.065</f>
        <v>9.9350000000000005</v>
      </c>
      <c r="H65" s="71">
        <f>$B$62+0.065</f>
        <v>10.065</v>
      </c>
    </row>
    <row r="66" spans="1:8" x14ac:dyDescent="0.25">
      <c r="A66" s="91"/>
      <c r="B66" s="92"/>
      <c r="C66" s="122"/>
      <c r="D66" s="71" t="s">
        <v>19</v>
      </c>
      <c r="E66" s="56" t="s">
        <v>83</v>
      </c>
      <c r="F66" s="122"/>
      <c r="G66" s="71">
        <f>$B$62-0.2</f>
        <v>9.8000000000000007</v>
      </c>
      <c r="H66" s="71">
        <f>$B$62+0.2</f>
        <v>10.199999999999999</v>
      </c>
    </row>
    <row r="67" spans="1:8" x14ac:dyDescent="0.25">
      <c r="A67" s="91"/>
      <c r="B67" s="90">
        <v>30</v>
      </c>
      <c r="C67" s="120" t="s">
        <v>334</v>
      </c>
      <c r="D67" s="71" t="s">
        <v>15</v>
      </c>
      <c r="E67" s="56" t="s">
        <v>84</v>
      </c>
      <c r="F67" s="120" t="s">
        <v>334</v>
      </c>
      <c r="G67" s="71">
        <f>$B$67-0.035</f>
        <v>29.965</v>
      </c>
      <c r="H67" s="71">
        <f>$B$67+0.035</f>
        <v>30.035</v>
      </c>
    </row>
    <row r="68" spans="1:8" x14ac:dyDescent="0.25">
      <c r="A68" s="91"/>
      <c r="B68" s="91"/>
      <c r="C68" s="121"/>
      <c r="D68" s="71" t="s">
        <v>16</v>
      </c>
      <c r="E68" s="56" t="s">
        <v>85</v>
      </c>
      <c r="F68" s="121"/>
      <c r="G68" s="71">
        <f>$B$67-0.035</f>
        <v>29.965</v>
      </c>
      <c r="H68" s="71">
        <f>$B$67+0.035</f>
        <v>30.035</v>
      </c>
    </row>
    <row r="69" spans="1:8" x14ac:dyDescent="0.25">
      <c r="A69" s="91"/>
      <c r="B69" s="91"/>
      <c r="C69" s="121"/>
      <c r="D69" s="71" t="s">
        <v>17</v>
      </c>
      <c r="E69" s="56" t="s">
        <v>86</v>
      </c>
      <c r="F69" s="121"/>
      <c r="G69" s="71">
        <f>$B$67-0.051</f>
        <v>29.949000000000002</v>
      </c>
      <c r="H69" s="71">
        <f>$B$67+0.051</f>
        <v>30.050999999999998</v>
      </c>
    </row>
    <row r="70" spans="1:8" x14ac:dyDescent="0.25">
      <c r="A70" s="91"/>
      <c r="B70" s="91"/>
      <c r="C70" s="121"/>
      <c r="D70" s="71" t="s">
        <v>18</v>
      </c>
      <c r="E70" s="56" t="s">
        <v>87</v>
      </c>
      <c r="F70" s="121"/>
      <c r="G70" s="71">
        <f>$B$67-0.095</f>
        <v>29.905000000000001</v>
      </c>
      <c r="H70" s="71">
        <f>$B$67+0.095</f>
        <v>30.094999999999999</v>
      </c>
    </row>
    <row r="71" spans="1:8" x14ac:dyDescent="0.25">
      <c r="A71" s="91"/>
      <c r="B71" s="92"/>
      <c r="C71" s="122"/>
      <c r="D71" s="71" t="s">
        <v>19</v>
      </c>
      <c r="E71" s="56" t="s">
        <v>88</v>
      </c>
      <c r="F71" s="122"/>
      <c r="G71" s="71">
        <f>$B$67-0.4</f>
        <v>29.6</v>
      </c>
      <c r="H71" s="71">
        <f>$B$67+0.4</f>
        <v>30.4</v>
      </c>
    </row>
    <row r="72" spans="1:8" x14ac:dyDescent="0.25">
      <c r="A72" s="91"/>
      <c r="B72" s="90">
        <v>50</v>
      </c>
      <c r="C72" s="120" t="s">
        <v>334</v>
      </c>
      <c r="D72" s="71" t="s">
        <v>15</v>
      </c>
      <c r="E72" s="56" t="s">
        <v>89</v>
      </c>
      <c r="F72" s="120" t="s">
        <v>334</v>
      </c>
      <c r="G72" s="71">
        <f>$B$72-0.045</f>
        <v>49.954999999999998</v>
      </c>
      <c r="H72" s="71">
        <f>$B$72+0.045</f>
        <v>50.045000000000002</v>
      </c>
    </row>
    <row r="73" spans="1:8" x14ac:dyDescent="0.25">
      <c r="A73" s="91"/>
      <c r="B73" s="91"/>
      <c r="C73" s="121"/>
      <c r="D73" s="71" t="s">
        <v>16</v>
      </c>
      <c r="E73" s="56" t="s">
        <v>90</v>
      </c>
      <c r="F73" s="121"/>
      <c r="G73" s="71">
        <f>$B$72-0.045</f>
        <v>49.954999999999998</v>
      </c>
      <c r="H73" s="71">
        <f>$B$72+0.045</f>
        <v>50.045000000000002</v>
      </c>
    </row>
    <row r="74" spans="1:8" x14ac:dyDescent="0.25">
      <c r="A74" s="91"/>
      <c r="B74" s="91"/>
      <c r="C74" s="121"/>
      <c r="D74" s="71" t="s">
        <v>17</v>
      </c>
      <c r="E74" s="56" t="s">
        <v>91</v>
      </c>
      <c r="F74" s="121"/>
      <c r="G74" s="71">
        <f>$B$72-0.065</f>
        <v>49.935000000000002</v>
      </c>
      <c r="H74" s="71">
        <f>$B$72+0.065</f>
        <v>50.064999999999998</v>
      </c>
    </row>
    <row r="75" spans="1:8" x14ac:dyDescent="0.25">
      <c r="A75" s="91"/>
      <c r="B75" s="91"/>
      <c r="C75" s="121"/>
      <c r="D75" s="71" t="s">
        <v>18</v>
      </c>
      <c r="E75" s="56" t="s">
        <v>92</v>
      </c>
      <c r="F75" s="121"/>
      <c r="G75" s="71">
        <f>$B$72-0.125</f>
        <v>49.875</v>
      </c>
      <c r="H75" s="71">
        <f>$B$72+0.125</f>
        <v>50.125</v>
      </c>
    </row>
    <row r="76" spans="1:8" x14ac:dyDescent="0.25">
      <c r="A76" s="91"/>
      <c r="B76" s="92"/>
      <c r="C76" s="122"/>
      <c r="D76" s="71" t="s">
        <v>19</v>
      </c>
      <c r="E76" s="56" t="s">
        <v>93</v>
      </c>
      <c r="F76" s="122"/>
      <c r="G76" s="71">
        <f>$B$72-0.6</f>
        <v>49.4</v>
      </c>
      <c r="H76" s="71">
        <f>$B$72+0.6</f>
        <v>50.6</v>
      </c>
    </row>
    <row r="77" spans="1:8" x14ac:dyDescent="0.25">
      <c r="A77" s="91"/>
      <c r="B77" s="85">
        <v>70</v>
      </c>
      <c r="C77" s="123" t="s">
        <v>334</v>
      </c>
      <c r="D77" s="71" t="s">
        <v>15</v>
      </c>
      <c r="E77" s="56" t="s">
        <v>94</v>
      </c>
      <c r="F77" s="123" t="s">
        <v>334</v>
      </c>
      <c r="G77" s="71">
        <f>$B$77-0.055</f>
        <v>69.944999999999993</v>
      </c>
      <c r="H77" s="71">
        <f>$B$77+0.055</f>
        <v>70.055000000000007</v>
      </c>
    </row>
    <row r="78" spans="1:8" x14ac:dyDescent="0.25">
      <c r="A78" s="91"/>
      <c r="B78" s="85"/>
      <c r="C78" s="123"/>
      <c r="D78" s="71" t="s">
        <v>16</v>
      </c>
      <c r="E78" s="56" t="s">
        <v>95</v>
      </c>
      <c r="F78" s="123"/>
      <c r="G78" s="71">
        <f>$B$77-0.055</f>
        <v>69.944999999999993</v>
      </c>
      <c r="H78" s="71">
        <f>$B$77+0.055</f>
        <v>70.055000000000007</v>
      </c>
    </row>
    <row r="79" spans="1:8" x14ac:dyDescent="0.25">
      <c r="A79" s="91"/>
      <c r="B79" s="85"/>
      <c r="C79" s="123"/>
      <c r="D79" s="71" t="s">
        <v>17</v>
      </c>
      <c r="E79" s="56" t="s">
        <v>96</v>
      </c>
      <c r="F79" s="123"/>
      <c r="G79" s="71">
        <f>$B$77-0.079</f>
        <v>69.921000000000006</v>
      </c>
      <c r="H79" s="71">
        <f>$B$77+0.079</f>
        <v>70.078999999999994</v>
      </c>
    </row>
    <row r="80" spans="1:8" x14ac:dyDescent="0.25">
      <c r="A80" s="91"/>
      <c r="B80" s="85"/>
      <c r="C80" s="123"/>
      <c r="D80" s="71" t="s">
        <v>18</v>
      </c>
      <c r="E80" s="56" t="s">
        <v>97</v>
      </c>
      <c r="F80" s="123"/>
      <c r="G80" s="71">
        <f>$B$77-0.155</f>
        <v>69.844999999999999</v>
      </c>
      <c r="H80" s="71">
        <f>$B$77+0.155</f>
        <v>70.155000000000001</v>
      </c>
    </row>
    <row r="81" spans="1:8" x14ac:dyDescent="0.25">
      <c r="A81" s="91"/>
      <c r="B81" s="85"/>
      <c r="C81" s="123"/>
      <c r="D81" s="71" t="s">
        <v>19</v>
      </c>
      <c r="E81" s="56" t="s">
        <v>98</v>
      </c>
      <c r="F81" s="123"/>
      <c r="G81" s="71">
        <f>$B$77-0.8</f>
        <v>69.2</v>
      </c>
      <c r="H81" s="71">
        <f>$B$77+0.8</f>
        <v>70.8</v>
      </c>
    </row>
    <row r="82" spans="1:8" x14ac:dyDescent="0.25">
      <c r="A82" s="91"/>
      <c r="B82" s="85">
        <v>0.1</v>
      </c>
      <c r="C82" s="123" t="s">
        <v>337</v>
      </c>
      <c r="D82" s="71" t="s">
        <v>15</v>
      </c>
      <c r="E82" s="56" t="s">
        <v>99</v>
      </c>
      <c r="F82" s="123" t="s">
        <v>337</v>
      </c>
      <c r="G82" s="71">
        <f>$B$82-0.00007</f>
        <v>9.9930000000000005E-2</v>
      </c>
      <c r="H82" s="71">
        <f>$B$82+0.00007</f>
        <v>0.10007000000000001</v>
      </c>
    </row>
    <row r="83" spans="1:8" x14ac:dyDescent="0.25">
      <c r="A83" s="91"/>
      <c r="B83" s="85"/>
      <c r="C83" s="123"/>
      <c r="D83" s="71" t="s">
        <v>16</v>
      </c>
      <c r="E83" s="56" t="s">
        <v>100</v>
      </c>
      <c r="F83" s="123"/>
      <c r="G83" s="71">
        <f>$B$82-0.00007</f>
        <v>9.9930000000000005E-2</v>
      </c>
      <c r="H83" s="71">
        <f>$B$82+0.00007</f>
        <v>0.10007000000000001</v>
      </c>
    </row>
    <row r="84" spans="1:8" x14ac:dyDescent="0.25">
      <c r="A84" s="91"/>
      <c r="B84" s="85"/>
      <c r="C84" s="123"/>
      <c r="D84" s="71" t="s">
        <v>17</v>
      </c>
      <c r="E84" s="56" t="s">
        <v>101</v>
      </c>
      <c r="F84" s="123"/>
      <c r="G84" s="71">
        <f>$B$82-0.0001</f>
        <v>9.9900000000000003E-2</v>
      </c>
      <c r="H84" s="71">
        <f>$B$82+0.0001</f>
        <v>0.10010000000000001</v>
      </c>
    </row>
    <row r="85" spans="1:8" x14ac:dyDescent="0.25">
      <c r="A85" s="91"/>
      <c r="B85" s="85"/>
      <c r="C85" s="123"/>
      <c r="D85" s="71" t="s">
        <v>18</v>
      </c>
      <c r="E85" s="56" t="s">
        <v>102</v>
      </c>
      <c r="F85" s="123"/>
      <c r="G85" s="71">
        <f>$B$82-0.0002</f>
        <v>9.98E-2</v>
      </c>
      <c r="H85" s="71">
        <f>$B$82+0.0002</f>
        <v>0.10020000000000001</v>
      </c>
    </row>
    <row r="86" spans="1:8" x14ac:dyDescent="0.25">
      <c r="A86" s="92"/>
      <c r="B86" s="85"/>
      <c r="C86" s="123"/>
      <c r="D86" s="71" t="s">
        <v>19</v>
      </c>
      <c r="E86" s="56" t="s">
        <v>103</v>
      </c>
      <c r="F86" s="123"/>
      <c r="G86" s="71">
        <f>$B$82-0.0011</f>
        <v>9.8900000000000002E-2</v>
      </c>
      <c r="H86" s="71">
        <f>$B$82+0.0011</f>
        <v>0.10110000000000001</v>
      </c>
    </row>
    <row r="87" spans="1:8" x14ac:dyDescent="0.25">
      <c r="A87" s="90" t="s">
        <v>330</v>
      </c>
      <c r="B87" s="90">
        <v>0.1</v>
      </c>
      <c r="C87" s="123" t="s">
        <v>337</v>
      </c>
      <c r="D87" s="71" t="s">
        <v>15</v>
      </c>
      <c r="E87" s="56" t="s">
        <v>104</v>
      </c>
      <c r="F87" s="123" t="s">
        <v>337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91"/>
      <c r="B88" s="91"/>
      <c r="C88" s="123"/>
      <c r="D88" s="71" t="s">
        <v>16</v>
      </c>
      <c r="E88" s="56" t="s">
        <v>105</v>
      </c>
      <c r="F88" s="123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91"/>
      <c r="B89" s="91"/>
      <c r="C89" s="123"/>
      <c r="D89" s="71" t="s">
        <v>17</v>
      </c>
      <c r="E89" s="56" t="s">
        <v>106</v>
      </c>
      <c r="F89" s="123"/>
      <c r="G89" s="77">
        <f>$B$87-0.00037</f>
        <v>9.963000000000001E-2</v>
      </c>
      <c r="H89" s="77">
        <f>$B$87+0.00037</f>
        <v>0.10037</v>
      </c>
    </row>
    <row r="90" spans="1:8" x14ac:dyDescent="0.25">
      <c r="A90" s="91"/>
      <c r="B90" s="91"/>
      <c r="C90" s="123"/>
      <c r="D90" s="71" t="s">
        <v>18</v>
      </c>
      <c r="E90" s="56" t="s">
        <v>107</v>
      </c>
      <c r="F90" s="123"/>
      <c r="G90" s="77">
        <f>$B$87-0.00065</f>
        <v>9.9350000000000008E-2</v>
      </c>
      <c r="H90" s="77">
        <f>$B$87+0.00065</f>
        <v>0.10065</v>
      </c>
    </row>
    <row r="91" spans="1:8" x14ac:dyDescent="0.25">
      <c r="A91" s="91"/>
      <c r="B91" s="92"/>
      <c r="C91" s="123"/>
      <c r="D91" s="71" t="s">
        <v>19</v>
      </c>
      <c r="E91" s="56" t="s">
        <v>108</v>
      </c>
      <c r="F91" s="123"/>
      <c r="G91" s="77">
        <f>$B$87-0.002</f>
        <v>9.8000000000000004E-2</v>
      </c>
      <c r="H91" s="77">
        <f>$B$87+0.002</f>
        <v>0.10200000000000001</v>
      </c>
    </row>
    <row r="92" spans="1:8" x14ac:dyDescent="0.25">
      <c r="A92" s="91"/>
      <c r="B92" s="90">
        <v>0.3</v>
      </c>
      <c r="C92" s="123" t="s">
        <v>337</v>
      </c>
      <c r="D92" s="71" t="s">
        <v>15</v>
      </c>
      <c r="E92" s="56" t="s">
        <v>109</v>
      </c>
      <c r="F92" s="123" t="s">
        <v>337</v>
      </c>
      <c r="G92" s="71">
        <f>$B$92-0.00035</f>
        <v>0.29964999999999997</v>
      </c>
      <c r="H92" s="71">
        <f>$B$92+0.00035</f>
        <v>0.30035000000000001</v>
      </c>
    </row>
    <row r="93" spans="1:8" x14ac:dyDescent="0.25">
      <c r="A93" s="91"/>
      <c r="B93" s="91"/>
      <c r="C93" s="123"/>
      <c r="D93" s="71" t="s">
        <v>16</v>
      </c>
      <c r="E93" s="56" t="s">
        <v>110</v>
      </c>
      <c r="F93" s="123"/>
      <c r="G93" s="71">
        <f>$B$92-0.00035</f>
        <v>0.29964999999999997</v>
      </c>
      <c r="H93" s="71">
        <f>$B$92+0.00035</f>
        <v>0.30035000000000001</v>
      </c>
    </row>
    <row r="94" spans="1:8" x14ac:dyDescent="0.25">
      <c r="A94" s="91"/>
      <c r="B94" s="91"/>
      <c r="C94" s="123"/>
      <c r="D94" s="71" t="s">
        <v>17</v>
      </c>
      <c r="E94" s="56" t="s">
        <v>111</v>
      </c>
      <c r="F94" s="123"/>
      <c r="G94" s="71">
        <f>$B$92-0.00051</f>
        <v>0.29948999999999998</v>
      </c>
      <c r="H94" s="71">
        <f>$B$92+0.00051</f>
        <v>0.30051</v>
      </c>
    </row>
    <row r="95" spans="1:8" x14ac:dyDescent="0.25">
      <c r="A95" s="91"/>
      <c r="B95" s="91"/>
      <c r="C95" s="123"/>
      <c r="D95" s="71" t="s">
        <v>18</v>
      </c>
      <c r="E95" s="56" t="s">
        <v>112</v>
      </c>
      <c r="F95" s="123"/>
      <c r="G95" s="71">
        <f>$B$92-0.00095</f>
        <v>0.29904999999999998</v>
      </c>
      <c r="H95" s="71">
        <f>$B$92+0.00095</f>
        <v>0.30095</v>
      </c>
    </row>
    <row r="96" spans="1:8" x14ac:dyDescent="0.25">
      <c r="A96" s="91"/>
      <c r="B96" s="92"/>
      <c r="C96" s="123"/>
      <c r="D96" s="71" t="s">
        <v>19</v>
      </c>
      <c r="E96" s="56" t="s">
        <v>113</v>
      </c>
      <c r="F96" s="123"/>
      <c r="G96" s="71">
        <f>$B$92-0.004</f>
        <v>0.29599999999999999</v>
      </c>
      <c r="H96" s="71">
        <f>$B$92+0.004</f>
        <v>0.30399999999999999</v>
      </c>
    </row>
    <row r="97" spans="1:8" x14ac:dyDescent="0.25">
      <c r="A97" s="91"/>
      <c r="B97" s="90">
        <v>0.5</v>
      </c>
      <c r="C97" s="123" t="s">
        <v>337</v>
      </c>
      <c r="D97" s="71" t="s">
        <v>15</v>
      </c>
      <c r="E97" s="56" t="s">
        <v>114</v>
      </c>
      <c r="F97" s="123" t="s">
        <v>337</v>
      </c>
      <c r="G97" s="71">
        <f>$B$97-0.00045</f>
        <v>0.49954999999999999</v>
      </c>
      <c r="H97" s="71">
        <f>$B$97+0.00045</f>
        <v>0.50044999999999995</v>
      </c>
    </row>
    <row r="98" spans="1:8" x14ac:dyDescent="0.25">
      <c r="A98" s="91"/>
      <c r="B98" s="91"/>
      <c r="C98" s="123"/>
      <c r="D98" s="71" t="s">
        <v>16</v>
      </c>
      <c r="E98" s="56" t="s">
        <v>115</v>
      </c>
      <c r="F98" s="123"/>
      <c r="G98" s="71">
        <f>$B$97-0.00045</f>
        <v>0.49954999999999999</v>
      </c>
      <c r="H98" s="71">
        <f>$B$97+0.00045</f>
        <v>0.50044999999999995</v>
      </c>
    </row>
    <row r="99" spans="1:8" x14ac:dyDescent="0.25">
      <c r="A99" s="91"/>
      <c r="B99" s="91"/>
      <c r="C99" s="123"/>
      <c r="D99" s="71" t="s">
        <v>17</v>
      </c>
      <c r="E99" s="56" t="s">
        <v>116</v>
      </c>
      <c r="F99" s="123"/>
      <c r="G99" s="71">
        <f>$B$97-0.00065</f>
        <v>0.49935000000000002</v>
      </c>
      <c r="H99" s="71">
        <f>$B$97+0.00065</f>
        <v>0.50065000000000004</v>
      </c>
    </row>
    <row r="100" spans="1:8" x14ac:dyDescent="0.25">
      <c r="A100" s="91"/>
      <c r="B100" s="91"/>
      <c r="C100" s="123"/>
      <c r="D100" s="71" t="s">
        <v>18</v>
      </c>
      <c r="E100" s="56" t="s">
        <v>117</v>
      </c>
      <c r="F100" s="123"/>
      <c r="G100" s="71">
        <f>$B$97-0.00125</f>
        <v>0.49875000000000003</v>
      </c>
      <c r="H100" s="71">
        <f>$B$97+0.00125</f>
        <v>0.50124999999999997</v>
      </c>
    </row>
    <row r="101" spans="1:8" x14ac:dyDescent="0.25">
      <c r="A101" s="91"/>
      <c r="B101" s="92"/>
      <c r="C101" s="123"/>
      <c r="D101" s="71" t="s">
        <v>19</v>
      </c>
      <c r="E101" s="56" t="s">
        <v>118</v>
      </c>
      <c r="F101" s="123"/>
      <c r="G101" s="71">
        <f>$B$97-0.006</f>
        <v>0.49399999999999999</v>
      </c>
      <c r="H101" s="71">
        <f>$B$97+0.006</f>
        <v>0.50600000000000001</v>
      </c>
    </row>
    <row r="102" spans="1:8" x14ac:dyDescent="0.25">
      <c r="A102" s="91"/>
      <c r="B102" s="90">
        <v>0.7</v>
      </c>
      <c r="C102" s="123" t="s">
        <v>337</v>
      </c>
      <c r="D102" s="71" t="s">
        <v>15</v>
      </c>
      <c r="E102" s="56" t="s">
        <v>119</v>
      </c>
      <c r="F102" s="123" t="s">
        <v>337</v>
      </c>
      <c r="G102" s="71">
        <f>$B$102-0.00055</f>
        <v>0.69944999999999991</v>
      </c>
      <c r="H102" s="71">
        <f>$B$102+0.00055</f>
        <v>0.70055000000000001</v>
      </c>
    </row>
    <row r="103" spans="1:8" x14ac:dyDescent="0.25">
      <c r="A103" s="91"/>
      <c r="B103" s="91"/>
      <c r="C103" s="123"/>
      <c r="D103" s="71" t="s">
        <v>16</v>
      </c>
      <c r="E103" s="56" t="s">
        <v>120</v>
      </c>
      <c r="F103" s="123"/>
      <c r="G103" s="71">
        <f>$B$102-0.00055</f>
        <v>0.69944999999999991</v>
      </c>
      <c r="H103" s="71">
        <f>$B$102+0.00055</f>
        <v>0.70055000000000001</v>
      </c>
    </row>
    <row r="104" spans="1:8" x14ac:dyDescent="0.25">
      <c r="A104" s="91"/>
      <c r="B104" s="91"/>
      <c r="C104" s="123"/>
      <c r="D104" s="71" t="s">
        <v>17</v>
      </c>
      <c r="E104" s="56" t="s">
        <v>121</v>
      </c>
      <c r="F104" s="123"/>
      <c r="G104" s="71">
        <f>$B$102-0.00079</f>
        <v>0.69921</v>
      </c>
      <c r="H104" s="71">
        <f>$B$102+0.00079</f>
        <v>0.70078999999999991</v>
      </c>
    </row>
    <row r="105" spans="1:8" x14ac:dyDescent="0.25">
      <c r="A105" s="91"/>
      <c r="B105" s="91"/>
      <c r="C105" s="123"/>
      <c r="D105" s="71" t="s">
        <v>18</v>
      </c>
      <c r="E105" s="56" t="s">
        <v>122</v>
      </c>
      <c r="F105" s="123"/>
      <c r="G105" s="71">
        <f>$B$102-0.00155</f>
        <v>0.6984499999999999</v>
      </c>
      <c r="H105" s="71">
        <f>$B$102+0.00155</f>
        <v>0.70155000000000001</v>
      </c>
    </row>
    <row r="106" spans="1:8" x14ac:dyDescent="0.25">
      <c r="A106" s="91"/>
      <c r="B106" s="92"/>
      <c r="C106" s="123"/>
      <c r="D106" s="71" t="s">
        <v>19</v>
      </c>
      <c r="E106" s="56" t="s">
        <v>123</v>
      </c>
      <c r="F106" s="123"/>
      <c r="G106" s="71">
        <f>$B$102-0.008</f>
        <v>0.69199999999999995</v>
      </c>
      <c r="H106" s="71">
        <f>$B$102+0.008</f>
        <v>0.70799999999999996</v>
      </c>
    </row>
    <row r="107" spans="1:8" x14ac:dyDescent="0.25">
      <c r="A107" s="91"/>
      <c r="B107" s="90">
        <v>1</v>
      </c>
      <c r="C107" s="123" t="s">
        <v>337</v>
      </c>
      <c r="D107" s="71" t="s">
        <v>15</v>
      </c>
      <c r="E107" s="56" t="s">
        <v>124</v>
      </c>
      <c r="F107" s="123" t="s">
        <v>337</v>
      </c>
      <c r="G107" s="71">
        <f>$B$107-0.0007</f>
        <v>0.99929999999999997</v>
      </c>
      <c r="H107" s="71">
        <f>$B$107+0.0007</f>
        <v>1.0006999999999999</v>
      </c>
    </row>
    <row r="108" spans="1:8" x14ac:dyDescent="0.25">
      <c r="A108" s="91"/>
      <c r="B108" s="91"/>
      <c r="C108" s="123"/>
      <c r="D108" s="71" t="s">
        <v>16</v>
      </c>
      <c r="E108" s="56" t="s">
        <v>125</v>
      </c>
      <c r="F108" s="123"/>
      <c r="G108" s="71">
        <f>$B$107-0.0007</f>
        <v>0.99929999999999997</v>
      </c>
      <c r="H108" s="71">
        <f>$B$107+0.0007</f>
        <v>1.0006999999999999</v>
      </c>
    </row>
    <row r="109" spans="1:8" x14ac:dyDescent="0.25">
      <c r="A109" s="91"/>
      <c r="B109" s="91"/>
      <c r="C109" s="123"/>
      <c r="D109" s="71" t="s">
        <v>17</v>
      </c>
      <c r="E109" s="56" t="s">
        <v>126</v>
      </c>
      <c r="F109" s="123"/>
      <c r="G109" s="71">
        <f>$B$107-0.001</f>
        <v>0.999</v>
      </c>
      <c r="H109" s="71">
        <f>$B$107+0.001</f>
        <v>1.0009999999999999</v>
      </c>
    </row>
    <row r="110" spans="1:8" x14ac:dyDescent="0.25">
      <c r="A110" s="91"/>
      <c r="B110" s="91"/>
      <c r="C110" s="123"/>
      <c r="D110" s="71" t="s">
        <v>18</v>
      </c>
      <c r="E110" s="56" t="s">
        <v>127</v>
      </c>
      <c r="F110" s="123"/>
      <c r="G110" s="71">
        <f>$B$107-0.002</f>
        <v>0.998</v>
      </c>
      <c r="H110" s="71">
        <f>$B$107+0.002</f>
        <v>1.002</v>
      </c>
    </row>
    <row r="111" spans="1:8" x14ac:dyDescent="0.25">
      <c r="A111" s="92"/>
      <c r="B111" s="92"/>
      <c r="C111" s="123"/>
      <c r="D111" s="71" t="s">
        <v>19</v>
      </c>
      <c r="E111" s="56" t="s">
        <v>128</v>
      </c>
      <c r="F111" s="123"/>
      <c r="G111" s="71">
        <f>$B$107-0.011</f>
        <v>0.98899999999999999</v>
      </c>
      <c r="H111" s="71">
        <f>$B$107+0.011</f>
        <v>1.0109999999999999</v>
      </c>
    </row>
    <row r="112" spans="1:8" x14ac:dyDescent="0.25">
      <c r="A112" s="90" t="s">
        <v>331</v>
      </c>
      <c r="B112" s="90">
        <v>1</v>
      </c>
      <c r="C112" s="123" t="s">
        <v>337</v>
      </c>
      <c r="D112" s="71" t="s">
        <v>15</v>
      </c>
      <c r="E112" s="56" t="s">
        <v>129</v>
      </c>
      <c r="F112" s="123" t="s">
        <v>337</v>
      </c>
      <c r="G112" s="81">
        <f>$B$112-0.0025</f>
        <v>0.99750000000000005</v>
      </c>
      <c r="H112" s="81">
        <f>$B$112+0.0025</f>
        <v>1.0024999999999999</v>
      </c>
    </row>
    <row r="113" spans="1:8" x14ac:dyDescent="0.25">
      <c r="A113" s="91"/>
      <c r="B113" s="91"/>
      <c r="C113" s="123"/>
      <c r="D113" s="71" t="s">
        <v>16</v>
      </c>
      <c r="E113" s="56" t="s">
        <v>130</v>
      </c>
      <c r="F113" s="123"/>
      <c r="G113" s="81">
        <f>$B$112-0.0025</f>
        <v>0.99750000000000005</v>
      </c>
      <c r="H113" s="81">
        <f>$B$112+0.0025</f>
        <v>1.0024999999999999</v>
      </c>
    </row>
    <row r="114" spans="1:8" x14ac:dyDescent="0.25">
      <c r="A114" s="91"/>
      <c r="B114" s="91"/>
      <c r="C114" s="123"/>
      <c r="D114" s="71" t="s">
        <v>17</v>
      </c>
      <c r="E114" s="56" t="s">
        <v>131</v>
      </c>
      <c r="F114" s="123"/>
      <c r="G114" s="81">
        <f>$B$112-0.0037</f>
        <v>0.99629999999999996</v>
      </c>
      <c r="H114" s="81">
        <f>$B$112+0.0037</f>
        <v>1.0037</v>
      </c>
    </row>
    <row r="115" spans="1:8" x14ac:dyDescent="0.25">
      <c r="A115" s="91"/>
      <c r="B115" s="91"/>
      <c r="C115" s="123"/>
      <c r="D115" s="71" t="s">
        <v>18</v>
      </c>
      <c r="E115" s="56" t="s">
        <v>132</v>
      </c>
      <c r="F115" s="123"/>
      <c r="G115" s="81">
        <f>$B$112-0.0065</f>
        <v>0.99350000000000005</v>
      </c>
      <c r="H115" s="81">
        <f>$B$112+0.0065</f>
        <v>1.0065</v>
      </c>
    </row>
    <row r="116" spans="1:8" x14ac:dyDescent="0.25">
      <c r="A116" s="91"/>
      <c r="B116" s="92"/>
      <c r="C116" s="123"/>
      <c r="D116" s="71" t="s">
        <v>19</v>
      </c>
      <c r="E116" s="56" t="s">
        <v>133</v>
      </c>
      <c r="F116" s="123"/>
      <c r="G116" s="80">
        <f>$B$112-0.02</f>
        <v>0.98</v>
      </c>
      <c r="H116" s="80">
        <f>$B$112+0.02</f>
        <v>1.02</v>
      </c>
    </row>
    <row r="117" spans="1:8" x14ac:dyDescent="0.25">
      <c r="A117" s="91"/>
      <c r="B117" s="90">
        <v>3</v>
      </c>
      <c r="C117" s="123" t="s">
        <v>337</v>
      </c>
      <c r="D117" s="71" t="s">
        <v>15</v>
      </c>
      <c r="E117" s="56" t="s">
        <v>134</v>
      </c>
      <c r="F117" s="123" t="s">
        <v>337</v>
      </c>
      <c r="G117" s="71">
        <f>$B$117-0.0035</f>
        <v>2.9965000000000002</v>
      </c>
      <c r="H117" s="71">
        <f>$B$117+0.0035</f>
        <v>3.0034999999999998</v>
      </c>
    </row>
    <row r="118" spans="1:8" x14ac:dyDescent="0.25">
      <c r="A118" s="91"/>
      <c r="B118" s="91"/>
      <c r="C118" s="123"/>
      <c r="D118" s="71" t="s">
        <v>16</v>
      </c>
      <c r="E118" s="56" t="s">
        <v>135</v>
      </c>
      <c r="F118" s="123"/>
      <c r="G118" s="71">
        <f>$B$117-0.0035</f>
        <v>2.9965000000000002</v>
      </c>
      <c r="H118" s="71">
        <f>$B$117+0.0035</f>
        <v>3.0034999999999998</v>
      </c>
    </row>
    <row r="119" spans="1:8" x14ac:dyDescent="0.25">
      <c r="A119" s="91"/>
      <c r="B119" s="91"/>
      <c r="C119" s="123"/>
      <c r="D119" s="71" t="s">
        <v>17</v>
      </c>
      <c r="E119" s="56" t="s">
        <v>136</v>
      </c>
      <c r="F119" s="123"/>
      <c r="G119" s="71">
        <f>$B$117-0.0051</f>
        <v>2.9948999999999999</v>
      </c>
      <c r="H119" s="71">
        <f>$B$117+0.0051</f>
        <v>3.0051000000000001</v>
      </c>
    </row>
    <row r="120" spans="1:8" x14ac:dyDescent="0.25">
      <c r="A120" s="91"/>
      <c r="B120" s="91"/>
      <c r="C120" s="123"/>
      <c r="D120" s="71" t="s">
        <v>18</v>
      </c>
      <c r="E120" s="56" t="s">
        <v>137</v>
      </c>
      <c r="F120" s="123"/>
      <c r="G120" s="71">
        <f>$B$117-0.0095</f>
        <v>2.9904999999999999</v>
      </c>
      <c r="H120" s="71">
        <f>$B$117+0.0095</f>
        <v>3.0095000000000001</v>
      </c>
    </row>
    <row r="121" spans="1:8" x14ac:dyDescent="0.25">
      <c r="A121" s="91"/>
      <c r="B121" s="92"/>
      <c r="C121" s="123"/>
      <c r="D121" s="71" t="s">
        <v>19</v>
      </c>
      <c r="E121" s="56" t="s">
        <v>138</v>
      </c>
      <c r="F121" s="123"/>
      <c r="G121" s="71">
        <f>$B$117-0.04</f>
        <v>2.96</v>
      </c>
      <c r="H121" s="71">
        <f>$B$117+0.04</f>
        <v>3.04</v>
      </c>
    </row>
    <row r="122" spans="1:8" x14ac:dyDescent="0.25">
      <c r="A122" s="91"/>
      <c r="B122" s="90">
        <v>5</v>
      </c>
      <c r="C122" s="123" t="s">
        <v>337</v>
      </c>
      <c r="D122" s="71" t="s">
        <v>15</v>
      </c>
      <c r="E122" s="56" t="s">
        <v>139</v>
      </c>
      <c r="F122" s="123" t="s">
        <v>337</v>
      </c>
      <c r="G122" s="71">
        <f>$B$122-0.0045</f>
        <v>4.9954999999999998</v>
      </c>
      <c r="H122" s="71">
        <f>$B$117+0.0045</f>
        <v>3.0045000000000002</v>
      </c>
    </row>
    <row r="123" spans="1:8" x14ac:dyDescent="0.25">
      <c r="A123" s="91"/>
      <c r="B123" s="91"/>
      <c r="C123" s="123"/>
      <c r="D123" s="71" t="s">
        <v>16</v>
      </c>
      <c r="E123" s="56" t="s">
        <v>140</v>
      </c>
      <c r="F123" s="123"/>
      <c r="G123" s="71">
        <f>$B$122-0.0045</f>
        <v>4.9954999999999998</v>
      </c>
      <c r="H123" s="71">
        <f>$B$117+0.0045</f>
        <v>3.0045000000000002</v>
      </c>
    </row>
    <row r="124" spans="1:8" x14ac:dyDescent="0.25">
      <c r="A124" s="91"/>
      <c r="B124" s="91"/>
      <c r="C124" s="123"/>
      <c r="D124" s="71" t="s">
        <v>17</v>
      </c>
      <c r="E124" s="56" t="s">
        <v>141</v>
      </c>
      <c r="F124" s="123"/>
      <c r="G124" s="71">
        <f>$B$122-0.0065</f>
        <v>4.9935</v>
      </c>
      <c r="H124" s="71">
        <f>$B$117+0.0065</f>
        <v>3.0065</v>
      </c>
    </row>
    <row r="125" spans="1:8" x14ac:dyDescent="0.25">
      <c r="A125" s="91"/>
      <c r="B125" s="91"/>
      <c r="C125" s="123"/>
      <c r="D125" s="71" t="s">
        <v>18</v>
      </c>
      <c r="E125" s="56" t="s">
        <v>142</v>
      </c>
      <c r="F125" s="123"/>
      <c r="G125" s="71">
        <f>$B$122-0.0125</f>
        <v>4.9874999999999998</v>
      </c>
      <c r="H125" s="71">
        <f>$B$117+0.0125</f>
        <v>3.0125000000000002</v>
      </c>
    </row>
    <row r="126" spans="1:8" x14ac:dyDescent="0.25">
      <c r="A126" s="91"/>
      <c r="B126" s="92"/>
      <c r="C126" s="123"/>
      <c r="D126" s="71" t="s">
        <v>19</v>
      </c>
      <c r="E126" s="56" t="s">
        <v>143</v>
      </c>
      <c r="F126" s="123"/>
      <c r="G126" s="71">
        <f>$B$122-0.06</f>
        <v>4.9400000000000004</v>
      </c>
      <c r="H126" s="71">
        <f>$B$117+0.06</f>
        <v>3.06</v>
      </c>
    </row>
    <row r="127" spans="1:8" x14ac:dyDescent="0.25">
      <c r="A127" s="91"/>
      <c r="B127" s="90">
        <v>7</v>
      </c>
      <c r="C127" s="123" t="s">
        <v>337</v>
      </c>
      <c r="D127" s="71" t="s">
        <v>15</v>
      </c>
      <c r="E127" s="56" t="s">
        <v>144</v>
      </c>
      <c r="F127" s="123" t="s">
        <v>337</v>
      </c>
      <c r="G127" s="71">
        <f>$B$127-0.0055</f>
        <v>6.9945000000000004</v>
      </c>
      <c r="H127" s="71">
        <f>$B$127+0.0055</f>
        <v>7.0054999999999996</v>
      </c>
    </row>
    <row r="128" spans="1:8" x14ac:dyDescent="0.25">
      <c r="A128" s="91"/>
      <c r="B128" s="91"/>
      <c r="C128" s="123"/>
      <c r="D128" s="71" t="s">
        <v>16</v>
      </c>
      <c r="E128" s="56" t="s">
        <v>145</v>
      </c>
      <c r="F128" s="123"/>
      <c r="G128" s="71">
        <f>$B$127-0.0055</f>
        <v>6.9945000000000004</v>
      </c>
      <c r="H128" s="71">
        <f>$B$127+0.0055</f>
        <v>7.0054999999999996</v>
      </c>
    </row>
    <row r="129" spans="1:8" x14ac:dyDescent="0.25">
      <c r="A129" s="91"/>
      <c r="B129" s="91"/>
      <c r="C129" s="123"/>
      <c r="D129" s="71" t="s">
        <v>17</v>
      </c>
      <c r="E129" s="56" t="s">
        <v>346</v>
      </c>
      <c r="F129" s="123"/>
      <c r="G129" s="71">
        <f>$B$127-0.0079</f>
        <v>6.9920999999999998</v>
      </c>
      <c r="H129" s="71">
        <f>$B$127+0.0079</f>
        <v>7.0079000000000002</v>
      </c>
    </row>
    <row r="130" spans="1:8" x14ac:dyDescent="0.25">
      <c r="A130" s="91"/>
      <c r="B130" s="91"/>
      <c r="C130" s="123"/>
      <c r="D130" s="71" t="s">
        <v>18</v>
      </c>
      <c r="E130" s="56" t="s">
        <v>347</v>
      </c>
      <c r="F130" s="123"/>
      <c r="G130" s="71">
        <f>$B$127-0.0155</f>
        <v>6.9844999999999997</v>
      </c>
      <c r="H130" s="71">
        <f>$B$127+0.0155</f>
        <v>7.0155000000000003</v>
      </c>
    </row>
    <row r="131" spans="1:8" x14ac:dyDescent="0.25">
      <c r="A131" s="91"/>
      <c r="B131" s="92"/>
      <c r="C131" s="123"/>
      <c r="D131" s="71" t="s">
        <v>19</v>
      </c>
      <c r="E131" s="56" t="s">
        <v>348</v>
      </c>
      <c r="F131" s="123"/>
      <c r="G131" s="71">
        <f>$B$127-0.08</f>
        <v>6.92</v>
      </c>
      <c r="H131" s="71">
        <f>$B$127+0.08</f>
        <v>7.08</v>
      </c>
    </row>
    <row r="132" spans="1:8" x14ac:dyDescent="0.25">
      <c r="A132" s="91"/>
      <c r="B132" s="90">
        <v>10</v>
      </c>
      <c r="C132" s="123" t="s">
        <v>337</v>
      </c>
      <c r="D132" s="71" t="s">
        <v>15</v>
      </c>
      <c r="E132" s="56" t="s">
        <v>146</v>
      </c>
      <c r="F132" s="123" t="s">
        <v>337</v>
      </c>
      <c r="G132" s="71">
        <f>$B$132-0.007</f>
        <v>9.9930000000000003</v>
      </c>
      <c r="H132" s="71">
        <f>$B$132+0.007</f>
        <v>10.007</v>
      </c>
    </row>
    <row r="133" spans="1:8" x14ac:dyDescent="0.25">
      <c r="A133" s="91"/>
      <c r="B133" s="91"/>
      <c r="C133" s="123"/>
      <c r="D133" s="71" t="s">
        <v>16</v>
      </c>
      <c r="E133" s="56" t="s">
        <v>147</v>
      </c>
      <c r="F133" s="123"/>
      <c r="G133" s="71">
        <f>$B$132-0.007</f>
        <v>9.9930000000000003</v>
      </c>
      <c r="H133" s="71">
        <f>$B$132+0.007</f>
        <v>10.007</v>
      </c>
    </row>
    <row r="134" spans="1:8" x14ac:dyDescent="0.25">
      <c r="A134" s="91"/>
      <c r="B134" s="91"/>
      <c r="C134" s="123"/>
      <c r="D134" s="71" t="s">
        <v>17</v>
      </c>
      <c r="E134" s="56" t="s">
        <v>148</v>
      </c>
      <c r="F134" s="123"/>
      <c r="G134" s="71">
        <f>$B$132-0.01</f>
        <v>9.99</v>
      </c>
      <c r="H134" s="71">
        <f>$B$132+0.01</f>
        <v>10.01</v>
      </c>
    </row>
    <row r="135" spans="1:8" x14ac:dyDescent="0.25">
      <c r="A135" s="91"/>
      <c r="B135" s="91"/>
      <c r="C135" s="123"/>
      <c r="D135" s="71" t="s">
        <v>18</v>
      </c>
      <c r="E135" s="56" t="s">
        <v>149</v>
      </c>
      <c r="F135" s="123"/>
      <c r="G135" s="71">
        <f>$B$132-0.02</f>
        <v>9.98</v>
      </c>
      <c r="H135" s="71">
        <f>$B$132+0.02</f>
        <v>10.02</v>
      </c>
    </row>
    <row r="136" spans="1:8" x14ac:dyDescent="0.25">
      <c r="A136" s="92"/>
      <c r="B136" s="92"/>
      <c r="C136" s="123"/>
      <c r="D136" s="71" t="s">
        <v>19</v>
      </c>
      <c r="E136" s="56" t="s">
        <v>150</v>
      </c>
      <c r="F136" s="123"/>
      <c r="G136" s="71">
        <f>$B$132-0.11</f>
        <v>9.89</v>
      </c>
      <c r="H136" s="71">
        <f>$B$132+0.11</f>
        <v>10.11</v>
      </c>
    </row>
    <row r="137" spans="1:8" x14ac:dyDescent="0.25">
      <c r="A137" s="90" t="s">
        <v>332</v>
      </c>
      <c r="B137" s="90">
        <v>10</v>
      </c>
      <c r="C137" s="123" t="s">
        <v>337</v>
      </c>
      <c r="D137" s="71" t="s">
        <v>15</v>
      </c>
      <c r="E137" s="56" t="s">
        <v>151</v>
      </c>
      <c r="F137" s="123" t="s">
        <v>337</v>
      </c>
      <c r="G137" s="78">
        <f>$B$137-0.025</f>
        <v>9.9749999999999996</v>
      </c>
      <c r="H137" s="78">
        <f>$B$137+0.025</f>
        <v>10.025</v>
      </c>
    </row>
    <row r="138" spans="1:8" x14ac:dyDescent="0.25">
      <c r="A138" s="91"/>
      <c r="B138" s="91"/>
      <c r="C138" s="123"/>
      <c r="D138" s="71" t="s">
        <v>16</v>
      </c>
      <c r="E138" s="56" t="s">
        <v>152</v>
      </c>
      <c r="F138" s="123"/>
      <c r="G138" s="78">
        <f>$B$137-0.025</f>
        <v>9.9749999999999996</v>
      </c>
      <c r="H138" s="78">
        <f>$B$137+0.025</f>
        <v>10.025</v>
      </c>
    </row>
    <row r="139" spans="1:8" x14ac:dyDescent="0.25">
      <c r="A139" s="91"/>
      <c r="B139" s="91"/>
      <c r="C139" s="123"/>
      <c r="D139" s="71" t="s">
        <v>17</v>
      </c>
      <c r="E139" s="56" t="s">
        <v>153</v>
      </c>
      <c r="F139" s="123"/>
      <c r="G139" s="78">
        <f>$B$137-0.037</f>
        <v>9.9629999999999992</v>
      </c>
      <c r="H139" s="78">
        <f>$B$137+0.037</f>
        <v>10.037000000000001</v>
      </c>
    </row>
    <row r="140" spans="1:8" x14ac:dyDescent="0.25">
      <c r="A140" s="91"/>
      <c r="B140" s="91"/>
      <c r="C140" s="123"/>
      <c r="D140" s="71" t="s">
        <v>18</v>
      </c>
      <c r="E140" s="56" t="s">
        <v>154</v>
      </c>
      <c r="F140" s="123"/>
      <c r="G140" s="78">
        <f>$B$137-0.065</f>
        <v>9.9350000000000005</v>
      </c>
      <c r="H140" s="78">
        <f>$B$137+0.065</f>
        <v>10.065</v>
      </c>
    </row>
    <row r="141" spans="1:8" x14ac:dyDescent="0.25">
      <c r="A141" s="91"/>
      <c r="B141" s="92"/>
      <c r="C141" s="123"/>
      <c r="D141" s="71" t="s">
        <v>19</v>
      </c>
      <c r="E141" s="56" t="s">
        <v>155</v>
      </c>
      <c r="F141" s="123"/>
      <c r="G141" s="79">
        <f>$B$137-0.2</f>
        <v>9.8000000000000007</v>
      </c>
      <c r="H141" s="79">
        <f>$B$137+0.2</f>
        <v>10.199999999999999</v>
      </c>
    </row>
    <row r="142" spans="1:8" x14ac:dyDescent="0.25">
      <c r="A142" s="91"/>
      <c r="B142" s="90">
        <v>30</v>
      </c>
      <c r="C142" s="123" t="s">
        <v>337</v>
      </c>
      <c r="D142" s="71" t="s">
        <v>15</v>
      </c>
      <c r="E142" s="56" t="s">
        <v>156</v>
      </c>
      <c r="F142" s="123" t="s">
        <v>337</v>
      </c>
      <c r="G142" s="71">
        <f>$B$142-0.035</f>
        <v>29.965</v>
      </c>
      <c r="H142" s="71">
        <f>$B$142+0.035</f>
        <v>30.035</v>
      </c>
    </row>
    <row r="143" spans="1:8" x14ac:dyDescent="0.25">
      <c r="A143" s="91"/>
      <c r="B143" s="91"/>
      <c r="C143" s="123"/>
      <c r="D143" s="71" t="s">
        <v>16</v>
      </c>
      <c r="E143" s="56" t="s">
        <v>157</v>
      </c>
      <c r="F143" s="123"/>
      <c r="G143" s="71">
        <f>$B$142-0.035</f>
        <v>29.965</v>
      </c>
      <c r="H143" s="71">
        <f>$B$142+0.035</f>
        <v>30.035</v>
      </c>
    </row>
    <row r="144" spans="1:8" x14ac:dyDescent="0.25">
      <c r="A144" s="91"/>
      <c r="B144" s="91"/>
      <c r="C144" s="123"/>
      <c r="D144" s="71" t="s">
        <v>17</v>
      </c>
      <c r="E144" s="56" t="s">
        <v>158</v>
      </c>
      <c r="F144" s="123"/>
      <c r="G144" s="71">
        <f>$B$142-0.051</f>
        <v>29.949000000000002</v>
      </c>
      <c r="H144" s="71">
        <f>$B$142+0.051</f>
        <v>30.050999999999998</v>
      </c>
    </row>
    <row r="145" spans="1:8" x14ac:dyDescent="0.25">
      <c r="A145" s="91"/>
      <c r="B145" s="91"/>
      <c r="C145" s="123"/>
      <c r="D145" s="71" t="s">
        <v>18</v>
      </c>
      <c r="E145" s="56" t="s">
        <v>159</v>
      </c>
      <c r="F145" s="123"/>
      <c r="G145" s="71">
        <f>$B$142-0.095</f>
        <v>29.905000000000001</v>
      </c>
      <c r="H145" s="71">
        <f>$B$142+0.095</f>
        <v>30.094999999999999</v>
      </c>
    </row>
    <row r="146" spans="1:8" x14ac:dyDescent="0.25">
      <c r="A146" s="91"/>
      <c r="B146" s="92"/>
      <c r="C146" s="123"/>
      <c r="D146" s="71" t="s">
        <v>19</v>
      </c>
      <c r="E146" s="56" t="s">
        <v>160</v>
      </c>
      <c r="F146" s="123"/>
      <c r="G146" s="71">
        <f>$B$142-0.4</f>
        <v>29.6</v>
      </c>
      <c r="H146" s="71">
        <f>$B$142+0.4</f>
        <v>30.4</v>
      </c>
    </row>
    <row r="147" spans="1:8" x14ac:dyDescent="0.25">
      <c r="A147" s="91"/>
      <c r="B147" s="90">
        <v>50</v>
      </c>
      <c r="C147" s="123" t="s">
        <v>337</v>
      </c>
      <c r="D147" s="71" t="s">
        <v>15</v>
      </c>
      <c r="E147" s="56" t="s">
        <v>161</v>
      </c>
      <c r="F147" s="123" t="s">
        <v>337</v>
      </c>
      <c r="G147" s="71">
        <f>$B$147-0.045</f>
        <v>49.954999999999998</v>
      </c>
      <c r="H147" s="71">
        <f>$B$147+0.045</f>
        <v>50.045000000000002</v>
      </c>
    </row>
    <row r="148" spans="1:8" x14ac:dyDescent="0.25">
      <c r="A148" s="91"/>
      <c r="B148" s="91"/>
      <c r="C148" s="123"/>
      <c r="D148" s="71" t="s">
        <v>16</v>
      </c>
      <c r="E148" s="56" t="s">
        <v>162</v>
      </c>
      <c r="F148" s="123"/>
      <c r="G148" s="71">
        <f>$B$147-0.045</f>
        <v>49.954999999999998</v>
      </c>
      <c r="H148" s="71">
        <f>$B$147+0.045</f>
        <v>50.045000000000002</v>
      </c>
    </row>
    <row r="149" spans="1:8" x14ac:dyDescent="0.25">
      <c r="A149" s="91"/>
      <c r="B149" s="91"/>
      <c r="C149" s="123"/>
      <c r="D149" s="71" t="s">
        <v>17</v>
      </c>
      <c r="E149" s="56" t="s">
        <v>163</v>
      </c>
      <c r="F149" s="123"/>
      <c r="G149" s="71">
        <f>$B$147-0.065</f>
        <v>49.935000000000002</v>
      </c>
      <c r="H149" s="71">
        <f>$B$147+0.065</f>
        <v>50.064999999999998</v>
      </c>
    </row>
    <row r="150" spans="1:8" x14ac:dyDescent="0.25">
      <c r="A150" s="91"/>
      <c r="B150" s="91"/>
      <c r="C150" s="123"/>
      <c r="D150" s="71" t="s">
        <v>18</v>
      </c>
      <c r="E150" s="56" t="s">
        <v>164</v>
      </c>
      <c r="F150" s="123"/>
      <c r="G150" s="71">
        <f>$B$147-0.125</f>
        <v>49.875</v>
      </c>
      <c r="H150" s="71">
        <f>$B$147+0.125</f>
        <v>50.125</v>
      </c>
    </row>
    <row r="151" spans="1:8" x14ac:dyDescent="0.25">
      <c r="A151" s="91"/>
      <c r="B151" s="92"/>
      <c r="C151" s="123"/>
      <c r="D151" s="71" t="s">
        <v>19</v>
      </c>
      <c r="E151" s="56" t="s">
        <v>165</v>
      </c>
      <c r="F151" s="123"/>
      <c r="G151" s="71">
        <f>$B$147-0.6</f>
        <v>49.4</v>
      </c>
      <c r="H151" s="71">
        <f>$B$147+0.6</f>
        <v>50.6</v>
      </c>
    </row>
    <row r="152" spans="1:8" x14ac:dyDescent="0.25">
      <c r="A152" s="91"/>
      <c r="B152" s="90">
        <v>70</v>
      </c>
      <c r="C152" s="123" t="s">
        <v>337</v>
      </c>
      <c r="D152" s="71" t="s">
        <v>15</v>
      </c>
      <c r="E152" s="56" t="s">
        <v>166</v>
      </c>
      <c r="F152" s="123" t="s">
        <v>337</v>
      </c>
      <c r="G152" s="71">
        <f>$B$152-0.055</f>
        <v>69.944999999999993</v>
      </c>
      <c r="H152" s="71">
        <f>$B$152+0.055</f>
        <v>70.055000000000007</v>
      </c>
    </row>
    <row r="153" spans="1:8" x14ac:dyDescent="0.25">
      <c r="A153" s="91"/>
      <c r="B153" s="91"/>
      <c r="C153" s="123"/>
      <c r="D153" s="71" t="s">
        <v>16</v>
      </c>
      <c r="E153" s="56" t="s">
        <v>167</v>
      </c>
      <c r="F153" s="123"/>
      <c r="G153" s="71">
        <f>$B$152-0.055</f>
        <v>69.944999999999993</v>
      </c>
      <c r="H153" s="71">
        <f>$B$152+0.055</f>
        <v>70.055000000000007</v>
      </c>
    </row>
    <row r="154" spans="1:8" x14ac:dyDescent="0.25">
      <c r="A154" s="91"/>
      <c r="B154" s="91"/>
      <c r="C154" s="123"/>
      <c r="D154" s="71" t="s">
        <v>17</v>
      </c>
      <c r="E154" s="56" t="s">
        <v>349</v>
      </c>
      <c r="F154" s="123"/>
      <c r="G154" s="71">
        <f>$B$152-0.079</f>
        <v>69.921000000000006</v>
      </c>
      <c r="H154" s="71">
        <f>$B$152+0.079</f>
        <v>70.078999999999994</v>
      </c>
    </row>
    <row r="155" spans="1:8" x14ac:dyDescent="0.25">
      <c r="A155" s="91"/>
      <c r="B155" s="91"/>
      <c r="C155" s="123"/>
      <c r="D155" s="71" t="s">
        <v>18</v>
      </c>
      <c r="E155" s="56" t="s">
        <v>350</v>
      </c>
      <c r="F155" s="123"/>
      <c r="G155" s="71">
        <f>$B$152-0.155</f>
        <v>69.844999999999999</v>
      </c>
      <c r="H155" s="71">
        <f>$B$152+0.155</f>
        <v>70.155000000000001</v>
      </c>
    </row>
    <row r="156" spans="1:8" x14ac:dyDescent="0.25">
      <c r="A156" s="91"/>
      <c r="B156" s="92"/>
      <c r="C156" s="123"/>
      <c r="D156" s="71" t="s">
        <v>19</v>
      </c>
      <c r="E156" s="56" t="s">
        <v>351</v>
      </c>
      <c r="F156" s="123"/>
      <c r="G156" s="71">
        <f>$B$152-0.8</f>
        <v>69.2</v>
      </c>
      <c r="H156" s="71">
        <f>$B$152+0.8</f>
        <v>70.8</v>
      </c>
    </row>
    <row r="157" spans="1:8" x14ac:dyDescent="0.25">
      <c r="A157" s="91"/>
      <c r="B157" s="90">
        <v>100</v>
      </c>
      <c r="C157" s="123" t="s">
        <v>337</v>
      </c>
      <c r="D157" s="71" t="s">
        <v>15</v>
      </c>
      <c r="E157" s="56" t="s">
        <v>168</v>
      </c>
      <c r="F157" s="123" t="s">
        <v>337</v>
      </c>
      <c r="G157" s="71">
        <f>$B$157-0.07</f>
        <v>99.93</v>
      </c>
      <c r="H157" s="71">
        <f>$B$157+0.07</f>
        <v>100.07</v>
      </c>
    </row>
    <row r="158" spans="1:8" x14ac:dyDescent="0.25">
      <c r="A158" s="91"/>
      <c r="B158" s="91"/>
      <c r="C158" s="123"/>
      <c r="D158" s="71" t="s">
        <v>16</v>
      </c>
      <c r="E158" s="56" t="s">
        <v>169</v>
      </c>
      <c r="F158" s="123"/>
      <c r="G158" s="71">
        <f>$B$157-0.07</f>
        <v>99.93</v>
      </c>
      <c r="H158" s="71">
        <f>$B$157+0.07</f>
        <v>100.07</v>
      </c>
    </row>
    <row r="159" spans="1:8" x14ac:dyDescent="0.25">
      <c r="A159" s="91"/>
      <c r="B159" s="91"/>
      <c r="C159" s="123"/>
      <c r="D159" s="71" t="s">
        <v>17</v>
      </c>
      <c r="E159" s="56" t="s">
        <v>170</v>
      </c>
      <c r="F159" s="123"/>
      <c r="G159" s="71">
        <f>$B$157-0.1</f>
        <v>99.9</v>
      </c>
      <c r="H159" s="71">
        <f>$B$157+0.1</f>
        <v>100.1</v>
      </c>
    </row>
    <row r="160" spans="1:8" x14ac:dyDescent="0.25">
      <c r="A160" s="91"/>
      <c r="B160" s="91"/>
      <c r="C160" s="123"/>
      <c r="D160" s="71" t="s">
        <v>18</v>
      </c>
      <c r="E160" s="56" t="s">
        <v>171</v>
      </c>
      <c r="F160" s="123"/>
      <c r="G160" s="71">
        <f>$B$157-0.2</f>
        <v>99.8</v>
      </c>
      <c r="H160" s="71">
        <f>$B$157+0.2</f>
        <v>100.2</v>
      </c>
    </row>
    <row r="161" spans="1:8" x14ac:dyDescent="0.25">
      <c r="A161" s="92"/>
      <c r="B161" s="92"/>
      <c r="C161" s="123"/>
      <c r="D161" s="71" t="s">
        <v>19</v>
      </c>
      <c r="E161" s="56" t="s">
        <v>172</v>
      </c>
      <c r="F161" s="123"/>
      <c r="G161" s="71">
        <f>$B$157-1.1</f>
        <v>98.9</v>
      </c>
      <c r="H161" s="71">
        <f>$B$157+1.1</f>
        <v>101.1</v>
      </c>
    </row>
    <row r="162" spans="1:8" x14ac:dyDescent="0.25">
      <c r="A162" s="90" t="s">
        <v>338</v>
      </c>
      <c r="B162" s="85">
        <v>75</v>
      </c>
      <c r="C162" s="123" t="s">
        <v>337</v>
      </c>
      <c r="D162" s="71" t="s">
        <v>16</v>
      </c>
      <c r="E162" s="56" t="s">
        <v>173</v>
      </c>
      <c r="F162" s="123" t="s">
        <v>337</v>
      </c>
      <c r="G162" s="78">
        <f>$B$162-0.1875</f>
        <v>74.8125</v>
      </c>
      <c r="H162" s="78">
        <f>$B$162+0.1875</f>
        <v>75.1875</v>
      </c>
    </row>
    <row r="163" spans="1:8" x14ac:dyDescent="0.25">
      <c r="A163" s="91"/>
      <c r="B163" s="85"/>
      <c r="C163" s="123"/>
      <c r="D163" s="71" t="s">
        <v>17</v>
      </c>
      <c r="E163" s="56" t="s">
        <v>174</v>
      </c>
      <c r="F163" s="123"/>
      <c r="G163" s="78">
        <f>$B$162-0.2775</f>
        <v>74.722499999999997</v>
      </c>
      <c r="H163" s="78">
        <f>$B$162+0.2775</f>
        <v>75.277500000000003</v>
      </c>
    </row>
    <row r="164" spans="1:8" x14ac:dyDescent="0.25">
      <c r="A164" s="91"/>
      <c r="B164" s="85"/>
      <c r="C164" s="123"/>
      <c r="D164" s="71" t="s">
        <v>18</v>
      </c>
      <c r="E164" s="56" t="s">
        <v>175</v>
      </c>
      <c r="F164" s="123"/>
      <c r="G164" s="78">
        <f>$B$162-0.4875</f>
        <v>74.512500000000003</v>
      </c>
      <c r="H164" s="78">
        <f>$B$162+0.4875</f>
        <v>75.487499999999997</v>
      </c>
    </row>
    <row r="165" spans="1:8" x14ac:dyDescent="0.25">
      <c r="A165" s="91"/>
      <c r="B165" s="85">
        <v>225</v>
      </c>
      <c r="C165" s="123" t="s">
        <v>337</v>
      </c>
      <c r="D165" s="71" t="s">
        <v>16</v>
      </c>
      <c r="E165" s="56" t="s">
        <v>176</v>
      </c>
      <c r="F165" s="123" t="s">
        <v>337</v>
      </c>
      <c r="G165" s="78">
        <f>$B$165-0.2625</f>
        <v>224.73750000000001</v>
      </c>
      <c r="H165" s="78">
        <f>$B$165+0.2625</f>
        <v>225.26249999999999</v>
      </c>
    </row>
    <row r="166" spans="1:8" x14ac:dyDescent="0.25">
      <c r="A166" s="91"/>
      <c r="B166" s="85"/>
      <c r="C166" s="123"/>
      <c r="D166" s="71" t="s">
        <v>17</v>
      </c>
      <c r="E166" s="56" t="s">
        <v>177</v>
      </c>
      <c r="F166" s="123"/>
      <c r="G166" s="78">
        <f>$B$165-0.3825</f>
        <v>224.61750000000001</v>
      </c>
      <c r="H166" s="78">
        <f>$B$165+0.3825</f>
        <v>225.38249999999999</v>
      </c>
    </row>
    <row r="167" spans="1:8" x14ac:dyDescent="0.25">
      <c r="A167" s="91"/>
      <c r="B167" s="85"/>
      <c r="C167" s="123"/>
      <c r="D167" s="71" t="s">
        <v>18</v>
      </c>
      <c r="E167" s="56" t="s">
        <v>178</v>
      </c>
      <c r="F167" s="123"/>
      <c r="G167" s="78">
        <f>$B$165-0.7125</f>
        <v>224.28749999999999</v>
      </c>
      <c r="H167" s="78">
        <f>$B$165+0.7125</f>
        <v>225.71250000000001</v>
      </c>
    </row>
    <row r="168" spans="1:8" x14ac:dyDescent="0.25">
      <c r="A168" s="91"/>
      <c r="B168" s="85">
        <v>375</v>
      </c>
      <c r="C168" s="123" t="s">
        <v>337</v>
      </c>
      <c r="D168" s="71" t="s">
        <v>16</v>
      </c>
      <c r="E168" s="56" t="s">
        <v>179</v>
      </c>
      <c r="F168" s="123" t="s">
        <v>337</v>
      </c>
      <c r="G168" s="78">
        <f>$B$168-0.3375</f>
        <v>374.66250000000002</v>
      </c>
      <c r="H168" s="78">
        <f>$B$168+0.3375</f>
        <v>375.33749999999998</v>
      </c>
    </row>
    <row r="169" spans="1:8" x14ac:dyDescent="0.25">
      <c r="A169" s="91"/>
      <c r="B169" s="85"/>
      <c r="C169" s="123"/>
      <c r="D169" s="71" t="s">
        <v>17</v>
      </c>
      <c r="E169" s="56" t="s">
        <v>180</v>
      </c>
      <c r="F169" s="123"/>
      <c r="G169" s="78">
        <f>$B$168-0.4875</f>
        <v>374.51249999999999</v>
      </c>
      <c r="H169" s="78">
        <f>$B$168+0.4875</f>
        <v>375.48750000000001</v>
      </c>
    </row>
    <row r="170" spans="1:8" x14ac:dyDescent="0.25">
      <c r="A170" s="91"/>
      <c r="B170" s="85"/>
      <c r="C170" s="123"/>
      <c r="D170" s="71" t="s">
        <v>18</v>
      </c>
      <c r="E170" s="56" t="s">
        <v>181</v>
      </c>
      <c r="F170" s="123"/>
      <c r="G170" s="78">
        <f>$B$168-0.9375</f>
        <v>374.0625</v>
      </c>
      <c r="H170" s="78">
        <f>$B$168+0.9375</f>
        <v>375.9375</v>
      </c>
    </row>
    <row r="171" spans="1:8" x14ac:dyDescent="0.25">
      <c r="A171" s="91"/>
      <c r="B171" s="85">
        <v>525</v>
      </c>
      <c r="C171" s="123" t="s">
        <v>337</v>
      </c>
      <c r="D171" s="71" t="s">
        <v>16</v>
      </c>
      <c r="E171" s="56" t="s">
        <v>182</v>
      </c>
      <c r="F171" s="123" t="s">
        <v>337</v>
      </c>
      <c r="G171" s="78">
        <f>$B$171-0.6375</f>
        <v>524.36249999999995</v>
      </c>
      <c r="H171" s="78">
        <f>$B$171+0.6375</f>
        <v>525.63750000000005</v>
      </c>
    </row>
    <row r="172" spans="1:8" x14ac:dyDescent="0.25">
      <c r="A172" s="91"/>
      <c r="B172" s="85"/>
      <c r="C172" s="123"/>
      <c r="D172" s="71" t="s">
        <v>17</v>
      </c>
      <c r="E172" s="56" t="s">
        <v>183</v>
      </c>
      <c r="F172" s="123"/>
      <c r="G172" s="78">
        <f>$B$171-0.8175</f>
        <v>524.1825</v>
      </c>
      <c r="H172" s="78">
        <f>$B$171+0.8175</f>
        <v>525.8175</v>
      </c>
    </row>
    <row r="173" spans="1:8" x14ac:dyDescent="0.25">
      <c r="A173" s="91"/>
      <c r="B173" s="85"/>
      <c r="C173" s="123"/>
      <c r="D173" s="71" t="s">
        <v>18</v>
      </c>
      <c r="E173" s="56" t="s">
        <v>184</v>
      </c>
      <c r="F173" s="123"/>
      <c r="G173" s="78">
        <f>$B$171-1.3875</f>
        <v>523.61249999999995</v>
      </c>
      <c r="H173" s="78">
        <f>$B$171+1.3875</f>
        <v>526.38750000000005</v>
      </c>
    </row>
    <row r="174" spans="1:8" x14ac:dyDescent="0.25">
      <c r="A174" s="91"/>
      <c r="B174" s="85">
        <v>750</v>
      </c>
      <c r="C174" s="123" t="s">
        <v>337</v>
      </c>
      <c r="D174" s="71" t="s">
        <v>16</v>
      </c>
      <c r="E174" s="56" t="s">
        <v>185</v>
      </c>
      <c r="F174" s="123" t="s">
        <v>337</v>
      </c>
      <c r="G174" s="78">
        <f>$B$174-0.975</f>
        <v>749.02499999999998</v>
      </c>
      <c r="H174" s="78">
        <f>$B$174+0.975</f>
        <v>750.97500000000002</v>
      </c>
    </row>
    <row r="175" spans="1:8" x14ac:dyDescent="0.25">
      <c r="A175" s="91"/>
      <c r="B175" s="85"/>
      <c r="C175" s="123"/>
      <c r="D175" s="71" t="s">
        <v>17</v>
      </c>
      <c r="E175" s="56" t="s">
        <v>186</v>
      </c>
      <c r="F175" s="123"/>
      <c r="G175" s="79">
        <f>$B$174-1.2</f>
        <v>748.8</v>
      </c>
      <c r="H175" s="79">
        <f>$B$174+1.2</f>
        <v>751.2</v>
      </c>
    </row>
    <row r="176" spans="1:8" x14ac:dyDescent="0.25">
      <c r="A176" s="92"/>
      <c r="B176" s="85"/>
      <c r="C176" s="123"/>
      <c r="D176" s="71" t="s">
        <v>18</v>
      </c>
      <c r="E176" s="56" t="s">
        <v>187</v>
      </c>
      <c r="F176" s="123"/>
      <c r="G176" s="80">
        <f>$B$174-1.95</f>
        <v>748.05</v>
      </c>
      <c r="H176" s="80">
        <f>$B$174+1.95</f>
        <v>751.95</v>
      </c>
    </row>
    <row r="177" spans="1:15" x14ac:dyDescent="0.25">
      <c r="A177" s="20"/>
      <c r="B177" s="21"/>
      <c r="C177" s="22"/>
      <c r="D177" s="23"/>
      <c r="E177" s="24"/>
      <c r="F177" s="25"/>
      <c r="H177" s="10"/>
      <c r="I177" s="10"/>
      <c r="J177" s="72"/>
      <c r="K177" s="73"/>
      <c r="L177" s="74"/>
      <c r="M177" s="72"/>
      <c r="N177" s="73"/>
      <c r="O177" s="73"/>
    </row>
    <row r="178" spans="1:15" x14ac:dyDescent="0.25">
      <c r="A178" s="26" t="s">
        <v>5</v>
      </c>
      <c r="B178" s="21"/>
      <c r="C178" s="22"/>
      <c r="D178" s="23"/>
      <c r="E178" s="24"/>
      <c r="F178" s="25"/>
      <c r="H178" s="10"/>
      <c r="I178" s="10"/>
      <c r="J178" s="72"/>
      <c r="K178" s="73"/>
      <c r="L178" s="74"/>
      <c r="M178" s="72"/>
      <c r="N178" s="73"/>
      <c r="O178" s="73"/>
    </row>
    <row r="179" spans="1:15" ht="15" customHeight="1" x14ac:dyDescent="0.25">
      <c r="A179" s="86" t="s">
        <v>328</v>
      </c>
      <c r="B179" s="86" t="s">
        <v>326</v>
      </c>
      <c r="C179" s="86"/>
      <c r="D179" s="86" t="s">
        <v>6</v>
      </c>
      <c r="E179" s="86"/>
      <c r="F179" s="93" t="s">
        <v>335</v>
      </c>
      <c r="G179" s="94"/>
      <c r="H179" s="10"/>
      <c r="I179" s="10"/>
      <c r="J179" s="72"/>
      <c r="K179" s="73"/>
      <c r="L179" s="74"/>
      <c r="M179" s="72"/>
      <c r="N179" s="73"/>
      <c r="O179" s="73"/>
    </row>
    <row r="180" spans="1:15" x14ac:dyDescent="0.25">
      <c r="A180" s="86"/>
      <c r="B180" s="86"/>
      <c r="C180" s="86"/>
      <c r="D180" s="86"/>
      <c r="E180" s="86"/>
      <c r="F180" s="63" t="s">
        <v>323</v>
      </c>
      <c r="G180" s="63" t="s">
        <v>336</v>
      </c>
      <c r="H180" s="10"/>
      <c r="I180" s="10"/>
      <c r="J180" s="72"/>
      <c r="K180" s="73"/>
      <c r="L180" s="74"/>
      <c r="M180" s="72"/>
      <c r="N180" s="73"/>
      <c r="O180" s="73"/>
    </row>
    <row r="181" spans="1:15" x14ac:dyDescent="0.25">
      <c r="A181" s="85" t="s">
        <v>339</v>
      </c>
      <c r="B181" s="64">
        <v>100</v>
      </c>
      <c r="C181" s="85" t="s">
        <v>345</v>
      </c>
      <c r="D181" s="56" t="s">
        <v>188</v>
      </c>
      <c r="E181" s="85" t="s">
        <v>345</v>
      </c>
      <c r="F181" s="19">
        <f>B181-0.1</f>
        <v>99.9</v>
      </c>
      <c r="G181" s="19">
        <f>B181+0.1</f>
        <v>100.1</v>
      </c>
      <c r="H181" s="10"/>
      <c r="I181" s="10"/>
      <c r="J181" s="72"/>
      <c r="K181" s="73"/>
      <c r="L181" s="74"/>
      <c r="M181" s="72"/>
      <c r="N181" s="73"/>
      <c r="O181" s="73"/>
    </row>
    <row r="182" spans="1:15" x14ac:dyDescent="0.25">
      <c r="A182" s="85"/>
      <c r="B182" s="64">
        <v>300</v>
      </c>
      <c r="C182" s="85"/>
      <c r="D182" s="56" t="s">
        <v>189</v>
      </c>
      <c r="E182" s="85"/>
      <c r="F182" s="19">
        <f>B182-0.2</f>
        <v>299.8</v>
      </c>
      <c r="G182" s="19">
        <f>B182+0.2</f>
        <v>300.2</v>
      </c>
      <c r="H182" s="10"/>
      <c r="I182" s="10"/>
      <c r="J182" s="72"/>
      <c r="K182" s="73"/>
      <c r="L182" s="74"/>
      <c r="M182" s="72"/>
      <c r="N182" s="73"/>
      <c r="O182" s="73"/>
    </row>
    <row r="183" spans="1:15" x14ac:dyDescent="0.25">
      <c r="A183" s="85"/>
      <c r="B183" s="64">
        <v>500</v>
      </c>
      <c r="C183" s="85"/>
      <c r="D183" s="56" t="s">
        <v>190</v>
      </c>
      <c r="E183" s="85"/>
      <c r="F183" s="19">
        <f>B183-0.3</f>
        <v>499.7</v>
      </c>
      <c r="G183" s="19">
        <f>B183+0.3</f>
        <v>500.3</v>
      </c>
      <c r="H183" s="10"/>
      <c r="I183" s="10"/>
      <c r="J183" s="72"/>
      <c r="K183" s="73"/>
      <c r="L183" s="74"/>
      <c r="M183" s="72"/>
      <c r="N183" s="73"/>
      <c r="O183" s="73"/>
    </row>
    <row r="184" spans="1:15" x14ac:dyDescent="0.25">
      <c r="A184" s="85"/>
      <c r="B184" s="64">
        <v>700</v>
      </c>
      <c r="C184" s="85"/>
      <c r="D184" s="56" t="s">
        <v>191</v>
      </c>
      <c r="E184" s="85"/>
      <c r="F184" s="19">
        <f>B184-0.4</f>
        <v>699.6</v>
      </c>
      <c r="G184" s="19">
        <f>B184+0.4</f>
        <v>700.4</v>
      </c>
      <c r="H184" s="10"/>
      <c r="I184" s="10"/>
      <c r="J184" s="72"/>
      <c r="K184" s="73"/>
      <c r="L184" s="74"/>
      <c r="M184" s="72"/>
      <c r="N184" s="73"/>
      <c r="O184" s="73"/>
    </row>
    <row r="185" spans="1:15" x14ac:dyDescent="0.25">
      <c r="A185" s="85"/>
      <c r="B185" s="64">
        <v>1</v>
      </c>
      <c r="C185" s="64" t="s">
        <v>352</v>
      </c>
      <c r="D185" s="56" t="s">
        <v>192</v>
      </c>
      <c r="E185" s="64" t="s">
        <v>352</v>
      </c>
      <c r="F185" s="65">
        <f>B185-0.00055</f>
        <v>0.99944999999999995</v>
      </c>
      <c r="G185" s="65">
        <f>B185+0.00055</f>
        <v>1.0005500000000001</v>
      </c>
      <c r="H185" s="10"/>
      <c r="I185" s="10"/>
      <c r="J185" s="72"/>
      <c r="K185" s="73"/>
      <c r="L185" s="74"/>
      <c r="M185" s="72"/>
      <c r="N185" s="73"/>
      <c r="O185" s="73"/>
    </row>
    <row r="186" spans="1:15" x14ac:dyDescent="0.25">
      <c r="A186" s="85" t="s">
        <v>340</v>
      </c>
      <c r="B186" s="64">
        <v>1</v>
      </c>
      <c r="C186" s="90" t="s">
        <v>352</v>
      </c>
      <c r="D186" s="56" t="s">
        <v>193</v>
      </c>
      <c r="E186" s="90" t="s">
        <v>352</v>
      </c>
      <c r="F186" s="16">
        <f>B186-0.0025</f>
        <v>0.99750000000000005</v>
      </c>
      <c r="G186" s="16">
        <f>B186+0.0025</f>
        <v>1.0024999999999999</v>
      </c>
      <c r="H186" s="10"/>
      <c r="I186" s="10"/>
      <c r="J186" s="72"/>
      <c r="K186" s="73"/>
      <c r="L186" s="74"/>
      <c r="M186" s="72"/>
      <c r="N186" s="73"/>
      <c r="O186" s="73"/>
    </row>
    <row r="187" spans="1:15" x14ac:dyDescent="0.25">
      <c r="A187" s="85"/>
      <c r="B187" s="64">
        <v>3</v>
      </c>
      <c r="C187" s="91"/>
      <c r="D187" s="56" t="s">
        <v>194</v>
      </c>
      <c r="E187" s="91"/>
      <c r="F187" s="16">
        <f>B187-0.0035</f>
        <v>2.9965000000000002</v>
      </c>
      <c r="G187" s="16">
        <f>B187+0.0035</f>
        <v>3.0034999999999998</v>
      </c>
    </row>
    <row r="188" spans="1:15" x14ac:dyDescent="0.25">
      <c r="A188" s="85"/>
      <c r="B188" s="64">
        <v>5</v>
      </c>
      <c r="C188" s="91"/>
      <c r="D188" s="56" t="s">
        <v>195</v>
      </c>
      <c r="E188" s="91"/>
      <c r="F188" s="16">
        <f>B188-0.0045</f>
        <v>4.9954999999999998</v>
      </c>
      <c r="G188" s="16">
        <f>B188+0.0045</f>
        <v>5.0045000000000002</v>
      </c>
    </row>
    <row r="189" spans="1:15" x14ac:dyDescent="0.25">
      <c r="A189" s="85"/>
      <c r="B189" s="64">
        <v>7</v>
      </c>
      <c r="C189" s="91"/>
      <c r="D189" s="56" t="s">
        <v>196</v>
      </c>
      <c r="E189" s="91"/>
      <c r="F189" s="16">
        <f>B189-0.0055</f>
        <v>6.9945000000000004</v>
      </c>
      <c r="G189" s="16">
        <f>B189+0.0055</f>
        <v>7.0054999999999996</v>
      </c>
    </row>
    <row r="190" spans="1:15" x14ac:dyDescent="0.25">
      <c r="A190" s="85"/>
      <c r="B190" s="64">
        <v>10</v>
      </c>
      <c r="C190" s="92"/>
      <c r="D190" s="56" t="s">
        <v>197</v>
      </c>
      <c r="E190" s="92"/>
      <c r="F190" s="18">
        <f>B190-0.007</f>
        <v>9.9930000000000003</v>
      </c>
      <c r="G190" s="18">
        <f>B190+0.007</f>
        <v>10.007</v>
      </c>
    </row>
    <row r="191" spans="1:15" x14ac:dyDescent="0.25">
      <c r="A191" s="85" t="s">
        <v>341</v>
      </c>
      <c r="B191" s="64">
        <v>10</v>
      </c>
      <c r="C191" s="90" t="s">
        <v>352</v>
      </c>
      <c r="D191" s="56" t="s">
        <v>198</v>
      </c>
      <c r="E191" s="90" t="s">
        <v>352</v>
      </c>
      <c r="F191" s="15">
        <f>B191-0.01</f>
        <v>9.99</v>
      </c>
      <c r="G191" s="15">
        <f>B191+0.01</f>
        <v>10.01</v>
      </c>
    </row>
    <row r="192" spans="1:15" x14ac:dyDescent="0.25">
      <c r="A192" s="85"/>
      <c r="B192" s="64">
        <v>30</v>
      </c>
      <c r="C192" s="91"/>
      <c r="D192" s="56" t="s">
        <v>199</v>
      </c>
      <c r="E192" s="91"/>
      <c r="F192" s="15">
        <f>B192-0.02</f>
        <v>29.98</v>
      </c>
      <c r="G192" s="15">
        <f>B192+0.02</f>
        <v>30.02</v>
      </c>
    </row>
    <row r="193" spans="1:7" x14ac:dyDescent="0.25">
      <c r="A193" s="85"/>
      <c r="B193" s="64">
        <v>50</v>
      </c>
      <c r="C193" s="91"/>
      <c r="D193" s="56" t="s">
        <v>200</v>
      </c>
      <c r="E193" s="91"/>
      <c r="F193" s="15">
        <f>B193-0.03</f>
        <v>49.97</v>
      </c>
      <c r="G193" s="15">
        <f>B193+0.03</f>
        <v>50.03</v>
      </c>
    </row>
    <row r="194" spans="1:7" x14ac:dyDescent="0.25">
      <c r="A194" s="85"/>
      <c r="B194" s="64">
        <v>70</v>
      </c>
      <c r="C194" s="91"/>
      <c r="D194" s="56" t="s">
        <v>201</v>
      </c>
      <c r="E194" s="91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85"/>
      <c r="B195" s="64">
        <v>100</v>
      </c>
      <c r="C195" s="92"/>
      <c r="D195" s="56" t="s">
        <v>202</v>
      </c>
      <c r="E195" s="92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85" t="s">
        <v>342</v>
      </c>
      <c r="B196" s="64">
        <v>0.1</v>
      </c>
      <c r="C196" s="90" t="s">
        <v>353</v>
      </c>
      <c r="D196" s="56" t="s">
        <v>203</v>
      </c>
      <c r="E196" s="90" t="s">
        <v>353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85"/>
      <c r="B197" s="64">
        <v>0.3</v>
      </c>
      <c r="C197" s="91"/>
      <c r="D197" s="56" t="s">
        <v>204</v>
      </c>
      <c r="E197" s="91"/>
      <c r="F197" s="65">
        <f>B197-0.00034</f>
        <v>0.29965999999999998</v>
      </c>
      <c r="G197" s="65">
        <f>B197+0.00034</f>
        <v>0.30034</v>
      </c>
    </row>
    <row r="198" spans="1:7" x14ac:dyDescent="0.25">
      <c r="A198" s="85"/>
      <c r="B198" s="64">
        <v>0.5</v>
      </c>
      <c r="C198" s="91"/>
      <c r="D198" s="56" t="s">
        <v>205</v>
      </c>
      <c r="E198" s="91"/>
      <c r="F198" s="16">
        <f>B198-0.0005</f>
        <v>0.4995</v>
      </c>
      <c r="G198" s="16">
        <f>B198+0.0005</f>
        <v>0.50049999999999994</v>
      </c>
    </row>
    <row r="199" spans="1:7" x14ac:dyDescent="0.25">
      <c r="A199" s="85"/>
      <c r="B199" s="64">
        <v>0.7</v>
      </c>
      <c r="C199" s="91"/>
      <c r="D199" s="56" t="s">
        <v>206</v>
      </c>
      <c r="E199" s="91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85"/>
      <c r="B200" s="64">
        <v>1</v>
      </c>
      <c r="C200" s="92"/>
      <c r="D200" s="56" t="s">
        <v>207</v>
      </c>
      <c r="E200" s="92"/>
      <c r="F200" s="16">
        <f>B200-0.0009</f>
        <v>0.99909999999999999</v>
      </c>
      <c r="G200" s="16">
        <f>B200+0.0009</f>
        <v>1.0008999999999999</v>
      </c>
    </row>
    <row r="201" spans="1:7" x14ac:dyDescent="0.25">
      <c r="A201" s="85" t="s">
        <v>343</v>
      </c>
      <c r="B201" s="64">
        <v>0.3</v>
      </c>
      <c r="C201" s="90" t="s">
        <v>353</v>
      </c>
      <c r="D201" s="56" t="s">
        <v>208</v>
      </c>
      <c r="E201" s="90" t="s">
        <v>353</v>
      </c>
      <c r="F201" s="16">
        <f>B201-0.0012</f>
        <v>0.29880000000000001</v>
      </c>
      <c r="G201" s="16">
        <f>B201+0.0012</f>
        <v>0.30119999999999997</v>
      </c>
    </row>
    <row r="202" spans="1:7" x14ac:dyDescent="0.25">
      <c r="A202" s="85"/>
      <c r="B202" s="64">
        <v>0.9</v>
      </c>
      <c r="C202" s="91"/>
      <c r="D202" s="56" t="s">
        <v>209</v>
      </c>
      <c r="E202" s="91"/>
      <c r="F202" s="16">
        <f>B202-0.0024</f>
        <v>0.89760000000000006</v>
      </c>
      <c r="G202" s="16">
        <f>B202+0.0024</f>
        <v>0.90239999999999998</v>
      </c>
    </row>
    <row r="203" spans="1:7" x14ac:dyDescent="0.25">
      <c r="A203" s="85"/>
      <c r="B203" s="64">
        <v>1.5</v>
      </c>
      <c r="C203" s="91"/>
      <c r="D203" s="56" t="s">
        <v>210</v>
      </c>
      <c r="E203" s="91"/>
      <c r="F203" s="16">
        <f>B203-0.0036</f>
        <v>1.4964</v>
      </c>
      <c r="G203" s="16">
        <f>B203+0.0036</f>
        <v>1.5036</v>
      </c>
    </row>
    <row r="204" spans="1:7" x14ac:dyDescent="0.25">
      <c r="A204" s="85"/>
      <c r="B204" s="64">
        <v>2.1</v>
      </c>
      <c r="C204" s="91"/>
      <c r="D204" s="56" t="s">
        <v>211</v>
      </c>
      <c r="E204" s="91"/>
      <c r="F204" s="16">
        <f>B204-0.0048</f>
        <v>2.0952000000000002</v>
      </c>
      <c r="G204" s="16">
        <f>B204+0.0048</f>
        <v>2.1048</v>
      </c>
    </row>
    <row r="205" spans="1:7" x14ac:dyDescent="0.25">
      <c r="A205" s="85"/>
      <c r="B205" s="64">
        <v>3</v>
      </c>
      <c r="C205" s="92"/>
      <c r="D205" s="56" t="s">
        <v>212</v>
      </c>
      <c r="E205" s="92"/>
      <c r="F205" s="16">
        <f>B205-0.0066</f>
        <v>2.9933999999999998</v>
      </c>
      <c r="G205" s="16">
        <f>B205+0.0066</f>
        <v>3.0066000000000002</v>
      </c>
    </row>
    <row r="206" spans="1:7" x14ac:dyDescent="0.25">
      <c r="A206" s="85" t="s">
        <v>344</v>
      </c>
      <c r="B206" s="64">
        <v>1</v>
      </c>
      <c r="C206" s="90" t="s">
        <v>353</v>
      </c>
      <c r="D206" s="56" t="s">
        <v>213</v>
      </c>
      <c r="E206" s="90" t="s">
        <v>353</v>
      </c>
      <c r="F206" s="16">
        <f>B206-0.0022</f>
        <v>0.99780000000000002</v>
      </c>
      <c r="G206" s="16">
        <f>B206+0.0022</f>
        <v>1.0022</v>
      </c>
    </row>
    <row r="207" spans="1:7" x14ac:dyDescent="0.25">
      <c r="A207" s="85"/>
      <c r="B207" s="64">
        <v>3</v>
      </c>
      <c r="C207" s="91"/>
      <c r="D207" s="56" t="s">
        <v>214</v>
      </c>
      <c r="E207" s="91"/>
      <c r="F207" s="16">
        <f>B207-0.0046</f>
        <v>2.9954000000000001</v>
      </c>
      <c r="G207" s="16">
        <f>B207+0.0046</f>
        <v>3.0045999999999999</v>
      </c>
    </row>
    <row r="208" spans="1:7" x14ac:dyDescent="0.25">
      <c r="A208" s="85"/>
      <c r="B208" s="64">
        <v>5</v>
      </c>
      <c r="C208" s="91"/>
      <c r="D208" s="56" t="s">
        <v>215</v>
      </c>
      <c r="E208" s="91"/>
      <c r="F208" s="16">
        <f>B208-0.007</f>
        <v>4.9930000000000003</v>
      </c>
      <c r="G208" s="16">
        <f>B208+0.007</f>
        <v>5.0069999999999997</v>
      </c>
    </row>
    <row r="209" spans="1:8" x14ac:dyDescent="0.25">
      <c r="A209" s="85"/>
      <c r="B209" s="64">
        <v>7</v>
      </c>
      <c r="C209" s="91"/>
      <c r="D209" s="56" t="s">
        <v>216</v>
      </c>
      <c r="E209" s="91"/>
      <c r="F209" s="16">
        <f>B209-0.0134</f>
        <v>6.9866000000000001</v>
      </c>
      <c r="G209" s="16">
        <f>B209+0.0134</f>
        <v>7.0133999999999999</v>
      </c>
    </row>
    <row r="210" spans="1:8" x14ac:dyDescent="0.25">
      <c r="A210" s="85"/>
      <c r="B210" s="64">
        <v>10</v>
      </c>
      <c r="C210" s="92"/>
      <c r="D210" s="56" t="s">
        <v>217</v>
      </c>
      <c r="E210" s="92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7</v>
      </c>
      <c r="B212" s="20"/>
      <c r="C212" s="22"/>
      <c r="D212" s="23"/>
      <c r="E212" s="24"/>
      <c r="F212" s="25"/>
    </row>
    <row r="213" spans="1:8" ht="15" customHeight="1" x14ac:dyDescent="0.25">
      <c r="A213" s="124" t="s">
        <v>328</v>
      </c>
      <c r="B213" s="86" t="s">
        <v>326</v>
      </c>
      <c r="C213" s="86"/>
      <c r="D213" s="86" t="s">
        <v>1</v>
      </c>
      <c r="E213" s="86" t="s">
        <v>327</v>
      </c>
      <c r="F213" s="86"/>
      <c r="G213" s="93" t="s">
        <v>335</v>
      </c>
      <c r="H213" s="94"/>
    </row>
    <row r="214" spans="1:8" x14ac:dyDescent="0.25">
      <c r="A214" s="125"/>
      <c r="B214" s="86"/>
      <c r="C214" s="86"/>
      <c r="D214" s="86"/>
      <c r="E214" s="86"/>
      <c r="F214" s="86"/>
      <c r="G214" s="63" t="s">
        <v>323</v>
      </c>
      <c r="H214" s="63" t="s">
        <v>336</v>
      </c>
    </row>
    <row r="215" spans="1:8" x14ac:dyDescent="0.25">
      <c r="A215" s="90" t="s">
        <v>354</v>
      </c>
      <c r="B215" s="120">
        <v>100</v>
      </c>
      <c r="C215" s="120" t="s">
        <v>345</v>
      </c>
      <c r="D215" s="71" t="s">
        <v>15</v>
      </c>
      <c r="E215" s="56" t="s">
        <v>218</v>
      </c>
      <c r="F215" s="120" t="s">
        <v>345</v>
      </c>
      <c r="G215" s="120">
        <f>$B$215-0.14</f>
        <v>99.86</v>
      </c>
      <c r="H215" s="120">
        <f>$B$215+0.14</f>
        <v>100.14</v>
      </c>
    </row>
    <row r="216" spans="1:8" x14ac:dyDescent="0.25">
      <c r="A216" s="91"/>
      <c r="B216" s="121"/>
      <c r="C216" s="121"/>
      <c r="D216" s="71" t="s">
        <v>20</v>
      </c>
      <c r="E216" s="56" t="s">
        <v>219</v>
      </c>
      <c r="F216" s="121"/>
      <c r="G216" s="121"/>
      <c r="H216" s="121"/>
    </row>
    <row r="217" spans="1:8" x14ac:dyDescent="0.25">
      <c r="A217" s="92"/>
      <c r="B217" s="122"/>
      <c r="C217" s="122"/>
      <c r="D217" s="71" t="s">
        <v>2</v>
      </c>
      <c r="E217" s="56" t="s">
        <v>220</v>
      </c>
      <c r="F217" s="122"/>
      <c r="G217" s="122"/>
      <c r="H217" s="122"/>
    </row>
    <row r="218" spans="1:8" x14ac:dyDescent="0.25">
      <c r="A218" s="90" t="s">
        <v>355</v>
      </c>
      <c r="B218" s="120">
        <v>100</v>
      </c>
      <c r="C218" s="120" t="s">
        <v>345</v>
      </c>
      <c r="D218" s="71" t="s">
        <v>15</v>
      </c>
      <c r="E218" s="56" t="s">
        <v>221</v>
      </c>
      <c r="F218" s="120" t="s">
        <v>345</v>
      </c>
      <c r="G218" s="120">
        <f>B218-0.5</f>
        <v>99.5</v>
      </c>
      <c r="H218" s="120">
        <f>B218+0.5</f>
        <v>100.5</v>
      </c>
    </row>
    <row r="219" spans="1:8" x14ac:dyDescent="0.25">
      <c r="A219" s="91"/>
      <c r="B219" s="121"/>
      <c r="C219" s="121"/>
      <c r="D219" s="71" t="s">
        <v>20</v>
      </c>
      <c r="E219" s="56" t="s">
        <v>222</v>
      </c>
      <c r="F219" s="121"/>
      <c r="G219" s="121"/>
      <c r="H219" s="121"/>
    </row>
    <row r="220" spans="1:8" x14ac:dyDescent="0.25">
      <c r="A220" s="91"/>
      <c r="B220" s="122"/>
      <c r="C220" s="122"/>
      <c r="D220" s="71" t="s">
        <v>2</v>
      </c>
      <c r="E220" s="56" t="s">
        <v>223</v>
      </c>
      <c r="F220" s="122"/>
      <c r="G220" s="122"/>
      <c r="H220" s="122"/>
    </row>
    <row r="221" spans="1:8" x14ac:dyDescent="0.25">
      <c r="A221" s="91"/>
      <c r="B221" s="120">
        <v>300</v>
      </c>
      <c r="C221" s="120" t="s">
        <v>345</v>
      </c>
      <c r="D221" s="71" t="s">
        <v>15</v>
      </c>
      <c r="E221" s="56" t="s">
        <v>224</v>
      </c>
      <c r="F221" s="120" t="s">
        <v>345</v>
      </c>
      <c r="G221" s="120">
        <f>B221-0.7</f>
        <v>299.3</v>
      </c>
      <c r="H221" s="120">
        <f>B221+0.7</f>
        <v>300.7</v>
      </c>
    </row>
    <row r="222" spans="1:8" x14ac:dyDescent="0.25">
      <c r="A222" s="91"/>
      <c r="B222" s="121"/>
      <c r="C222" s="121"/>
      <c r="D222" s="71" t="s">
        <v>20</v>
      </c>
      <c r="E222" s="56" t="s">
        <v>225</v>
      </c>
      <c r="F222" s="121"/>
      <c r="G222" s="121"/>
      <c r="H222" s="121"/>
    </row>
    <row r="223" spans="1:8" x14ac:dyDescent="0.25">
      <c r="A223" s="91"/>
      <c r="B223" s="122"/>
      <c r="C223" s="122"/>
      <c r="D223" s="71" t="s">
        <v>2</v>
      </c>
      <c r="E223" s="56" t="s">
        <v>226</v>
      </c>
      <c r="F223" s="122"/>
      <c r="G223" s="122"/>
      <c r="H223" s="122"/>
    </row>
    <row r="224" spans="1:8" x14ac:dyDescent="0.25">
      <c r="A224" s="91"/>
      <c r="B224" s="120">
        <v>500</v>
      </c>
      <c r="C224" s="120" t="s">
        <v>345</v>
      </c>
      <c r="D224" s="71" t="s">
        <v>15</v>
      </c>
      <c r="E224" s="56" t="s">
        <v>227</v>
      </c>
      <c r="F224" s="120" t="s">
        <v>345</v>
      </c>
      <c r="G224" s="120">
        <f>B224-0.9</f>
        <v>499.1</v>
      </c>
      <c r="H224" s="120">
        <f>B224+0.9</f>
        <v>500.9</v>
      </c>
    </row>
    <row r="225" spans="1:8" x14ac:dyDescent="0.25">
      <c r="A225" s="91"/>
      <c r="B225" s="121"/>
      <c r="C225" s="121"/>
      <c r="D225" s="71" t="s">
        <v>20</v>
      </c>
      <c r="E225" s="56" t="s">
        <v>228</v>
      </c>
      <c r="F225" s="121"/>
      <c r="G225" s="121"/>
      <c r="H225" s="121"/>
    </row>
    <row r="226" spans="1:8" x14ac:dyDescent="0.25">
      <c r="A226" s="91"/>
      <c r="B226" s="122"/>
      <c r="C226" s="122"/>
      <c r="D226" s="71" t="s">
        <v>2</v>
      </c>
      <c r="E226" s="56" t="s">
        <v>229</v>
      </c>
      <c r="F226" s="122"/>
      <c r="G226" s="122"/>
      <c r="H226" s="122"/>
    </row>
    <row r="227" spans="1:8" x14ac:dyDescent="0.25">
      <c r="A227" s="91"/>
      <c r="B227" s="120">
        <v>700</v>
      </c>
      <c r="C227" s="120" t="s">
        <v>345</v>
      </c>
      <c r="D227" s="71" t="s">
        <v>15</v>
      </c>
      <c r="E227" s="56" t="s">
        <v>230</v>
      </c>
      <c r="F227" s="120" t="s">
        <v>345</v>
      </c>
      <c r="G227" s="120">
        <f>B227-1.1</f>
        <v>698.9</v>
      </c>
      <c r="H227" s="120">
        <f>B227+1.1</f>
        <v>701.1</v>
      </c>
    </row>
    <row r="228" spans="1:8" x14ac:dyDescent="0.25">
      <c r="A228" s="91"/>
      <c r="B228" s="121"/>
      <c r="C228" s="121"/>
      <c r="D228" s="71" t="s">
        <v>20</v>
      </c>
      <c r="E228" s="56" t="s">
        <v>231</v>
      </c>
      <c r="F228" s="121"/>
      <c r="G228" s="121"/>
      <c r="H228" s="121"/>
    </row>
    <row r="229" spans="1:8" x14ac:dyDescent="0.25">
      <c r="A229" s="91"/>
      <c r="B229" s="122"/>
      <c r="C229" s="122"/>
      <c r="D229" s="71" t="s">
        <v>2</v>
      </c>
      <c r="E229" s="56" t="s">
        <v>232</v>
      </c>
      <c r="F229" s="122"/>
      <c r="G229" s="122"/>
      <c r="H229" s="122"/>
    </row>
    <row r="230" spans="1:8" x14ac:dyDescent="0.25">
      <c r="A230" s="91"/>
      <c r="B230" s="120">
        <v>1</v>
      </c>
      <c r="C230" s="120" t="s">
        <v>352</v>
      </c>
      <c r="D230" s="71" t="s">
        <v>15</v>
      </c>
      <c r="E230" s="56" t="s">
        <v>233</v>
      </c>
      <c r="F230" s="120" t="s">
        <v>352</v>
      </c>
      <c r="G230" s="120">
        <f>B230-0.0014</f>
        <v>0.99860000000000004</v>
      </c>
      <c r="H230" s="120">
        <f>B230+0.0014</f>
        <v>1.0014000000000001</v>
      </c>
    </row>
    <row r="231" spans="1:8" x14ac:dyDescent="0.25">
      <c r="A231" s="91"/>
      <c r="B231" s="121"/>
      <c r="C231" s="121"/>
      <c r="D231" s="71" t="s">
        <v>20</v>
      </c>
      <c r="E231" s="56" t="s">
        <v>234</v>
      </c>
      <c r="F231" s="121"/>
      <c r="G231" s="121"/>
      <c r="H231" s="121"/>
    </row>
    <row r="232" spans="1:8" x14ac:dyDescent="0.25">
      <c r="A232" s="92"/>
      <c r="B232" s="122"/>
      <c r="C232" s="122"/>
      <c r="D232" s="71" t="s">
        <v>2</v>
      </c>
      <c r="E232" s="56" t="s">
        <v>235</v>
      </c>
      <c r="F232" s="122"/>
      <c r="G232" s="122"/>
      <c r="H232" s="122"/>
    </row>
    <row r="233" spans="1:8" x14ac:dyDescent="0.25">
      <c r="A233" s="90" t="s">
        <v>340</v>
      </c>
      <c r="B233" s="120">
        <v>1</v>
      </c>
      <c r="C233" s="120" t="s">
        <v>352</v>
      </c>
      <c r="D233" s="71" t="s">
        <v>15</v>
      </c>
      <c r="E233" s="56" t="s">
        <v>236</v>
      </c>
      <c r="F233" s="120" t="s">
        <v>352</v>
      </c>
      <c r="G233" s="120">
        <f>B233-0.005</f>
        <v>0.995</v>
      </c>
      <c r="H233" s="120">
        <f>B233+0.005</f>
        <v>1.0049999999999999</v>
      </c>
    </row>
    <row r="234" spans="1:8" x14ac:dyDescent="0.25">
      <c r="A234" s="91"/>
      <c r="B234" s="121"/>
      <c r="C234" s="121"/>
      <c r="D234" s="71" t="s">
        <v>20</v>
      </c>
      <c r="E234" s="56" t="s">
        <v>237</v>
      </c>
      <c r="F234" s="121"/>
      <c r="G234" s="121"/>
      <c r="H234" s="121"/>
    </row>
    <row r="235" spans="1:8" x14ac:dyDescent="0.25">
      <c r="A235" s="91"/>
      <c r="B235" s="122"/>
      <c r="C235" s="122"/>
      <c r="D235" s="71" t="s">
        <v>2</v>
      </c>
      <c r="E235" s="56" t="s">
        <v>238</v>
      </c>
      <c r="F235" s="122"/>
      <c r="G235" s="122"/>
      <c r="H235" s="122"/>
    </row>
    <row r="236" spans="1:8" x14ac:dyDescent="0.25">
      <c r="A236" s="91"/>
      <c r="B236" s="120">
        <v>3</v>
      </c>
      <c r="C236" s="120" t="s">
        <v>352</v>
      </c>
      <c r="D236" s="71" t="s">
        <v>15</v>
      </c>
      <c r="E236" s="56" t="s">
        <v>239</v>
      </c>
      <c r="F236" s="120" t="s">
        <v>352</v>
      </c>
      <c r="G236" s="120">
        <f>B236-0.007</f>
        <v>2.9929999999999999</v>
      </c>
      <c r="H236" s="120">
        <f>B236+0.007</f>
        <v>3.0070000000000001</v>
      </c>
    </row>
    <row r="237" spans="1:8" x14ac:dyDescent="0.25">
      <c r="A237" s="91"/>
      <c r="B237" s="121"/>
      <c r="C237" s="121"/>
      <c r="D237" s="71" t="s">
        <v>20</v>
      </c>
      <c r="E237" s="56" t="s">
        <v>240</v>
      </c>
      <c r="F237" s="121"/>
      <c r="G237" s="121"/>
      <c r="H237" s="121"/>
    </row>
    <row r="238" spans="1:8" x14ac:dyDescent="0.25">
      <c r="A238" s="91"/>
      <c r="B238" s="122"/>
      <c r="C238" s="122"/>
      <c r="D238" s="71" t="s">
        <v>2</v>
      </c>
      <c r="E238" s="56" t="s">
        <v>241</v>
      </c>
      <c r="F238" s="122"/>
      <c r="G238" s="122"/>
      <c r="H238" s="122"/>
    </row>
    <row r="239" spans="1:8" x14ac:dyDescent="0.25">
      <c r="A239" s="91"/>
      <c r="B239" s="120">
        <v>5</v>
      </c>
      <c r="C239" s="120" t="s">
        <v>352</v>
      </c>
      <c r="D239" s="71" t="s">
        <v>15</v>
      </c>
      <c r="E239" s="56" t="s">
        <v>242</v>
      </c>
      <c r="F239" s="120" t="s">
        <v>352</v>
      </c>
      <c r="G239" s="120">
        <f>B239-0.009</f>
        <v>4.9909999999999997</v>
      </c>
      <c r="H239" s="120">
        <f>B239+0.009</f>
        <v>5.0090000000000003</v>
      </c>
    </row>
    <row r="240" spans="1:8" x14ac:dyDescent="0.25">
      <c r="A240" s="91"/>
      <c r="B240" s="121"/>
      <c r="C240" s="121"/>
      <c r="D240" s="71" t="s">
        <v>20</v>
      </c>
      <c r="E240" s="56" t="s">
        <v>243</v>
      </c>
      <c r="F240" s="121"/>
      <c r="G240" s="121"/>
      <c r="H240" s="121"/>
    </row>
    <row r="241" spans="1:8" x14ac:dyDescent="0.25">
      <c r="A241" s="91"/>
      <c r="B241" s="122"/>
      <c r="C241" s="122"/>
      <c r="D241" s="71" t="s">
        <v>2</v>
      </c>
      <c r="E241" s="56" t="s">
        <v>244</v>
      </c>
      <c r="F241" s="122"/>
      <c r="G241" s="122"/>
      <c r="H241" s="122"/>
    </row>
    <row r="242" spans="1:8" x14ac:dyDescent="0.25">
      <c r="A242" s="91"/>
      <c r="B242" s="120">
        <v>7</v>
      </c>
      <c r="C242" s="120" t="s">
        <v>352</v>
      </c>
      <c r="D242" s="71" t="s">
        <v>15</v>
      </c>
      <c r="E242" s="56" t="s">
        <v>245</v>
      </c>
      <c r="F242" s="120" t="s">
        <v>352</v>
      </c>
      <c r="G242" s="120">
        <f>B242-0.011</f>
        <v>6.9889999999999999</v>
      </c>
      <c r="H242" s="120">
        <f>B242+0.011</f>
        <v>7.0110000000000001</v>
      </c>
    </row>
    <row r="243" spans="1:8" x14ac:dyDescent="0.25">
      <c r="A243" s="91"/>
      <c r="B243" s="121"/>
      <c r="C243" s="121"/>
      <c r="D243" s="71" t="s">
        <v>20</v>
      </c>
      <c r="E243" s="56" t="s">
        <v>246</v>
      </c>
      <c r="F243" s="121"/>
      <c r="G243" s="121"/>
      <c r="H243" s="121"/>
    </row>
    <row r="244" spans="1:8" x14ac:dyDescent="0.25">
      <c r="A244" s="91"/>
      <c r="B244" s="122"/>
      <c r="C244" s="122"/>
      <c r="D244" s="71" t="s">
        <v>2</v>
      </c>
      <c r="E244" s="56" t="s">
        <v>247</v>
      </c>
      <c r="F244" s="122"/>
      <c r="G244" s="122"/>
      <c r="H244" s="122"/>
    </row>
    <row r="245" spans="1:8" x14ac:dyDescent="0.25">
      <c r="A245" s="91"/>
      <c r="B245" s="120">
        <v>10</v>
      </c>
      <c r="C245" s="120" t="s">
        <v>352</v>
      </c>
      <c r="D245" s="71" t="s">
        <v>15</v>
      </c>
      <c r="E245" s="56" t="s">
        <v>248</v>
      </c>
      <c r="F245" s="120" t="s">
        <v>352</v>
      </c>
      <c r="G245" s="120">
        <f>B245-0.014</f>
        <v>9.9860000000000007</v>
      </c>
      <c r="H245" s="120">
        <f>B245+0.014</f>
        <v>10.013999999999999</v>
      </c>
    </row>
    <row r="246" spans="1:8" x14ac:dyDescent="0.25">
      <c r="A246" s="91"/>
      <c r="B246" s="121"/>
      <c r="C246" s="121"/>
      <c r="D246" s="71" t="s">
        <v>20</v>
      </c>
      <c r="E246" s="56" t="s">
        <v>249</v>
      </c>
      <c r="F246" s="121"/>
      <c r="G246" s="121"/>
      <c r="H246" s="121"/>
    </row>
    <row r="247" spans="1:8" x14ac:dyDescent="0.25">
      <c r="A247" s="92"/>
      <c r="B247" s="122"/>
      <c r="C247" s="122"/>
      <c r="D247" s="71" t="s">
        <v>2</v>
      </c>
      <c r="E247" s="56" t="s">
        <v>250</v>
      </c>
      <c r="F247" s="122"/>
      <c r="G247" s="122"/>
      <c r="H247" s="122"/>
    </row>
    <row r="248" spans="1:8" x14ac:dyDescent="0.25">
      <c r="A248" s="90" t="s">
        <v>341</v>
      </c>
      <c r="B248" s="120">
        <v>10</v>
      </c>
      <c r="C248" s="120" t="s">
        <v>352</v>
      </c>
      <c r="D248" s="71" t="s">
        <v>15</v>
      </c>
      <c r="E248" s="56" t="s">
        <v>251</v>
      </c>
      <c r="F248" s="120" t="s">
        <v>352</v>
      </c>
      <c r="G248" s="120">
        <f>B248-0.05</f>
        <v>9.9499999999999993</v>
      </c>
      <c r="H248" s="120">
        <f>B248+0.05</f>
        <v>10.050000000000001</v>
      </c>
    </row>
    <row r="249" spans="1:8" x14ac:dyDescent="0.25">
      <c r="A249" s="91"/>
      <c r="B249" s="121"/>
      <c r="C249" s="121"/>
      <c r="D249" s="71" t="s">
        <v>20</v>
      </c>
      <c r="E249" s="56" t="s">
        <v>252</v>
      </c>
      <c r="F249" s="121"/>
      <c r="G249" s="121"/>
      <c r="H249" s="121"/>
    </row>
    <row r="250" spans="1:8" x14ac:dyDescent="0.25">
      <c r="A250" s="91"/>
      <c r="B250" s="122"/>
      <c r="C250" s="122"/>
      <c r="D250" s="71" t="s">
        <v>2</v>
      </c>
      <c r="E250" s="56" t="s">
        <v>253</v>
      </c>
      <c r="F250" s="122"/>
      <c r="G250" s="122"/>
      <c r="H250" s="122"/>
    </row>
    <row r="251" spans="1:8" x14ac:dyDescent="0.25">
      <c r="A251" s="91"/>
      <c r="B251" s="120">
        <v>30</v>
      </c>
      <c r="C251" s="120" t="s">
        <v>352</v>
      </c>
      <c r="D251" s="71" t="s">
        <v>15</v>
      </c>
      <c r="E251" s="56" t="s">
        <v>254</v>
      </c>
      <c r="F251" s="120" t="s">
        <v>352</v>
      </c>
      <c r="G251" s="120">
        <f>B251-0.07</f>
        <v>29.93</v>
      </c>
      <c r="H251" s="120">
        <f>B251+0.07</f>
        <v>30.07</v>
      </c>
    </row>
    <row r="252" spans="1:8" x14ac:dyDescent="0.25">
      <c r="A252" s="91"/>
      <c r="B252" s="121"/>
      <c r="C252" s="121"/>
      <c r="D252" s="71" t="s">
        <v>20</v>
      </c>
      <c r="E252" s="56" t="s">
        <v>255</v>
      </c>
      <c r="F252" s="121"/>
      <c r="G252" s="121"/>
      <c r="H252" s="121"/>
    </row>
    <row r="253" spans="1:8" x14ac:dyDescent="0.25">
      <c r="A253" s="91"/>
      <c r="B253" s="122"/>
      <c r="C253" s="122"/>
      <c r="D253" s="71" t="s">
        <v>2</v>
      </c>
      <c r="E253" s="56" t="s">
        <v>256</v>
      </c>
      <c r="F253" s="122"/>
      <c r="G253" s="122"/>
      <c r="H253" s="122"/>
    </row>
    <row r="254" spans="1:8" x14ac:dyDescent="0.25">
      <c r="A254" s="91"/>
      <c r="B254" s="120">
        <v>50</v>
      </c>
      <c r="C254" s="120" t="s">
        <v>352</v>
      </c>
      <c r="D254" s="71" t="s">
        <v>15</v>
      </c>
      <c r="E254" s="56" t="s">
        <v>257</v>
      </c>
      <c r="F254" s="120" t="s">
        <v>352</v>
      </c>
      <c r="G254" s="120">
        <f>B254-0.09</f>
        <v>49.91</v>
      </c>
      <c r="H254" s="120">
        <f>B254+0.09</f>
        <v>50.09</v>
      </c>
    </row>
    <row r="255" spans="1:8" x14ac:dyDescent="0.25">
      <c r="A255" s="91"/>
      <c r="B255" s="121"/>
      <c r="C255" s="121"/>
      <c r="D255" s="71" t="s">
        <v>20</v>
      </c>
      <c r="E255" s="56" t="s">
        <v>258</v>
      </c>
      <c r="F255" s="121"/>
      <c r="G255" s="121"/>
      <c r="H255" s="121"/>
    </row>
    <row r="256" spans="1:8" x14ac:dyDescent="0.25">
      <c r="A256" s="91"/>
      <c r="B256" s="122"/>
      <c r="C256" s="122"/>
      <c r="D256" s="71" t="s">
        <v>2</v>
      </c>
      <c r="E256" s="56" t="s">
        <v>259</v>
      </c>
      <c r="F256" s="122"/>
      <c r="G256" s="122"/>
      <c r="H256" s="122"/>
    </row>
    <row r="257" spans="1:8" x14ac:dyDescent="0.25">
      <c r="A257" s="91"/>
      <c r="B257" s="120">
        <v>70</v>
      </c>
      <c r="C257" s="120" t="s">
        <v>352</v>
      </c>
      <c r="D257" s="71" t="s">
        <v>15</v>
      </c>
      <c r="E257" s="56" t="s">
        <v>260</v>
      </c>
      <c r="F257" s="120" t="s">
        <v>352</v>
      </c>
      <c r="G257" s="120">
        <f>B257-0.11</f>
        <v>69.89</v>
      </c>
      <c r="H257" s="120">
        <f>B257+0.11</f>
        <v>70.11</v>
      </c>
    </row>
    <row r="258" spans="1:8" x14ac:dyDescent="0.25">
      <c r="A258" s="91"/>
      <c r="B258" s="121"/>
      <c r="C258" s="121"/>
      <c r="D258" s="71" t="s">
        <v>20</v>
      </c>
      <c r="E258" s="56" t="s">
        <v>261</v>
      </c>
      <c r="F258" s="121"/>
      <c r="G258" s="121"/>
      <c r="H258" s="121"/>
    </row>
    <row r="259" spans="1:8" x14ac:dyDescent="0.25">
      <c r="A259" s="91"/>
      <c r="B259" s="122"/>
      <c r="C259" s="122"/>
      <c r="D259" s="71" t="s">
        <v>2</v>
      </c>
      <c r="E259" s="56" t="s">
        <v>262</v>
      </c>
      <c r="F259" s="122"/>
      <c r="G259" s="122"/>
      <c r="H259" s="122"/>
    </row>
    <row r="260" spans="1:8" x14ac:dyDescent="0.25">
      <c r="A260" s="91"/>
      <c r="B260" s="120">
        <v>100</v>
      </c>
      <c r="C260" s="120" t="s">
        <v>352</v>
      </c>
      <c r="D260" s="71" t="s">
        <v>15</v>
      </c>
      <c r="E260" s="56" t="s">
        <v>263</v>
      </c>
      <c r="F260" s="120" t="s">
        <v>352</v>
      </c>
      <c r="G260" s="120">
        <f>B260-0.14</f>
        <v>99.86</v>
      </c>
      <c r="H260" s="120">
        <f>B260+0.14</f>
        <v>100.14</v>
      </c>
    </row>
    <row r="261" spans="1:8" x14ac:dyDescent="0.25">
      <c r="A261" s="91"/>
      <c r="B261" s="121"/>
      <c r="C261" s="121"/>
      <c r="D261" s="71" t="s">
        <v>20</v>
      </c>
      <c r="E261" s="56" t="s">
        <v>264</v>
      </c>
      <c r="F261" s="121"/>
      <c r="G261" s="121"/>
      <c r="H261" s="121"/>
    </row>
    <row r="262" spans="1:8" x14ac:dyDescent="0.25">
      <c r="A262" s="92"/>
      <c r="B262" s="122"/>
      <c r="C262" s="122"/>
      <c r="D262" s="71" t="s">
        <v>2</v>
      </c>
      <c r="E262" s="56" t="s">
        <v>265</v>
      </c>
      <c r="F262" s="122"/>
      <c r="G262" s="122"/>
      <c r="H262" s="122"/>
    </row>
    <row r="263" spans="1:8" x14ac:dyDescent="0.25">
      <c r="A263" s="90" t="s">
        <v>342</v>
      </c>
      <c r="B263" s="120">
        <v>0.1</v>
      </c>
      <c r="C263" s="120" t="s">
        <v>353</v>
      </c>
      <c r="D263" s="71" t="s">
        <v>15</v>
      </c>
      <c r="E263" s="56" t="s">
        <v>266</v>
      </c>
      <c r="F263" s="120" t="s">
        <v>353</v>
      </c>
      <c r="G263" s="120">
        <f>B263-0.0005</f>
        <v>9.9500000000000005E-2</v>
      </c>
      <c r="H263" s="120">
        <f>B263+0.0005</f>
        <v>0.10050000000000001</v>
      </c>
    </row>
    <row r="264" spans="1:8" x14ac:dyDescent="0.25">
      <c r="A264" s="91"/>
      <c r="B264" s="121"/>
      <c r="C264" s="121"/>
      <c r="D264" s="71" t="s">
        <v>20</v>
      </c>
      <c r="E264" s="56" t="s">
        <v>267</v>
      </c>
      <c r="F264" s="121"/>
      <c r="G264" s="121"/>
      <c r="H264" s="121"/>
    </row>
    <row r="265" spans="1:8" x14ac:dyDescent="0.25">
      <c r="A265" s="91"/>
      <c r="B265" s="122"/>
      <c r="C265" s="122"/>
      <c r="D265" s="71" t="s">
        <v>2</v>
      </c>
      <c r="E265" s="56" t="s">
        <v>268</v>
      </c>
      <c r="F265" s="122"/>
      <c r="G265" s="122"/>
      <c r="H265" s="122"/>
    </row>
    <row r="266" spans="1:8" x14ac:dyDescent="0.25">
      <c r="A266" s="91"/>
      <c r="B266" s="120">
        <v>0.3</v>
      </c>
      <c r="C266" s="120" t="s">
        <v>353</v>
      </c>
      <c r="D266" s="71" t="s">
        <v>15</v>
      </c>
      <c r="E266" s="56" t="s">
        <v>269</v>
      </c>
      <c r="F266" s="120" t="s">
        <v>353</v>
      </c>
      <c r="G266" s="120">
        <f>B266-0.0007</f>
        <v>0.29930000000000001</v>
      </c>
      <c r="H266" s="120">
        <f>B266+0.0007</f>
        <v>0.30069999999999997</v>
      </c>
    </row>
    <row r="267" spans="1:8" x14ac:dyDescent="0.25">
      <c r="A267" s="91"/>
      <c r="B267" s="121"/>
      <c r="C267" s="121"/>
      <c r="D267" s="71" t="s">
        <v>20</v>
      </c>
      <c r="E267" s="56" t="s">
        <v>270</v>
      </c>
      <c r="F267" s="121"/>
      <c r="G267" s="121"/>
      <c r="H267" s="121"/>
    </row>
    <row r="268" spans="1:8" x14ac:dyDescent="0.25">
      <c r="A268" s="91"/>
      <c r="B268" s="122"/>
      <c r="C268" s="122"/>
      <c r="D268" s="71" t="s">
        <v>2</v>
      </c>
      <c r="E268" s="56" t="s">
        <v>271</v>
      </c>
      <c r="F268" s="122"/>
      <c r="G268" s="122"/>
      <c r="H268" s="122"/>
    </row>
    <row r="269" spans="1:8" x14ac:dyDescent="0.25">
      <c r="A269" s="91"/>
      <c r="B269" s="120">
        <v>0.5</v>
      </c>
      <c r="C269" s="120" t="s">
        <v>353</v>
      </c>
      <c r="D269" s="71" t="s">
        <v>15</v>
      </c>
      <c r="E269" s="56" t="s">
        <v>272</v>
      </c>
      <c r="F269" s="120" t="s">
        <v>353</v>
      </c>
      <c r="G269" s="120">
        <f>B269-0.0009</f>
        <v>0.49909999999999999</v>
      </c>
      <c r="H269" s="120">
        <f>B269+0.0009</f>
        <v>0.50090000000000001</v>
      </c>
    </row>
    <row r="270" spans="1:8" x14ac:dyDescent="0.25">
      <c r="A270" s="91"/>
      <c r="B270" s="121"/>
      <c r="C270" s="121"/>
      <c r="D270" s="71" t="s">
        <v>20</v>
      </c>
      <c r="E270" s="56" t="s">
        <v>273</v>
      </c>
      <c r="F270" s="121"/>
      <c r="G270" s="121"/>
      <c r="H270" s="121"/>
    </row>
    <row r="271" spans="1:8" x14ac:dyDescent="0.25">
      <c r="A271" s="91"/>
      <c r="B271" s="122"/>
      <c r="C271" s="122"/>
      <c r="D271" s="71" t="s">
        <v>2</v>
      </c>
      <c r="E271" s="56" t="s">
        <v>274</v>
      </c>
      <c r="F271" s="122"/>
      <c r="G271" s="122"/>
      <c r="H271" s="122"/>
    </row>
    <row r="272" spans="1:8" x14ac:dyDescent="0.25">
      <c r="A272" s="91"/>
      <c r="B272" s="120">
        <v>0.7</v>
      </c>
      <c r="C272" s="120" t="s">
        <v>353</v>
      </c>
      <c r="D272" s="71" t="s">
        <v>15</v>
      </c>
      <c r="E272" s="56" t="s">
        <v>275</v>
      </c>
      <c r="F272" s="120" t="s">
        <v>353</v>
      </c>
      <c r="G272" s="120">
        <f>B272-0.0011</f>
        <v>0.69889999999999997</v>
      </c>
      <c r="H272" s="120">
        <f>B272+0.0011</f>
        <v>0.70109999999999995</v>
      </c>
    </row>
    <row r="273" spans="1:8" x14ac:dyDescent="0.25">
      <c r="A273" s="91"/>
      <c r="B273" s="121"/>
      <c r="C273" s="121"/>
      <c r="D273" s="71" t="s">
        <v>20</v>
      </c>
      <c r="E273" s="56" t="s">
        <v>276</v>
      </c>
      <c r="F273" s="121"/>
      <c r="G273" s="121"/>
      <c r="H273" s="121"/>
    </row>
    <row r="274" spans="1:8" x14ac:dyDescent="0.25">
      <c r="A274" s="91"/>
      <c r="B274" s="122"/>
      <c r="C274" s="122"/>
      <c r="D274" s="71" t="s">
        <v>2</v>
      </c>
      <c r="E274" s="56" t="s">
        <v>277</v>
      </c>
      <c r="F274" s="122"/>
      <c r="G274" s="122"/>
      <c r="H274" s="122"/>
    </row>
    <row r="275" spans="1:8" x14ac:dyDescent="0.25">
      <c r="A275" s="91"/>
      <c r="B275" s="120">
        <v>1</v>
      </c>
      <c r="C275" s="120" t="s">
        <v>353</v>
      </c>
      <c r="D275" s="71" t="s">
        <v>15</v>
      </c>
      <c r="E275" s="56" t="s">
        <v>278</v>
      </c>
      <c r="F275" s="120" t="s">
        <v>353</v>
      </c>
      <c r="G275" s="120">
        <f>B275-0.0014</f>
        <v>0.99860000000000004</v>
      </c>
      <c r="H275" s="120">
        <f>B275+0.0014</f>
        <v>1.0014000000000001</v>
      </c>
    </row>
    <row r="276" spans="1:8" x14ac:dyDescent="0.25">
      <c r="A276" s="91"/>
      <c r="B276" s="121"/>
      <c r="C276" s="121"/>
      <c r="D276" s="71" t="s">
        <v>20</v>
      </c>
      <c r="E276" s="56" t="s">
        <v>279</v>
      </c>
      <c r="F276" s="121"/>
      <c r="G276" s="121"/>
      <c r="H276" s="121"/>
    </row>
    <row r="277" spans="1:8" x14ac:dyDescent="0.25">
      <c r="A277" s="92"/>
      <c r="B277" s="122"/>
      <c r="C277" s="122"/>
      <c r="D277" s="71" t="s">
        <v>2</v>
      </c>
      <c r="E277" s="56" t="s">
        <v>280</v>
      </c>
      <c r="F277" s="122"/>
      <c r="G277" s="122"/>
      <c r="H277" s="122"/>
    </row>
    <row r="278" spans="1:8" x14ac:dyDescent="0.25">
      <c r="A278" s="90" t="s">
        <v>343</v>
      </c>
      <c r="B278" s="120">
        <v>0.3</v>
      </c>
      <c r="C278" s="120" t="s">
        <v>353</v>
      </c>
      <c r="D278" s="71" t="s">
        <v>20</v>
      </c>
      <c r="E278" s="56" t="s">
        <v>281</v>
      </c>
      <c r="F278" s="120" t="s">
        <v>353</v>
      </c>
      <c r="G278" s="120">
        <f>B278-0.00189</f>
        <v>0.29810999999999999</v>
      </c>
      <c r="H278" s="120">
        <f>B278+0.00189</f>
        <v>0.30188999999999999</v>
      </c>
    </row>
    <row r="279" spans="1:8" x14ac:dyDescent="0.25">
      <c r="A279" s="91"/>
      <c r="B279" s="122"/>
      <c r="C279" s="122"/>
      <c r="D279" s="71" t="s">
        <v>2</v>
      </c>
      <c r="E279" s="56" t="s">
        <v>282</v>
      </c>
      <c r="F279" s="122"/>
      <c r="G279" s="122"/>
      <c r="H279" s="122"/>
    </row>
    <row r="280" spans="1:8" x14ac:dyDescent="0.25">
      <c r="A280" s="91"/>
      <c r="B280" s="120">
        <v>0.9</v>
      </c>
      <c r="C280" s="120" t="s">
        <v>353</v>
      </c>
      <c r="D280" s="71" t="s">
        <v>20</v>
      </c>
      <c r="E280" s="56" t="s">
        <v>283</v>
      </c>
      <c r="F280" s="120" t="s">
        <v>353</v>
      </c>
      <c r="G280" s="120">
        <f>B280-0.00327</f>
        <v>0.89673000000000003</v>
      </c>
      <c r="H280" s="120">
        <f>B280+0.00327</f>
        <v>0.90327000000000002</v>
      </c>
    </row>
    <row r="281" spans="1:8" x14ac:dyDescent="0.25">
      <c r="A281" s="91"/>
      <c r="B281" s="122"/>
      <c r="C281" s="122"/>
      <c r="D281" s="71" t="s">
        <v>2</v>
      </c>
      <c r="E281" s="56" t="s">
        <v>284</v>
      </c>
      <c r="F281" s="122"/>
      <c r="G281" s="122"/>
      <c r="H281" s="122"/>
    </row>
    <row r="282" spans="1:8" x14ac:dyDescent="0.25">
      <c r="A282" s="91"/>
      <c r="B282" s="120">
        <v>1.5</v>
      </c>
      <c r="C282" s="120" t="s">
        <v>353</v>
      </c>
      <c r="D282" s="71" t="s">
        <v>20</v>
      </c>
      <c r="E282" s="56" t="s">
        <v>285</v>
      </c>
      <c r="F282" s="120" t="s">
        <v>353</v>
      </c>
      <c r="G282" s="120">
        <f>B282-0.00465</f>
        <v>1.49535</v>
      </c>
      <c r="H282" s="120">
        <f>B282+0.00465</f>
        <v>1.50465</v>
      </c>
    </row>
    <row r="283" spans="1:8" x14ac:dyDescent="0.25">
      <c r="A283" s="91"/>
      <c r="B283" s="122"/>
      <c r="C283" s="122"/>
      <c r="D283" s="71" t="s">
        <v>2</v>
      </c>
      <c r="E283" s="56" t="s">
        <v>286</v>
      </c>
      <c r="F283" s="122"/>
      <c r="G283" s="122"/>
      <c r="H283" s="122"/>
    </row>
    <row r="284" spans="1:8" x14ac:dyDescent="0.25">
      <c r="A284" s="91"/>
      <c r="B284" s="120">
        <v>2.1</v>
      </c>
      <c r="C284" s="120" t="s">
        <v>353</v>
      </c>
      <c r="D284" s="71" t="s">
        <v>20</v>
      </c>
      <c r="E284" s="56" t="s">
        <v>287</v>
      </c>
      <c r="F284" s="120" t="s">
        <v>353</v>
      </c>
      <c r="G284" s="120">
        <f>B284-0.00603</f>
        <v>2.0939700000000001</v>
      </c>
      <c r="H284" s="120">
        <f>B284+0.00603</f>
        <v>2.1060300000000001</v>
      </c>
    </row>
    <row r="285" spans="1:8" x14ac:dyDescent="0.25">
      <c r="A285" s="91"/>
      <c r="B285" s="122"/>
      <c r="C285" s="122"/>
      <c r="D285" s="71" t="s">
        <v>2</v>
      </c>
      <c r="E285" s="56" t="s">
        <v>288</v>
      </c>
      <c r="F285" s="122"/>
      <c r="G285" s="122"/>
      <c r="H285" s="122"/>
    </row>
    <row r="286" spans="1:8" x14ac:dyDescent="0.25">
      <c r="A286" s="91"/>
      <c r="B286" s="120">
        <v>3</v>
      </c>
      <c r="C286" s="120" t="s">
        <v>353</v>
      </c>
      <c r="D286" s="71" t="s">
        <v>20</v>
      </c>
      <c r="E286" s="56" t="s">
        <v>289</v>
      </c>
      <c r="F286" s="120" t="s">
        <v>353</v>
      </c>
      <c r="G286" s="120">
        <f>B286-0.00801</f>
        <v>2.9919899999999999</v>
      </c>
      <c r="H286" s="120">
        <f>B286+0.00801</f>
        <v>3.0080100000000001</v>
      </c>
    </row>
    <row r="287" spans="1:8" x14ac:dyDescent="0.25">
      <c r="A287" s="92"/>
      <c r="B287" s="122"/>
      <c r="C287" s="122"/>
      <c r="D287" s="71" t="s">
        <v>2</v>
      </c>
      <c r="E287" s="56" t="s">
        <v>290</v>
      </c>
      <c r="F287" s="122"/>
      <c r="G287" s="122"/>
      <c r="H287" s="122"/>
    </row>
    <row r="288" spans="1:8" x14ac:dyDescent="0.25">
      <c r="A288" s="90" t="s">
        <v>344</v>
      </c>
      <c r="B288" s="120">
        <v>1</v>
      </c>
      <c r="C288" s="120" t="s">
        <v>353</v>
      </c>
      <c r="D288" s="71" t="s">
        <v>20</v>
      </c>
      <c r="E288" s="56" t="s">
        <v>291</v>
      </c>
      <c r="F288" s="120" t="s">
        <v>353</v>
      </c>
      <c r="G288" s="120">
        <f>B288-0.005</f>
        <v>0.995</v>
      </c>
      <c r="H288" s="120">
        <f>B288+0.005</f>
        <v>1.0049999999999999</v>
      </c>
    </row>
    <row r="289" spans="1:8" x14ac:dyDescent="0.25">
      <c r="A289" s="91"/>
      <c r="B289" s="122"/>
      <c r="C289" s="122"/>
      <c r="D289" s="71" t="s">
        <v>2</v>
      </c>
      <c r="E289" s="56" t="s">
        <v>292</v>
      </c>
      <c r="F289" s="122"/>
      <c r="G289" s="122"/>
      <c r="H289" s="122"/>
    </row>
    <row r="290" spans="1:8" x14ac:dyDescent="0.25">
      <c r="A290" s="91"/>
      <c r="B290" s="120">
        <v>3</v>
      </c>
      <c r="C290" s="120" t="s">
        <v>353</v>
      </c>
      <c r="D290" s="71" t="s">
        <v>20</v>
      </c>
      <c r="E290" s="56" t="s">
        <v>293</v>
      </c>
      <c r="F290" s="120" t="s">
        <v>353</v>
      </c>
      <c r="G290" s="120">
        <f>B290-0.007</f>
        <v>2.9929999999999999</v>
      </c>
      <c r="H290" s="120">
        <f>B290+0.007</f>
        <v>3.0070000000000001</v>
      </c>
    </row>
    <row r="291" spans="1:8" x14ac:dyDescent="0.25">
      <c r="A291" s="91"/>
      <c r="B291" s="122"/>
      <c r="C291" s="122"/>
      <c r="D291" s="71" t="s">
        <v>2</v>
      </c>
      <c r="E291" s="56" t="s">
        <v>294</v>
      </c>
      <c r="F291" s="122"/>
      <c r="G291" s="122"/>
      <c r="H291" s="122"/>
    </row>
    <row r="292" spans="1:8" x14ac:dyDescent="0.25">
      <c r="A292" s="91"/>
      <c r="B292" s="120">
        <v>5</v>
      </c>
      <c r="C292" s="120" t="s">
        <v>353</v>
      </c>
      <c r="D292" s="71" t="s">
        <v>20</v>
      </c>
      <c r="E292" s="56" t="s">
        <v>295</v>
      </c>
      <c r="F292" s="120" t="s">
        <v>353</v>
      </c>
      <c r="G292" s="120">
        <f>B292-0.009</f>
        <v>4.9909999999999997</v>
      </c>
      <c r="H292" s="120">
        <f>B292+0.009</f>
        <v>5.0090000000000003</v>
      </c>
    </row>
    <row r="293" spans="1:8" x14ac:dyDescent="0.25">
      <c r="A293" s="91"/>
      <c r="B293" s="122"/>
      <c r="C293" s="122"/>
      <c r="D293" s="71" t="s">
        <v>2</v>
      </c>
      <c r="E293" s="56" t="s">
        <v>296</v>
      </c>
      <c r="F293" s="122"/>
      <c r="G293" s="122"/>
      <c r="H293" s="122"/>
    </row>
    <row r="294" spans="1:8" x14ac:dyDescent="0.25">
      <c r="A294" s="91"/>
      <c r="B294" s="120">
        <v>7</v>
      </c>
      <c r="C294" s="120" t="s">
        <v>353</v>
      </c>
      <c r="D294" s="71" t="s">
        <v>20</v>
      </c>
      <c r="E294" s="56" t="s">
        <v>297</v>
      </c>
      <c r="F294" s="120" t="s">
        <v>353</v>
      </c>
      <c r="G294" s="120">
        <f>B294-0.015</f>
        <v>6.9850000000000003</v>
      </c>
      <c r="H294" s="120">
        <f>B294+0.015</f>
        <v>7.0149999999999997</v>
      </c>
    </row>
    <row r="295" spans="1:8" x14ac:dyDescent="0.25">
      <c r="A295" s="91"/>
      <c r="B295" s="122"/>
      <c r="C295" s="122"/>
      <c r="D295" s="71" t="s">
        <v>2</v>
      </c>
      <c r="E295" s="56" t="s">
        <v>298</v>
      </c>
      <c r="F295" s="122"/>
      <c r="G295" s="122"/>
      <c r="H295" s="122"/>
    </row>
    <row r="296" spans="1:8" x14ac:dyDescent="0.25">
      <c r="A296" s="91"/>
      <c r="B296" s="120">
        <v>10</v>
      </c>
      <c r="C296" s="120" t="s">
        <v>353</v>
      </c>
      <c r="D296" s="71" t="s">
        <v>20</v>
      </c>
      <c r="E296" s="56" t="s">
        <v>299</v>
      </c>
      <c r="F296" s="120" t="s">
        <v>353</v>
      </c>
      <c r="G296" s="120">
        <f>B296-0.024</f>
        <v>9.9760000000000009</v>
      </c>
      <c r="H296" s="120">
        <f>B296+0.024</f>
        <v>10.023999999999999</v>
      </c>
    </row>
    <row r="297" spans="1:8" x14ac:dyDescent="0.25">
      <c r="A297" s="92"/>
      <c r="B297" s="122"/>
      <c r="C297" s="122"/>
      <c r="D297" s="71" t="s">
        <v>2</v>
      </c>
      <c r="E297" s="56" t="s">
        <v>300</v>
      </c>
      <c r="F297" s="122"/>
      <c r="G297" s="122"/>
      <c r="H297" s="122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8</v>
      </c>
      <c r="B299" s="20"/>
      <c r="C299" s="20"/>
      <c r="D299" s="22"/>
      <c r="E299" s="23"/>
      <c r="F299" s="25"/>
    </row>
    <row r="300" spans="1:8" x14ac:dyDescent="0.25">
      <c r="A300" s="86" t="s">
        <v>381</v>
      </c>
      <c r="B300" s="132" t="s">
        <v>357</v>
      </c>
      <c r="C300" s="86" t="s">
        <v>326</v>
      </c>
      <c r="D300" s="86"/>
      <c r="E300" s="86" t="s">
        <v>327</v>
      </c>
      <c r="F300" s="86"/>
      <c r="G300" s="93" t="s">
        <v>335</v>
      </c>
      <c r="H300" s="94"/>
    </row>
    <row r="301" spans="1:8" x14ac:dyDescent="0.25">
      <c r="A301" s="86"/>
      <c r="B301" s="132"/>
      <c r="C301" s="86"/>
      <c r="D301" s="86"/>
      <c r="E301" s="86"/>
      <c r="F301" s="86"/>
      <c r="G301" s="60" t="s">
        <v>323</v>
      </c>
      <c r="H301" s="60" t="s">
        <v>336</v>
      </c>
    </row>
    <row r="302" spans="1:8" x14ac:dyDescent="0.25">
      <c r="A302" s="90">
        <v>0.1</v>
      </c>
      <c r="B302" s="120">
        <v>0.1</v>
      </c>
      <c r="C302" s="69">
        <v>5</v>
      </c>
      <c r="D302" s="120" t="s">
        <v>358</v>
      </c>
      <c r="E302" s="57" t="s">
        <v>301</v>
      </c>
      <c r="F302" s="120" t="s">
        <v>358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91"/>
      <c r="B303" s="121"/>
      <c r="C303" s="69">
        <v>50</v>
      </c>
      <c r="D303" s="121"/>
      <c r="E303" s="57" t="s">
        <v>302</v>
      </c>
      <c r="F303" s="121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91"/>
      <c r="B304" s="121"/>
      <c r="C304" s="69">
        <v>500</v>
      </c>
      <c r="D304" s="122"/>
      <c r="E304" s="57" t="s">
        <v>303</v>
      </c>
      <c r="F304" s="122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92"/>
      <c r="B305" s="122"/>
      <c r="C305" s="69">
        <v>100</v>
      </c>
      <c r="D305" s="69" t="s">
        <v>359</v>
      </c>
      <c r="E305" s="57" t="s">
        <v>304</v>
      </c>
      <c r="F305" s="69" t="s">
        <v>359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90">
        <v>1</v>
      </c>
      <c r="B306" s="120">
        <v>1</v>
      </c>
      <c r="C306" s="69">
        <v>5</v>
      </c>
      <c r="D306" s="120" t="s">
        <v>358</v>
      </c>
      <c r="E306" s="57" t="s">
        <v>305</v>
      </c>
      <c r="F306" s="120" t="s">
        <v>358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91"/>
      <c r="B307" s="121"/>
      <c r="C307" s="69">
        <v>50</v>
      </c>
      <c r="D307" s="121"/>
      <c r="E307" s="57" t="s">
        <v>306</v>
      </c>
      <c r="F307" s="121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91"/>
      <c r="B308" s="121"/>
      <c r="C308" s="69">
        <v>500</v>
      </c>
      <c r="D308" s="122"/>
      <c r="E308" s="57" t="s">
        <v>307</v>
      </c>
      <c r="F308" s="122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92"/>
      <c r="B309" s="122"/>
      <c r="C309" s="69">
        <v>100</v>
      </c>
      <c r="D309" s="69" t="s">
        <v>359</v>
      </c>
      <c r="E309" s="57" t="s">
        <v>308</v>
      </c>
      <c r="F309" s="69" t="s">
        <v>359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76"/>
      <c r="B310" s="27"/>
      <c r="C310" s="75"/>
      <c r="D310" s="75"/>
      <c r="E310" s="13"/>
      <c r="F310" s="25"/>
    </row>
    <row r="311" spans="1:9" s="9" customFormat="1" ht="14.25" customHeight="1" x14ac:dyDescent="0.2">
      <c r="A311" s="8" t="s">
        <v>322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378</v>
      </c>
      <c r="B312" s="28"/>
      <c r="C312" s="28"/>
      <c r="D312" s="29"/>
      <c r="E312" s="30"/>
      <c r="F312" s="31"/>
      <c r="G312" s="8"/>
      <c r="H312" s="8"/>
      <c r="I312" s="8"/>
    </row>
    <row r="313" spans="1:9" ht="15" customHeight="1" x14ac:dyDescent="0.25">
      <c r="A313" s="86" t="s">
        <v>356</v>
      </c>
      <c r="B313" s="113" t="s">
        <v>360</v>
      </c>
      <c r="C313" s="114"/>
      <c r="D313" s="113" t="s">
        <v>327</v>
      </c>
      <c r="E313" s="114"/>
      <c r="F313" s="93" t="s">
        <v>335</v>
      </c>
      <c r="G313" s="94"/>
    </row>
    <row r="314" spans="1:9" x14ac:dyDescent="0.25">
      <c r="A314" s="86"/>
      <c r="B314" s="115"/>
      <c r="C314" s="116"/>
      <c r="D314" s="115"/>
      <c r="E314" s="116"/>
      <c r="F314" s="59" t="s">
        <v>323</v>
      </c>
      <c r="G314" s="59" t="s">
        <v>336</v>
      </c>
    </row>
    <row r="315" spans="1:9" x14ac:dyDescent="0.25">
      <c r="A315" s="32" t="s">
        <v>362</v>
      </c>
      <c r="B315" s="32">
        <v>100</v>
      </c>
      <c r="C315" s="61" t="s">
        <v>361</v>
      </c>
      <c r="D315" s="58" t="s">
        <v>309</v>
      </c>
      <c r="E315" s="61" t="s">
        <v>361</v>
      </c>
      <c r="F315" s="15">
        <f>B315-0.01</f>
        <v>99.99</v>
      </c>
      <c r="G315" s="15">
        <f>B315+0.01</f>
        <v>100.01</v>
      </c>
    </row>
    <row r="316" spans="1:9" x14ac:dyDescent="0.25">
      <c r="A316" s="32" t="s">
        <v>363</v>
      </c>
      <c r="B316" s="32">
        <v>1</v>
      </c>
      <c r="C316" s="90" t="s">
        <v>366</v>
      </c>
      <c r="D316" s="58" t="s">
        <v>310</v>
      </c>
      <c r="E316" s="90" t="s">
        <v>366</v>
      </c>
      <c r="F316" s="67">
        <f>B316-0.000045</f>
        <v>0.99995500000000004</v>
      </c>
      <c r="G316" s="67">
        <f>B316+0.000045</f>
        <v>1.0000450000000001</v>
      </c>
    </row>
    <row r="317" spans="1:9" x14ac:dyDescent="0.25">
      <c r="A317" s="32" t="s">
        <v>365</v>
      </c>
      <c r="B317" s="32">
        <v>10</v>
      </c>
      <c r="C317" s="91"/>
      <c r="D317" s="58" t="s">
        <v>311</v>
      </c>
      <c r="E317" s="91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3" t="s">
        <v>364</v>
      </c>
      <c r="B318" s="33">
        <v>100</v>
      </c>
      <c r="C318" s="92"/>
      <c r="D318" s="58" t="s">
        <v>312</v>
      </c>
      <c r="E318" s="92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4"/>
      <c r="B319" s="34"/>
      <c r="C319" s="35"/>
      <c r="D319" s="36"/>
      <c r="E319" s="37"/>
      <c r="F319" s="25"/>
    </row>
    <row r="320" spans="1:9" s="9" customFormat="1" ht="15" customHeight="1" x14ac:dyDescent="0.2">
      <c r="A320" s="39" t="s">
        <v>379</v>
      </c>
      <c r="B320" s="28"/>
      <c r="C320" s="28"/>
      <c r="D320" s="29"/>
      <c r="E320" s="30"/>
      <c r="F320" s="31"/>
      <c r="G320" s="8"/>
      <c r="H320" s="8"/>
      <c r="I320" s="8"/>
    </row>
    <row r="321" spans="1:7" ht="15" customHeight="1" x14ac:dyDescent="0.25">
      <c r="A321" s="86" t="s">
        <v>356</v>
      </c>
      <c r="B321" s="113" t="s">
        <v>360</v>
      </c>
      <c r="C321" s="114"/>
      <c r="D321" s="113" t="s">
        <v>327</v>
      </c>
      <c r="E321" s="114"/>
      <c r="F321" s="93" t="s">
        <v>335</v>
      </c>
      <c r="G321" s="94"/>
    </row>
    <row r="322" spans="1:7" x14ac:dyDescent="0.25">
      <c r="A322" s="86"/>
      <c r="B322" s="115"/>
      <c r="C322" s="116"/>
      <c r="D322" s="115"/>
      <c r="E322" s="116"/>
      <c r="F322" s="59" t="s">
        <v>323</v>
      </c>
      <c r="G322" s="59" t="s">
        <v>336</v>
      </c>
    </row>
    <row r="323" spans="1:7" x14ac:dyDescent="0.25">
      <c r="A323" s="32" t="s">
        <v>380</v>
      </c>
      <c r="B323" s="32">
        <v>1</v>
      </c>
      <c r="C323" s="129" t="s">
        <v>369</v>
      </c>
      <c r="D323" s="58" t="s">
        <v>313</v>
      </c>
      <c r="E323" s="129" t="s">
        <v>369</v>
      </c>
      <c r="F323" s="67">
        <f>B323-0.000075</f>
        <v>0.99992499999999995</v>
      </c>
      <c r="G323" s="67">
        <f>B323+0.000075</f>
        <v>1.000075</v>
      </c>
    </row>
    <row r="324" spans="1:7" x14ac:dyDescent="0.25">
      <c r="A324" s="32" t="s">
        <v>367</v>
      </c>
      <c r="B324" s="32">
        <v>10</v>
      </c>
      <c r="C324" s="130"/>
      <c r="D324" s="58" t="s">
        <v>314</v>
      </c>
      <c r="E324" s="130"/>
      <c r="F324" s="16">
        <f>B324-0.0026</f>
        <v>9.9974000000000007</v>
      </c>
      <c r="G324" s="16">
        <f>B324+0.0026</f>
        <v>10.002599999999999</v>
      </c>
    </row>
    <row r="325" spans="1:7" x14ac:dyDescent="0.25">
      <c r="A325" s="32" t="s">
        <v>368</v>
      </c>
      <c r="B325" s="32">
        <v>100</v>
      </c>
      <c r="C325" s="131"/>
      <c r="D325" s="58" t="s">
        <v>315</v>
      </c>
      <c r="E325" s="131"/>
      <c r="F325" s="19">
        <f>B325-0.3</f>
        <v>99.7</v>
      </c>
      <c r="G325" s="19">
        <f>B325+0.3</f>
        <v>100.3</v>
      </c>
    </row>
    <row r="326" spans="1:7" x14ac:dyDescent="0.25">
      <c r="A326" s="32" t="s">
        <v>370</v>
      </c>
      <c r="B326" s="32">
        <v>1</v>
      </c>
      <c r="C326" s="16" t="s">
        <v>371</v>
      </c>
      <c r="D326" s="58" t="s">
        <v>316</v>
      </c>
      <c r="E326" s="16" t="s">
        <v>371</v>
      </c>
      <c r="F326" s="65">
        <f>B326-0.00301</f>
        <v>0.99699000000000004</v>
      </c>
      <c r="G326" s="65">
        <f>B326+0.00301</f>
        <v>1.00301</v>
      </c>
    </row>
    <row r="327" spans="1:7" x14ac:dyDescent="0.25">
      <c r="A327" s="38"/>
      <c r="B327" s="40"/>
      <c r="C327" s="14"/>
      <c r="D327" s="14"/>
      <c r="E327" s="14"/>
      <c r="F327" s="25"/>
    </row>
    <row r="328" spans="1:7" x14ac:dyDescent="0.25">
      <c r="A328" s="41" t="s">
        <v>9</v>
      </c>
    </row>
    <row r="329" spans="1:7" ht="15" customHeight="1" x14ac:dyDescent="0.25">
      <c r="A329" s="88" t="s">
        <v>356</v>
      </c>
      <c r="B329" s="88" t="s">
        <v>10</v>
      </c>
      <c r="C329" s="88"/>
      <c r="D329" s="88" t="s">
        <v>11</v>
      </c>
      <c r="E329" s="88"/>
      <c r="F329" s="93" t="s">
        <v>335</v>
      </c>
      <c r="G329" s="94"/>
    </row>
    <row r="330" spans="1:7" x14ac:dyDescent="0.25">
      <c r="A330" s="89"/>
      <c r="B330" s="88"/>
      <c r="C330" s="88"/>
      <c r="D330" s="88"/>
      <c r="E330" s="88"/>
      <c r="F330" s="59" t="s">
        <v>323</v>
      </c>
      <c r="G330" s="59" t="s">
        <v>336</v>
      </c>
    </row>
    <row r="331" spans="1:7" x14ac:dyDescent="0.25">
      <c r="A331" s="32" t="s">
        <v>372</v>
      </c>
      <c r="B331" s="62">
        <v>1</v>
      </c>
      <c r="C331" s="126" t="s">
        <v>376</v>
      </c>
      <c r="D331" s="58" t="s">
        <v>317</v>
      </c>
      <c r="E331" s="126" t="s">
        <v>376</v>
      </c>
      <c r="F331" s="15">
        <f>B331-0.01</f>
        <v>0.99</v>
      </c>
      <c r="G331" s="15">
        <f>B331+0.01</f>
        <v>1.01</v>
      </c>
    </row>
    <row r="332" spans="1:7" x14ac:dyDescent="0.25">
      <c r="A332" s="32" t="s">
        <v>373</v>
      </c>
      <c r="B332" s="62">
        <v>10</v>
      </c>
      <c r="C332" s="127"/>
      <c r="D332" s="58" t="s">
        <v>318</v>
      </c>
      <c r="E332" s="127"/>
      <c r="F332" s="15">
        <f>B332-0.05</f>
        <v>9.9499999999999993</v>
      </c>
      <c r="G332" s="15">
        <f>B332+0.05</f>
        <v>10.050000000000001</v>
      </c>
    </row>
    <row r="333" spans="1:7" x14ac:dyDescent="0.25">
      <c r="A333" s="32" t="s">
        <v>374</v>
      </c>
      <c r="B333" s="62">
        <v>100</v>
      </c>
      <c r="C333" s="128"/>
      <c r="D333" s="58" t="s">
        <v>319</v>
      </c>
      <c r="E333" s="128"/>
      <c r="F333" s="19">
        <f>B333-0.5</f>
        <v>99.5</v>
      </c>
      <c r="G333" s="19">
        <f>B333+0.5</f>
        <v>100.5</v>
      </c>
    </row>
    <row r="334" spans="1:7" x14ac:dyDescent="0.25">
      <c r="A334" s="32" t="s">
        <v>375</v>
      </c>
      <c r="B334" s="62">
        <v>1</v>
      </c>
      <c r="C334" s="70" t="s">
        <v>377</v>
      </c>
      <c r="D334" s="58" t="s">
        <v>320</v>
      </c>
      <c r="E334" s="70" t="s">
        <v>377</v>
      </c>
      <c r="F334" s="18">
        <f>B334-0.005</f>
        <v>0.995</v>
      </c>
      <c r="G334" s="18">
        <f>B334+0.005</f>
        <v>1.0049999999999999</v>
      </c>
    </row>
    <row r="337" spans="1:8" x14ac:dyDescent="0.25">
      <c r="A337" s="87" t="s">
        <v>321</v>
      </c>
      <c r="B337" s="87"/>
      <c r="C337" s="42"/>
      <c r="D337" s="43" t="s">
        <v>13</v>
      </c>
      <c r="E337" s="82" t="s">
        <v>42</v>
      </c>
      <c r="F337" s="83"/>
      <c r="G337" s="14" t="s">
        <v>14</v>
      </c>
      <c r="H337" s="44"/>
    </row>
    <row r="339" spans="1:8" x14ac:dyDescent="0.25">
      <c r="A339" s="87" t="s">
        <v>12</v>
      </c>
      <c r="B339" s="87"/>
      <c r="C339" s="84" t="s">
        <v>43</v>
      </c>
      <c r="D339" s="84"/>
    </row>
  </sheetData>
  <mergeCells count="359">
    <mergeCell ref="A306:A309"/>
    <mergeCell ref="B306:B309"/>
    <mergeCell ref="D306:D308"/>
    <mergeCell ref="F306:F308"/>
    <mergeCell ref="B313:C314"/>
    <mergeCell ref="D313:E314"/>
    <mergeCell ref="F313:G313"/>
    <mergeCell ref="C316:C318"/>
    <mergeCell ref="E316:E318"/>
    <mergeCell ref="C331:C333"/>
    <mergeCell ref="E331:E333"/>
    <mergeCell ref="F321:G321"/>
    <mergeCell ref="D321:E322"/>
    <mergeCell ref="B321:C322"/>
    <mergeCell ref="C323:C325"/>
    <mergeCell ref="E323:E325"/>
    <mergeCell ref="F329:G329"/>
    <mergeCell ref="D329:E330"/>
    <mergeCell ref="B329:C330"/>
    <mergeCell ref="G300:H300"/>
    <mergeCell ref="D302:D304"/>
    <mergeCell ref="A302:A305"/>
    <mergeCell ref="B302:B305"/>
    <mergeCell ref="F302:F304"/>
    <mergeCell ref="G288:G289"/>
    <mergeCell ref="H288:H289"/>
    <mergeCell ref="G290:G291"/>
    <mergeCell ref="H290:H291"/>
    <mergeCell ref="G292:G293"/>
    <mergeCell ref="H292:H293"/>
    <mergeCell ref="G294:G295"/>
    <mergeCell ref="H294:H295"/>
    <mergeCell ref="G296:G297"/>
    <mergeCell ref="H296:H297"/>
    <mergeCell ref="A300:A301"/>
    <mergeCell ref="B300:B301"/>
    <mergeCell ref="C300:D301"/>
    <mergeCell ref="E300:F301"/>
    <mergeCell ref="F263:F265"/>
    <mergeCell ref="F266:F268"/>
    <mergeCell ref="F269:F271"/>
    <mergeCell ref="F272:F274"/>
    <mergeCell ref="F275:F277"/>
    <mergeCell ref="A288:A297"/>
    <mergeCell ref="B288:B289"/>
    <mergeCell ref="C288:C289"/>
    <mergeCell ref="F288:F289"/>
    <mergeCell ref="B290:B291"/>
    <mergeCell ref="C290:C291"/>
    <mergeCell ref="F290:F291"/>
    <mergeCell ref="B292:B293"/>
    <mergeCell ref="C292:C293"/>
    <mergeCell ref="F292:F293"/>
    <mergeCell ref="B294:B295"/>
    <mergeCell ref="C294:C295"/>
    <mergeCell ref="F294:F295"/>
    <mergeCell ref="B296:B297"/>
    <mergeCell ref="C296:C297"/>
    <mergeCell ref="F296:F297"/>
    <mergeCell ref="A278:A287"/>
    <mergeCell ref="F278:F279"/>
    <mergeCell ref="F280:F281"/>
    <mergeCell ref="G278:G279"/>
    <mergeCell ref="H278:H279"/>
    <mergeCell ref="G280:G281"/>
    <mergeCell ref="H280:H281"/>
    <mergeCell ref="G282:G283"/>
    <mergeCell ref="H282:H283"/>
    <mergeCell ref="G284:G285"/>
    <mergeCell ref="H284:H285"/>
    <mergeCell ref="G286:G287"/>
    <mergeCell ref="H286:H287"/>
    <mergeCell ref="F282:F283"/>
    <mergeCell ref="F284:F285"/>
    <mergeCell ref="F286:F287"/>
    <mergeCell ref="B278:B279"/>
    <mergeCell ref="C278:C279"/>
    <mergeCell ref="B280:B281"/>
    <mergeCell ref="C280:C281"/>
    <mergeCell ref="B282:B283"/>
    <mergeCell ref="C282:C283"/>
    <mergeCell ref="B284:B285"/>
    <mergeCell ref="C284:C285"/>
    <mergeCell ref="B286:B287"/>
    <mergeCell ref="C286:C287"/>
    <mergeCell ref="G263:G265"/>
    <mergeCell ref="H263:H265"/>
    <mergeCell ref="G266:G268"/>
    <mergeCell ref="H266:H268"/>
    <mergeCell ref="G269:G271"/>
    <mergeCell ref="H269:H271"/>
    <mergeCell ref="G272:G274"/>
    <mergeCell ref="H272:H274"/>
    <mergeCell ref="G275:G277"/>
    <mergeCell ref="H275:H277"/>
    <mergeCell ref="A263:A277"/>
    <mergeCell ref="B263:B265"/>
    <mergeCell ref="C263:C265"/>
    <mergeCell ref="B266:B268"/>
    <mergeCell ref="C266:C268"/>
    <mergeCell ref="B269:B271"/>
    <mergeCell ref="C269:C271"/>
    <mergeCell ref="B272:B274"/>
    <mergeCell ref="C272:C274"/>
    <mergeCell ref="B275:B277"/>
    <mergeCell ref="C275:C277"/>
    <mergeCell ref="G248:G250"/>
    <mergeCell ref="H248:H250"/>
    <mergeCell ref="G251:G253"/>
    <mergeCell ref="H251:H253"/>
    <mergeCell ref="G254:G256"/>
    <mergeCell ref="H254:H256"/>
    <mergeCell ref="G257:G259"/>
    <mergeCell ref="H257:H259"/>
    <mergeCell ref="G260:G262"/>
    <mergeCell ref="H260:H262"/>
    <mergeCell ref="A248:A262"/>
    <mergeCell ref="B248:B250"/>
    <mergeCell ref="C248:C250"/>
    <mergeCell ref="F248:F250"/>
    <mergeCell ref="B251:B253"/>
    <mergeCell ref="C251:C253"/>
    <mergeCell ref="F251:F253"/>
    <mergeCell ref="B254:B256"/>
    <mergeCell ref="C254:C256"/>
    <mergeCell ref="F254:F256"/>
    <mergeCell ref="B257:B259"/>
    <mergeCell ref="C257:C259"/>
    <mergeCell ref="F257:F259"/>
    <mergeCell ref="B260:B262"/>
    <mergeCell ref="C260:C262"/>
    <mergeCell ref="F260:F262"/>
    <mergeCell ref="F233:F235"/>
    <mergeCell ref="F236:F238"/>
    <mergeCell ref="F239:F241"/>
    <mergeCell ref="F242:F244"/>
    <mergeCell ref="F245:F247"/>
    <mergeCell ref="G233:G235"/>
    <mergeCell ref="H233:H235"/>
    <mergeCell ref="G236:G238"/>
    <mergeCell ref="H236:H238"/>
    <mergeCell ref="G239:G241"/>
    <mergeCell ref="H239:H241"/>
    <mergeCell ref="G242:G244"/>
    <mergeCell ref="H242:H244"/>
    <mergeCell ref="G245:G247"/>
    <mergeCell ref="H245:H247"/>
    <mergeCell ref="A233:A247"/>
    <mergeCell ref="B233:B235"/>
    <mergeCell ref="C233:C235"/>
    <mergeCell ref="B236:B238"/>
    <mergeCell ref="C236:C238"/>
    <mergeCell ref="B239:B241"/>
    <mergeCell ref="C239:C241"/>
    <mergeCell ref="B242:B244"/>
    <mergeCell ref="C242:C244"/>
    <mergeCell ref="B245:B247"/>
    <mergeCell ref="C245:C247"/>
    <mergeCell ref="C227:C229"/>
    <mergeCell ref="F227:F229"/>
    <mergeCell ref="G227:G229"/>
    <mergeCell ref="H227:H229"/>
    <mergeCell ref="B230:B232"/>
    <mergeCell ref="C230:C232"/>
    <mergeCell ref="F230:F232"/>
    <mergeCell ref="G230:G232"/>
    <mergeCell ref="H230:H232"/>
    <mergeCell ref="G213:H213"/>
    <mergeCell ref="A215:A217"/>
    <mergeCell ref="B215:B217"/>
    <mergeCell ref="C215:C217"/>
    <mergeCell ref="F215:F217"/>
    <mergeCell ref="G215:G217"/>
    <mergeCell ref="H215:H217"/>
    <mergeCell ref="B218:B220"/>
    <mergeCell ref="C218:C220"/>
    <mergeCell ref="F218:F220"/>
    <mergeCell ref="G218:G220"/>
    <mergeCell ref="H218:H220"/>
    <mergeCell ref="A218:A232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E186:E190"/>
    <mergeCell ref="C191:C195"/>
    <mergeCell ref="E191:E195"/>
    <mergeCell ref="C196:C200"/>
    <mergeCell ref="E196:E200"/>
    <mergeCell ref="A213:A214"/>
    <mergeCell ref="B213:C214"/>
    <mergeCell ref="D213:D214"/>
    <mergeCell ref="E213:F214"/>
    <mergeCell ref="A60:A61"/>
    <mergeCell ref="A62:A86"/>
    <mergeCell ref="A87:A111"/>
    <mergeCell ref="A112:A136"/>
    <mergeCell ref="A162:A176"/>
    <mergeCell ref="B162:B164"/>
    <mergeCell ref="C162:C164"/>
    <mergeCell ref="F162:F164"/>
    <mergeCell ref="F165:F167"/>
    <mergeCell ref="C165:C167"/>
    <mergeCell ref="B165:B167"/>
    <mergeCell ref="C168:C170"/>
    <mergeCell ref="B168:B170"/>
    <mergeCell ref="B137:B141"/>
    <mergeCell ref="C137:C141"/>
    <mergeCell ref="F137:F141"/>
    <mergeCell ref="B142:B146"/>
    <mergeCell ref="A137:A161"/>
    <mergeCell ref="B152:B156"/>
    <mergeCell ref="C152:C156"/>
    <mergeCell ref="F152:F156"/>
    <mergeCell ref="B157:B161"/>
    <mergeCell ref="C157:C161"/>
    <mergeCell ref="F157:F161"/>
    <mergeCell ref="B171:B173"/>
    <mergeCell ref="C171:C173"/>
    <mergeCell ref="B174:B176"/>
    <mergeCell ref="C174:C176"/>
    <mergeCell ref="F168:F170"/>
    <mergeCell ref="F171:F173"/>
    <mergeCell ref="F174:F176"/>
    <mergeCell ref="F97:F101"/>
    <mergeCell ref="F102:F106"/>
    <mergeCell ref="F107:F111"/>
    <mergeCell ref="B112:B116"/>
    <mergeCell ref="C112:C116"/>
    <mergeCell ref="F112:F116"/>
    <mergeCell ref="C142:C146"/>
    <mergeCell ref="F142:F146"/>
    <mergeCell ref="B147:B151"/>
    <mergeCell ref="C147:C151"/>
    <mergeCell ref="F147:F151"/>
    <mergeCell ref="B132:B136"/>
    <mergeCell ref="C132:C136"/>
    <mergeCell ref="F132:F136"/>
    <mergeCell ref="B107:B111"/>
    <mergeCell ref="B102:B106"/>
    <mergeCell ref="B97:B101"/>
    <mergeCell ref="B92:B96"/>
    <mergeCell ref="B87:B91"/>
    <mergeCell ref="C107:C111"/>
    <mergeCell ref="C102:C106"/>
    <mergeCell ref="B117:B121"/>
    <mergeCell ref="C117:C121"/>
    <mergeCell ref="F117:F121"/>
    <mergeCell ref="B122:B126"/>
    <mergeCell ref="C122:C126"/>
    <mergeCell ref="F122:F126"/>
    <mergeCell ref="B127:B131"/>
    <mergeCell ref="C127:C131"/>
    <mergeCell ref="F127:F131"/>
    <mergeCell ref="C87:C91"/>
    <mergeCell ref="C92:C96"/>
    <mergeCell ref="C97:C101"/>
    <mergeCell ref="F87:F91"/>
    <mergeCell ref="F92:F96"/>
    <mergeCell ref="B82:B86"/>
    <mergeCell ref="C82:C86"/>
    <mergeCell ref="F82:F86"/>
    <mergeCell ref="B67:B71"/>
    <mergeCell ref="C67:C71"/>
    <mergeCell ref="F67:F71"/>
    <mergeCell ref="B72:B76"/>
    <mergeCell ref="C72:C76"/>
    <mergeCell ref="F72:F76"/>
    <mergeCell ref="B77:B81"/>
    <mergeCell ref="C77:C81"/>
    <mergeCell ref="F77:F81"/>
    <mergeCell ref="B60:C61"/>
    <mergeCell ref="D60:D61"/>
    <mergeCell ref="B62:B66"/>
    <mergeCell ref="C62:C66"/>
    <mergeCell ref="E60:F61"/>
    <mergeCell ref="G60:H60"/>
    <mergeCell ref="F62:F66"/>
    <mergeCell ref="F31:G31"/>
    <mergeCell ref="C38:C42"/>
    <mergeCell ref="C43:C47"/>
    <mergeCell ref="C48:C52"/>
    <mergeCell ref="C53:C57"/>
    <mergeCell ref="E38:E42"/>
    <mergeCell ref="E43:E47"/>
    <mergeCell ref="E48:E52"/>
    <mergeCell ref="E53:E57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C33:C37"/>
    <mergeCell ref="E33:E37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E337:F337"/>
    <mergeCell ref="C339:D339"/>
    <mergeCell ref="A201:A205"/>
    <mergeCell ref="A206:A210"/>
    <mergeCell ref="A179:A180"/>
    <mergeCell ref="A339:B339"/>
    <mergeCell ref="A329:A330"/>
    <mergeCell ref="A337:B337"/>
    <mergeCell ref="A181:A185"/>
    <mergeCell ref="A186:A190"/>
    <mergeCell ref="A191:A195"/>
    <mergeCell ref="B179:C180"/>
    <mergeCell ref="D179:E180"/>
    <mergeCell ref="A321:A322"/>
    <mergeCell ref="A313:A314"/>
    <mergeCell ref="A196:A200"/>
    <mergeCell ref="C201:C205"/>
    <mergeCell ref="C206:C210"/>
    <mergeCell ref="E201:E205"/>
    <mergeCell ref="E206:E210"/>
    <mergeCell ref="C181:C184"/>
    <mergeCell ref="E181:E184"/>
    <mergeCell ref="F179:G179"/>
    <mergeCell ref="C186:C190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2022-08-04T05:37:06Z</dcterms:modified>
</cp:coreProperties>
</file>