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Kaye\OneDrive\Documents\GitHub\IT365\Week 5\Measures of Assiciation Between 2 Vars\"/>
    </mc:Choice>
  </mc:AlternateContent>
  <xr:revisionPtr revIDLastSave="0" documentId="13_ncr:1_{69D131EE-37F1-4C9A-8A27-5224BE490997}" xr6:coauthVersionLast="47" xr6:coauthVersionMax="47" xr10:uidLastSave="{00000000-0000-0000-0000-000000000000}"/>
  <bookViews>
    <workbookView xWindow="23880" yWindow="-2775" windowWidth="29040" windowHeight="16440" xr2:uid="{00000000-000D-0000-FFFF-FFFF00000000}"/>
  </bookViews>
  <sheets>
    <sheet name="Exercise and Sleep"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 i="2" l="1"/>
  <c r="M21" i="2"/>
  <c r="S5" i="2"/>
  <c r="V5" i="2" s="1"/>
  <c r="S9" i="2"/>
  <c r="V9" i="2" s="1"/>
  <c r="S13" i="2"/>
  <c r="V13" i="2" s="1"/>
  <c r="S17" i="2"/>
  <c r="V17" i="2" s="1"/>
  <c r="S21" i="2"/>
  <c r="V21" i="2" s="1"/>
  <c r="S25" i="2"/>
  <c r="V25" i="2" s="1"/>
  <c r="S29" i="2"/>
  <c r="V29" i="2" s="1"/>
  <c r="S33" i="2"/>
  <c r="V33" i="2" s="1"/>
  <c r="S37" i="2"/>
  <c r="V37" i="2" s="1"/>
  <c r="S41" i="2"/>
  <c r="V41" i="2" s="1"/>
  <c r="S45" i="2"/>
  <c r="V45" i="2" s="1"/>
  <c r="S49" i="2"/>
  <c r="V49" i="2" s="1"/>
  <c r="H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L2" i="2"/>
  <c r="S6" i="2" s="1"/>
  <c r="V6" i="2" s="1"/>
  <c r="N3" i="2"/>
  <c r="N2" i="2"/>
  <c r="T6" i="2" s="1"/>
  <c r="W6" i="2" s="1"/>
  <c r="L3" i="2"/>
  <c r="U6" i="2" l="1"/>
  <c r="U5" i="2"/>
  <c r="T45" i="2"/>
  <c r="T37" i="2"/>
  <c r="T29" i="2"/>
  <c r="W29" i="2" s="1"/>
  <c r="T21" i="2"/>
  <c r="T13" i="2"/>
  <c r="T5" i="2"/>
  <c r="W5" i="2" s="1"/>
  <c r="S48" i="2"/>
  <c r="V48" i="2" s="1"/>
  <c r="S44" i="2"/>
  <c r="V44" i="2" s="1"/>
  <c r="S40" i="2"/>
  <c r="V40" i="2" s="1"/>
  <c r="S36" i="2"/>
  <c r="V36" i="2" s="1"/>
  <c r="S32" i="2"/>
  <c r="V32" i="2" s="1"/>
  <c r="S28" i="2"/>
  <c r="V28" i="2" s="1"/>
  <c r="S24" i="2"/>
  <c r="V24" i="2" s="1"/>
  <c r="S20" i="2"/>
  <c r="V20" i="2" s="1"/>
  <c r="S16" i="2"/>
  <c r="V16" i="2" s="1"/>
  <c r="S12" i="2"/>
  <c r="V12" i="2" s="1"/>
  <c r="S8" i="2"/>
  <c r="V8" i="2" s="1"/>
  <c r="S4" i="2"/>
  <c r="V4" i="2" s="1"/>
  <c r="T48" i="2"/>
  <c r="W48" i="2" s="1"/>
  <c r="T44" i="2"/>
  <c r="W44" i="2" s="1"/>
  <c r="T40" i="2"/>
  <c r="W40" i="2" s="1"/>
  <c r="T36" i="2"/>
  <c r="W36" i="2" s="1"/>
  <c r="T32" i="2"/>
  <c r="W32" i="2" s="1"/>
  <c r="T28" i="2"/>
  <c r="W28" i="2" s="1"/>
  <c r="T24" i="2"/>
  <c r="W24" i="2" s="1"/>
  <c r="T20" i="2"/>
  <c r="W20" i="2" s="1"/>
  <c r="T16" i="2"/>
  <c r="W16" i="2" s="1"/>
  <c r="T12" i="2"/>
  <c r="W12" i="2" s="1"/>
  <c r="T8" i="2"/>
  <c r="W8" i="2" s="1"/>
  <c r="T4" i="2"/>
  <c r="W4" i="2" s="1"/>
  <c r="T49" i="2"/>
  <c r="W49" i="2" s="1"/>
  <c r="T41" i="2"/>
  <c r="T33" i="2"/>
  <c r="T25" i="2"/>
  <c r="T17" i="2"/>
  <c r="T9" i="2"/>
  <c r="S47" i="2"/>
  <c r="V47" i="2" s="1"/>
  <c r="S43" i="2"/>
  <c r="V43" i="2" s="1"/>
  <c r="S39" i="2"/>
  <c r="V39" i="2" s="1"/>
  <c r="S35" i="2"/>
  <c r="V35" i="2" s="1"/>
  <c r="S31" i="2"/>
  <c r="V31" i="2" s="1"/>
  <c r="S27" i="2"/>
  <c r="V27" i="2" s="1"/>
  <c r="S23" i="2"/>
  <c r="V23" i="2" s="1"/>
  <c r="S19" i="2"/>
  <c r="V19" i="2" s="1"/>
  <c r="S15" i="2"/>
  <c r="V15" i="2" s="1"/>
  <c r="S11" i="2"/>
  <c r="V11" i="2" s="1"/>
  <c r="S7" i="2"/>
  <c r="V7" i="2" s="1"/>
  <c r="S3" i="2"/>
  <c r="V3" i="2" s="1"/>
  <c r="T47" i="2"/>
  <c r="W47" i="2" s="1"/>
  <c r="T43" i="2"/>
  <c r="W43" i="2" s="1"/>
  <c r="T39" i="2"/>
  <c r="W39" i="2" s="1"/>
  <c r="T35" i="2"/>
  <c r="W35" i="2" s="1"/>
  <c r="T31" i="2"/>
  <c r="W31" i="2" s="1"/>
  <c r="T27" i="2"/>
  <c r="W27" i="2" s="1"/>
  <c r="T23" i="2"/>
  <c r="W23" i="2" s="1"/>
  <c r="T19" i="2"/>
  <c r="W19" i="2" s="1"/>
  <c r="T15" i="2"/>
  <c r="W15" i="2" s="1"/>
  <c r="T11" i="2"/>
  <c r="W11" i="2" s="1"/>
  <c r="T7" i="2"/>
  <c r="W7" i="2" s="1"/>
  <c r="T3" i="2"/>
  <c r="W3" i="2" s="1"/>
  <c r="S2" i="2"/>
  <c r="S46" i="2"/>
  <c r="V46" i="2" s="1"/>
  <c r="S42" i="2"/>
  <c r="V42" i="2" s="1"/>
  <c r="S38" i="2"/>
  <c r="S34" i="2"/>
  <c r="S30" i="2"/>
  <c r="V30" i="2" s="1"/>
  <c r="S26" i="2"/>
  <c r="V26" i="2" s="1"/>
  <c r="S22" i="2"/>
  <c r="S18" i="2"/>
  <c r="S14" i="2"/>
  <c r="V14" i="2" s="1"/>
  <c r="S10" i="2"/>
  <c r="V10" i="2" s="1"/>
  <c r="T2" i="2"/>
  <c r="W2" i="2" s="1"/>
  <c r="T46" i="2"/>
  <c r="W46" i="2" s="1"/>
  <c r="T42" i="2"/>
  <c r="W42" i="2" s="1"/>
  <c r="T38" i="2"/>
  <c r="W38" i="2" s="1"/>
  <c r="T34" i="2"/>
  <c r="W34" i="2" s="1"/>
  <c r="T30" i="2"/>
  <c r="W30" i="2" s="1"/>
  <c r="T26" i="2"/>
  <c r="W26" i="2" s="1"/>
  <c r="T22" i="2"/>
  <c r="W22" i="2" s="1"/>
  <c r="T18" i="2"/>
  <c r="W18" i="2" s="1"/>
  <c r="T14" i="2"/>
  <c r="W14" i="2" s="1"/>
  <c r="T10" i="2"/>
  <c r="W10" i="2" s="1"/>
  <c r="U38" i="2" l="1"/>
  <c r="V38" i="2"/>
  <c r="U41" i="2"/>
  <c r="W41" i="2"/>
  <c r="U17" i="2"/>
  <c r="W17" i="2"/>
  <c r="U22" i="2"/>
  <c r="V22" i="2"/>
  <c r="U21" i="2"/>
  <c r="W21" i="2"/>
  <c r="U25" i="2"/>
  <c r="W25" i="2"/>
  <c r="U37" i="2"/>
  <c r="W37" i="2"/>
  <c r="U29" i="2"/>
  <c r="U9" i="2"/>
  <c r="W9" i="2"/>
  <c r="L23" i="2" s="1"/>
  <c r="U18" i="2"/>
  <c r="V18" i="2"/>
  <c r="U34" i="2"/>
  <c r="V34" i="2"/>
  <c r="U33" i="2"/>
  <c r="W33" i="2"/>
  <c r="U13" i="2"/>
  <c r="W13" i="2"/>
  <c r="U45" i="2"/>
  <c r="W45" i="2"/>
  <c r="U49" i="2"/>
  <c r="U31" i="2"/>
  <c r="U8" i="2"/>
  <c r="U40" i="2"/>
  <c r="U19" i="2"/>
  <c r="U12" i="2"/>
  <c r="U44" i="2"/>
  <c r="U10" i="2"/>
  <c r="U26" i="2"/>
  <c r="U42" i="2"/>
  <c r="U7" i="2"/>
  <c r="U23" i="2"/>
  <c r="U39" i="2"/>
  <c r="U16" i="2"/>
  <c r="U32" i="2"/>
  <c r="U48" i="2"/>
  <c r="U47" i="2"/>
  <c r="U24" i="2"/>
  <c r="U3" i="2"/>
  <c r="U35" i="2"/>
  <c r="U28" i="2"/>
  <c r="U14" i="2"/>
  <c r="U30" i="2"/>
  <c r="U46" i="2"/>
  <c r="U11" i="2"/>
  <c r="U27" i="2"/>
  <c r="U43" i="2"/>
  <c r="U4" i="2"/>
  <c r="U20" i="2"/>
  <c r="U36" i="2"/>
  <c r="U15" i="2"/>
  <c r="V2" i="2"/>
  <c r="L22" i="2" s="1"/>
  <c r="U2" i="2"/>
  <c r="L21" i="2" l="1"/>
  <c r="L24" i="2" s="1"/>
</calcChain>
</file>

<file path=xl/sharedStrings.xml><?xml version="1.0" encoding="utf-8"?>
<sst xmlns="http://schemas.openxmlformats.org/spreadsheetml/2006/main" count="120" uniqueCount="118">
  <si>
    <t>ID</t>
  </si>
  <si>
    <t>Start time</t>
  </si>
  <si>
    <t>Completion time</t>
  </si>
  <si>
    <t>Email</t>
  </si>
  <si>
    <t>Name</t>
  </si>
  <si>
    <t>monching.desierto@cit.edu</t>
  </si>
  <si>
    <t>Monching Desierto</t>
  </si>
  <si>
    <t>vhyncejoi.narca@cit.edu</t>
  </si>
  <si>
    <t>Vhynce Joi Narca</t>
  </si>
  <si>
    <t>therese.bolabola@cit.edu</t>
  </si>
  <si>
    <t>THERESE BOLABOLA</t>
  </si>
  <si>
    <t>edison.batucan@cit.edu</t>
  </si>
  <si>
    <t>EDISON BATUCAN</t>
  </si>
  <si>
    <t>vincexavier.delrosario@cit.edu</t>
  </si>
  <si>
    <t>Vince Xavier Del rosario</t>
  </si>
  <si>
    <t>wesleyryan.dacuyan@cit.edu</t>
  </si>
  <si>
    <t>Wesley Ryan Dacuyan</t>
  </si>
  <si>
    <t>kylevincent.olodin@cit.edu</t>
  </si>
  <si>
    <t>Kyle Vincent Olodin</t>
  </si>
  <si>
    <t>kenji.sarabosing@cit.edu</t>
  </si>
  <si>
    <t>Kenji Sarabosing</t>
  </si>
  <si>
    <t>aimilli.canoy@cit.edu</t>
  </si>
  <si>
    <t>16-1803-144 Aimilli Canoy</t>
  </si>
  <si>
    <t>franztimothyjeanne.laconsay@cit.edu</t>
  </si>
  <si>
    <t>Franz Timothy Jeanne Laconsay</t>
  </si>
  <si>
    <t>roberto.ladresjr@cit.edu</t>
  </si>
  <si>
    <t>Roberto Ladres</t>
  </si>
  <si>
    <t>meljay.llanos@cit.edu</t>
  </si>
  <si>
    <t>Mel Jay Llanos</t>
  </si>
  <si>
    <t>adriennejames.cabaron@cit.edu</t>
  </si>
  <si>
    <t>18-2199-111 Andrienne James Cabaron</t>
  </si>
  <si>
    <t>melgwen.cariquitan@cit.edu</t>
  </si>
  <si>
    <t>Melgwen Cariquitan</t>
  </si>
  <si>
    <t>primrose.manlosa@cit.edu</t>
  </si>
  <si>
    <t>Primrose Manlosa</t>
  </si>
  <si>
    <t>lhoramae.alvarez@cit.edu</t>
  </si>
  <si>
    <t>Lhora Mae Alvarez</t>
  </si>
  <si>
    <t>ninojohn.almasa@cit.edu</t>
  </si>
  <si>
    <t>NI�O ALMASA</t>
  </si>
  <si>
    <t>averymay.tabanao@cit.edu</t>
  </si>
  <si>
    <t>16-1034-763 Avery May Tabanao</t>
  </si>
  <si>
    <t>ervinnino.pelonio@cit.edu</t>
  </si>
  <si>
    <t>Ervin Nino Pelonio</t>
  </si>
  <si>
    <t>seankelly.yutiampo@cit.edu</t>
  </si>
  <si>
    <t>Sean Kelly Yutiampo</t>
  </si>
  <si>
    <t>junalbert.pardillo@cit.edu</t>
  </si>
  <si>
    <t>Jun Albert Pardillo</t>
  </si>
  <si>
    <t>francisnico.trapa@cit.edu</t>
  </si>
  <si>
    <t>Francis Nico Trapa</t>
  </si>
  <si>
    <t>reyjoshua.macarat@cit.edu</t>
  </si>
  <si>
    <t>Rey Joshua Macarat</t>
  </si>
  <si>
    <t>edahmarie.bohol@cit.edu</t>
  </si>
  <si>
    <t>EDAH BOHOL</t>
  </si>
  <si>
    <t>jeahfe.amamangpang@cit.edu</t>
  </si>
  <si>
    <t>JEAHFE AMAMANGPANG</t>
  </si>
  <si>
    <t>jeremygiles.kandt@cit.edu</t>
  </si>
  <si>
    <t>Jeremy Giles Kandt</t>
  </si>
  <si>
    <t>elram.espra@cit.edu</t>
  </si>
  <si>
    <t>Elram N. Espra</t>
  </si>
  <si>
    <t>johnjefferson.sison@cit.edu</t>
  </si>
  <si>
    <t>John Jefferson Sison</t>
  </si>
  <si>
    <t>kaye.engbino@cit.edu</t>
  </si>
  <si>
    <t>Kaye Engbino</t>
  </si>
  <si>
    <t>justineklynt.salgarino@cit.edu</t>
  </si>
  <si>
    <t>Justine Klynt Salgarino</t>
  </si>
  <si>
    <t>chezlychristine.lopez@cit.edu</t>
  </si>
  <si>
    <t>Chezly Christine Lopez</t>
  </si>
  <si>
    <t>orlan.quijadajr@cit.edu</t>
  </si>
  <si>
    <t>Orlan Quijada</t>
  </si>
  <si>
    <t>ericsson.lauronilla@cit.edu</t>
  </si>
  <si>
    <t>Ericsson Lauronilla</t>
  </si>
  <si>
    <t>gilmardave.gamboa@cit.edu</t>
  </si>
  <si>
    <t>Gilmar Dave Gamboa</t>
  </si>
  <si>
    <t>petersonanjunie.co@cit.edu</t>
  </si>
  <si>
    <t>Peterson Anjunie Co</t>
  </si>
  <si>
    <t>joshuacarl.manigos@cit.edu</t>
  </si>
  <si>
    <t>Joshua Carl Manigos</t>
  </si>
  <si>
    <t>nathanowen.awit@cit.edu</t>
  </si>
  <si>
    <t>NATHAN AWIT</t>
  </si>
  <si>
    <t>janfrancis.arzadon@cit.edu</t>
  </si>
  <si>
    <t>JAN ARZADON</t>
  </si>
  <si>
    <t>jamesclyde.baritua@cit.edu</t>
  </si>
  <si>
    <t>JAMES BARITUA</t>
  </si>
  <si>
    <t>abbydale.hinayon@cit.edu</t>
  </si>
  <si>
    <t>18-2619-447 Abby Dale Hinayon</t>
  </si>
  <si>
    <t>alliahmarie.tangaha@cit.edu</t>
  </si>
  <si>
    <t>16-0535-816 Alliah Marie Tangaha</t>
  </si>
  <si>
    <t>jonahmarc.batomalaque@cit.edu</t>
  </si>
  <si>
    <t>JONAH BATOMALAQUE</t>
  </si>
  <si>
    <t>rayanthony.solis@cit.edu</t>
  </si>
  <si>
    <t>Ray Anthony Solis</t>
  </si>
  <si>
    <t>aldrenkim.concordia@cit.edu</t>
  </si>
  <si>
    <t>18-3342-896 Aldren Kim Concordia</t>
  </si>
  <si>
    <t>johnpaul.eguia@cit.edu</t>
  </si>
  <si>
    <t>John Paul Eguia</t>
  </si>
  <si>
    <t>jandale.amores@cit.edu</t>
  </si>
  <si>
    <t>JAN AMORES</t>
  </si>
  <si>
    <t>markkenith.simbajon@cit.edu</t>
  </si>
  <si>
    <t>Mark Kenith Simbajon</t>
  </si>
  <si>
    <t>zack.hilacan@cit.edu</t>
  </si>
  <si>
    <t>Zack Hilacan</t>
  </si>
  <si>
    <t>How often do you exercise in a week?</t>
  </si>
  <si>
    <t>How much amount of time does it take for you to fall asleep as you lie in bed (approximate in hours)?</t>
  </si>
  <si>
    <t>Mean</t>
  </si>
  <si>
    <t>Exercise</t>
  </si>
  <si>
    <t>Sleep</t>
  </si>
  <si>
    <t>STD</t>
  </si>
  <si>
    <t>OUTLIERS</t>
  </si>
  <si>
    <t>x - xbar</t>
  </si>
  <si>
    <t>y - ybar</t>
  </si>
  <si>
    <t>(x - xbar)(y - ybar)</t>
  </si>
  <si>
    <t>(x - xbar)^2</t>
  </si>
  <si>
    <t>(y - ybar)^2</t>
  </si>
  <si>
    <t>Sxy</t>
  </si>
  <si>
    <t>Sx</t>
  </si>
  <si>
    <t>Sy</t>
  </si>
  <si>
    <t>CHECK</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</si>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</sst>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9"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applyNumberFormat="1"/>
    <xf numFmtId="2" fontId="0" fillId="0" borderId="0" xfId="0" applyNumberFormat="1"/>
    <xf numFmtId="0" fontId="0" fillId="0" borderId="0" xfId="0" quotePrefix="1"/>
    <xf numFmtId="0" fontId="0" fillId="0" borderId="0" xfId="0" applyAlignment="1">
      <alignment horizontal="center"/>
    </xf>
    <xf numFmtId="169" fontId="0" fillId="0" borderId="0" xfId="0" applyNumberFormat="1"/>
    <xf numFmtId="0" fontId="0" fillId="0" borderId="0" xfId="0" applyAlignment="1"/>
    <xf numFmtId="0" fontId="0" fillId="0" borderId="0" xfId="0" applyAlignment="1">
      <alignment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Exercise and sleep</a:t>
            </a:r>
          </a:p>
        </c:rich>
      </c:tx>
      <c:layout>
        <c:manualLayout>
          <c:xMode val="edge"/>
          <c:yMode val="edge"/>
          <c:x val="0.1999096675415573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'Exercise and Sleep'!$G$1</c:f>
              <c:strCache>
                <c:ptCount val="1"/>
                <c:pt idx="0">
                  <c:v>How much amount of time does it take for you to fall asleep as you lie in bed (approximate in hours)?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5.0863079615048122E-2"/>
                  <c:y val="-4.6399825021872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'Exercise and Sleep'!$F$2:$F$49</c:f>
              <c:numCache>
                <c:formatCode>General</c:formatCode>
                <c:ptCount val="48"/>
                <c:pt idx="0">
                  <c:v>3</c:v>
                </c:pt>
                <c:pt idx="1">
                  <c:v>0</c:v>
                </c:pt>
                <c:pt idx="2">
                  <c:v>3</c:v>
                </c:pt>
                <c:pt idx="3">
                  <c:v>3</c:v>
                </c:pt>
                <c:pt idx="4">
                  <c:v>5</c:v>
                </c:pt>
                <c:pt idx="5">
                  <c:v>0</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0</c:v>
                </c:pt>
                <c:pt idx="26">
                  <c:v>3</c:v>
                </c:pt>
                <c:pt idx="27">
                  <c:v>3</c:v>
                </c:pt>
                <c:pt idx="28">
                  <c:v>5</c:v>
                </c:pt>
                <c:pt idx="29">
                  <c:v>3</c:v>
                </c:pt>
                <c:pt idx="30">
                  <c:v>3</c:v>
                </c:pt>
                <c:pt idx="31">
                  <c:v>3</c:v>
                </c:pt>
                <c:pt idx="32">
                  <c:v>3</c:v>
                </c:pt>
                <c:pt idx="33">
                  <c:v>3</c:v>
                </c:pt>
                <c:pt idx="34">
                  <c:v>5</c:v>
                </c:pt>
                <c:pt idx="35">
                  <c:v>3</c:v>
                </c:pt>
                <c:pt idx="36">
                  <c:v>3</c:v>
                </c:pt>
                <c:pt idx="37">
                  <c:v>0</c:v>
                </c:pt>
                <c:pt idx="38">
                  <c:v>3</c:v>
                </c:pt>
                <c:pt idx="39">
                  <c:v>5</c:v>
                </c:pt>
                <c:pt idx="40">
                  <c:v>3</c:v>
                </c:pt>
                <c:pt idx="41">
                  <c:v>0</c:v>
                </c:pt>
                <c:pt idx="42">
                  <c:v>5</c:v>
                </c:pt>
                <c:pt idx="43">
                  <c:v>3</c:v>
                </c:pt>
                <c:pt idx="44">
                  <c:v>5</c:v>
                </c:pt>
                <c:pt idx="45">
                  <c:v>3</c:v>
                </c:pt>
                <c:pt idx="46">
                  <c:v>3</c:v>
                </c:pt>
                <c:pt idx="47">
                  <c:v>3</c:v>
                </c:pt>
              </c:numCache>
            </c:numRef>
          </c:xVal>
          <c:yVal>
            <c:numRef>
              <c:f>'Exercise and Sleep'!$G$2:$G$49</c:f>
              <c:numCache>
                <c:formatCode>General</c:formatCode>
                <c:ptCount val="48"/>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2</c:v>
                </c:pt>
                <c:pt idx="15">
                  <c:v>1</c:v>
                </c:pt>
                <c:pt idx="16">
                  <c:v>1</c:v>
                </c:pt>
                <c:pt idx="17">
                  <c:v>1</c:v>
                </c:pt>
                <c:pt idx="18">
                  <c:v>1</c:v>
                </c:pt>
                <c:pt idx="19">
                  <c:v>1</c:v>
                </c:pt>
                <c:pt idx="20">
                  <c:v>2</c:v>
                </c:pt>
                <c:pt idx="21">
                  <c:v>1</c:v>
                </c:pt>
                <c:pt idx="22">
                  <c:v>2</c:v>
                </c:pt>
                <c:pt idx="23">
                  <c:v>2</c:v>
                </c:pt>
                <c:pt idx="24">
                  <c:v>2</c:v>
                </c:pt>
                <c:pt idx="25">
                  <c:v>1</c:v>
                </c:pt>
                <c:pt idx="26">
                  <c:v>1</c:v>
                </c:pt>
                <c:pt idx="27">
                  <c:v>1</c:v>
                </c:pt>
                <c:pt idx="28">
                  <c:v>1</c:v>
                </c:pt>
                <c:pt idx="29">
                  <c:v>1</c:v>
                </c:pt>
                <c:pt idx="30">
                  <c:v>2</c:v>
                </c:pt>
                <c:pt idx="31">
                  <c:v>1</c:v>
                </c:pt>
                <c:pt idx="32">
                  <c:v>1</c:v>
                </c:pt>
                <c:pt idx="33">
                  <c:v>1</c:v>
                </c:pt>
                <c:pt idx="34">
                  <c:v>1</c:v>
                </c:pt>
                <c:pt idx="35">
                  <c:v>2</c:v>
                </c:pt>
                <c:pt idx="36">
                  <c:v>2</c:v>
                </c:pt>
                <c:pt idx="37">
                  <c:v>1</c:v>
                </c:pt>
                <c:pt idx="38">
                  <c:v>1</c:v>
                </c:pt>
                <c:pt idx="39">
                  <c:v>2</c:v>
                </c:pt>
                <c:pt idx="40">
                  <c:v>2</c:v>
                </c:pt>
                <c:pt idx="41">
                  <c:v>1</c:v>
                </c:pt>
                <c:pt idx="42">
                  <c:v>2</c:v>
                </c:pt>
                <c:pt idx="43">
                  <c:v>1</c:v>
                </c:pt>
                <c:pt idx="44">
                  <c:v>2</c:v>
                </c:pt>
                <c:pt idx="45">
                  <c:v>2</c:v>
                </c:pt>
                <c:pt idx="46">
                  <c:v>1</c:v>
                </c:pt>
                <c:pt idx="47">
                  <c:v>1</c:v>
                </c:pt>
              </c:numCache>
            </c:numRef>
          </c:yVal>
          <c:smooth val="0"/>
          <c:extLst>
            <c:ext xmlns:c16="http://schemas.microsoft.com/office/drawing/2014/chart" uri="{C3380CC4-5D6E-409C-BE32-E72D297353CC}">
              <c16:uniqueId val="{00000000-DF1A-4BA0-98A1-EA372B50F144}"/>
            </c:ext>
          </c:extLst>
        </c:ser>
        <c:dLbls>
          <c:showLegendKey val="0"/>
          <c:showVal val="0"/>
          <c:showCatName val="0"/>
          <c:showSerName val="0"/>
          <c:showPercent val="0"/>
          <c:showBubbleSize val="0"/>
        </c:dLbls>
        <c:axId val="665810312"/>
        <c:axId val="665809656"/>
      </c:scatterChart>
      <c:valAx>
        <c:axId val="665810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Exercise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09656"/>
        <c:crosses val="autoZero"/>
        <c:crossBetween val="midCat"/>
      </c:valAx>
      <c:valAx>
        <c:axId val="6658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10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60" verticalDpi="36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38100</xdr:colOff>
      <xdr:row>3</xdr:row>
      <xdr:rowOff>104775</xdr:rowOff>
    </xdr:from>
    <xdr:to>
      <xdr:col>16</xdr:col>
      <xdr:colOff>552450</xdr:colOff>
      <xdr:row>18</xdr:row>
      <xdr:rowOff>57150</xdr:rowOff>
    </xdr:to>
    <xdr:graphicFrame macro="">
      <xdr:nvGraphicFramePr>
        <xdr:cNvPr id="3" name="Chart 2">
          <a:extLst>
            <a:ext uri="{FF2B5EF4-FFF2-40B4-BE49-F238E27FC236}">
              <a16:creationId xmlns:a16="http://schemas.microsoft.com/office/drawing/2014/main" id="{62A14D51-914D-4138-B5E4-CACD9146D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25</xdr:row>
      <xdr:rowOff>114300</xdr:rowOff>
    </xdr:from>
    <xdr:to>
      <xdr:col>15</xdr:col>
      <xdr:colOff>581025</xdr:colOff>
      <xdr:row>40</xdr:row>
      <xdr:rowOff>180976</xdr:rowOff>
    </xdr:to>
    <xdr:sp macro="" textlink="">
      <xdr:nvSpPr>
        <xdr:cNvPr id="4" name="TextBox 3">
          <a:extLst>
            <a:ext uri="{FF2B5EF4-FFF2-40B4-BE49-F238E27FC236}">
              <a16:creationId xmlns:a16="http://schemas.microsoft.com/office/drawing/2014/main" id="{E1D5475C-0E48-421A-84C4-69DFB063BC82}"/>
            </a:ext>
          </a:extLst>
        </xdr:cNvPr>
        <xdr:cNvSpPr txBox="1"/>
      </xdr:nvSpPr>
      <xdr:spPr>
        <a:xfrm>
          <a:off x="4972050" y="4876800"/>
          <a:ext cx="4686300" cy="292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solidFill>
                <a:schemeClr val="dk1"/>
              </a:solidFill>
              <a:effectLst/>
              <a:latin typeface="+mn-lt"/>
              <a:ea typeface="+mn-ea"/>
              <a:cs typeface="+mn-cs"/>
            </a:rPr>
            <a:t>1. I want to know if there is a relationship between exercise and the amount of </a:t>
          </a:r>
          <a:endParaRPr lang="en-US" sz="1100">
            <a:solidFill>
              <a:schemeClr val="dk1"/>
            </a:solidFill>
            <a:effectLst/>
            <a:latin typeface="+mn-lt"/>
            <a:ea typeface="+mn-ea"/>
            <a:cs typeface="+mn-cs"/>
          </a:endParaRPr>
        </a:p>
        <a:p>
          <a:r>
            <a:rPr lang="en-PH" sz="1100">
              <a:solidFill>
                <a:schemeClr val="dk1"/>
              </a:solidFill>
              <a:effectLst/>
              <a:latin typeface="+mn-lt"/>
              <a:ea typeface="+mn-ea"/>
              <a:cs typeface="+mn-cs"/>
            </a:rPr>
            <a:t>time a person lies down in bed before being able to fall asleep. On the data </a:t>
          </a:r>
          <a:endParaRPr lang="en-US" sz="1100">
            <a:solidFill>
              <a:schemeClr val="dk1"/>
            </a:solidFill>
            <a:effectLst/>
            <a:latin typeface="+mn-lt"/>
            <a:ea typeface="+mn-ea"/>
            <a:cs typeface="+mn-cs"/>
          </a:endParaRPr>
        </a:p>
        <a:p>
          <a:r>
            <a:rPr lang="en-PH" sz="1100">
              <a:solidFill>
                <a:schemeClr val="dk1"/>
              </a:solidFill>
              <a:effectLst/>
              <a:latin typeface="+mn-lt"/>
              <a:ea typeface="+mn-ea"/>
              <a:cs typeface="+mn-cs"/>
            </a:rPr>
            <a:t>gathered, I have asked how much time do they spend exercising in a week </a:t>
          </a:r>
          <a:endParaRPr lang="en-US" sz="1100">
            <a:solidFill>
              <a:schemeClr val="dk1"/>
            </a:solidFill>
            <a:effectLst/>
            <a:latin typeface="+mn-lt"/>
            <a:ea typeface="+mn-ea"/>
            <a:cs typeface="+mn-cs"/>
          </a:endParaRPr>
        </a:p>
        <a:p>
          <a:r>
            <a:rPr lang="en-PH" sz="1100">
              <a:solidFill>
                <a:schemeClr val="dk1"/>
              </a:solidFill>
              <a:effectLst/>
              <a:latin typeface="+mn-lt"/>
              <a:ea typeface="+mn-ea"/>
              <a:cs typeface="+mn-cs"/>
            </a:rPr>
            <a:t>and how much time approximately do they spend lying in bed before falling</a:t>
          </a:r>
          <a:endParaRPr lang="en-US" sz="1100">
            <a:solidFill>
              <a:schemeClr val="dk1"/>
            </a:solidFill>
            <a:effectLst/>
            <a:latin typeface="+mn-lt"/>
            <a:ea typeface="+mn-ea"/>
            <a:cs typeface="+mn-cs"/>
          </a:endParaRPr>
        </a:p>
        <a:p>
          <a:r>
            <a:rPr lang="en-PH" sz="1100">
              <a:solidFill>
                <a:schemeClr val="dk1"/>
              </a:solidFill>
              <a:effectLst/>
              <a:latin typeface="+mn-lt"/>
              <a:ea typeface="+mn-ea"/>
              <a:cs typeface="+mn-cs"/>
            </a:rPr>
            <a:t>asleep.</a:t>
          </a:r>
          <a:endParaRPr lang="en-US" sz="1100">
            <a:solidFill>
              <a:schemeClr val="dk1"/>
            </a:solidFill>
            <a:effectLst/>
            <a:latin typeface="+mn-lt"/>
            <a:ea typeface="+mn-ea"/>
            <a:cs typeface="+mn-cs"/>
          </a:endParaRPr>
        </a:p>
        <a:p>
          <a:endParaRPr lang="en-US" sz="1100"/>
        </a:p>
        <a:p>
          <a:r>
            <a:rPr lang="en-US" sz="1100"/>
            <a:t>2. </a:t>
          </a:r>
          <a:r>
            <a:rPr lang="en-PH" sz="1100">
              <a:solidFill>
                <a:schemeClr val="dk1"/>
              </a:solidFill>
              <a:effectLst/>
              <a:latin typeface="+mn-lt"/>
              <a:ea typeface="+mn-ea"/>
              <a:cs typeface="+mn-cs"/>
            </a:rPr>
            <a:t>No outliers are found. </a:t>
          </a:r>
        </a:p>
        <a:p>
          <a:endParaRPr lang="en-PH"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4.</a:t>
          </a:r>
          <a:r>
            <a:rPr lang="en-US" sz="1100" baseline="0"/>
            <a:t> </a:t>
          </a:r>
          <a:r>
            <a:rPr lang="en-PH" sz="1100">
              <a:solidFill>
                <a:schemeClr val="dk1"/>
              </a:solidFill>
              <a:effectLst/>
              <a:latin typeface="+mn-lt"/>
              <a:ea typeface="+mn-ea"/>
              <a:cs typeface="+mn-cs"/>
            </a:rPr>
            <a:t>As shown in the scattered diagram, the data is scattered everywhere showing no relationship with the two variables. Additionally, the result of the correlation coefficient is near zero which justifies that there is no relationship among the two.</a:t>
          </a: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In conclusion, there is no relationship with the number of exercise a person does in a week and the amount of time a person spends lying down in bed before falling asleep.</a:t>
          </a:r>
          <a:endParaRPr lang="en-US" sz="1100">
            <a:solidFill>
              <a:schemeClr val="dk1"/>
            </a:solidFill>
            <a:effectLst/>
            <a:latin typeface="+mn-lt"/>
            <a:ea typeface="+mn-ea"/>
            <a:cs typeface="+mn-cs"/>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D5E983-9892-475B-B165-AED6E503CD01}" name="Table13" displayName="Table13" ref="A1:G49" totalsRowShown="0">
  <autoFilter ref="A1:G49" xr:uid="{00000000-0009-0000-0100-000001000000}"/>
  <tableColumns count="7">
    <tableColumn id="1" xr3:uid="{793CCA30-8159-4147-BFB7-3D0EFAA96F76}" name="ID" dataDxfId="8"/>
    <tableColumn id="2" xr3:uid="{85F34004-C5F7-4CAA-9832-FFBD8C343F7F}" name="Start time" dataDxfId="7"/>
    <tableColumn id="3" xr3:uid="{AD8F8AB3-2C27-4857-8675-DF8C57DD9004}" name="Completion time" dataDxfId="6"/>
    <tableColumn id="4" xr3:uid="{2243F141-9497-479F-826A-D87081838045}" name="Email" dataDxfId="5"/>
    <tableColumn id="5" xr3:uid="{247B3564-10CD-449C-BD95-A943D1FBC3E6}" name="Name" dataDxfId="4"/>
    <tableColumn id="6" xr3:uid="{6EB67909-A9FF-42BA-8F84-226AF1817FE5}" name="How often do you exercise in a week?" dataDxfId="3"/>
    <tableColumn id="7" xr3:uid="{AD5C3535-1C3D-400E-BF14-59EA8A91A09D}" name="How much amount of time does it take for you to fall asleep as you lie in bed (approximate in hour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C4B5-65EF-4377-B1CD-049B80E44945}">
  <dimension ref="A1:W49"/>
  <sheetViews>
    <sheetView tabSelected="1" topLeftCell="F1" workbookViewId="0">
      <selection activeCell="Z20" sqref="Z20"/>
    </sheetView>
  </sheetViews>
  <sheetFormatPr defaultRowHeight="15" x14ac:dyDescent="0.25"/>
  <cols>
    <col min="1" max="5" width="20" hidden="1" customWidth="1"/>
    <col min="6" max="7" width="20" bestFit="1" customWidth="1"/>
    <col min="9" max="9" width="11.140625" customWidth="1"/>
    <col min="10" max="10" width="14.28515625" customWidth="1"/>
    <col min="11" max="11" width="22.140625" customWidth="1"/>
    <col min="12" max="12" width="12" bestFit="1" customWidth="1"/>
    <col min="21" max="21" width="19.140625" customWidth="1"/>
    <col min="22" max="22" width="12.140625" customWidth="1"/>
  </cols>
  <sheetData>
    <row r="1" spans="1:23" x14ac:dyDescent="0.25">
      <c r="A1" s="2" t="s">
        <v>0</v>
      </c>
      <c r="B1" s="2" t="s">
        <v>1</v>
      </c>
      <c r="C1" s="2" t="s">
        <v>2</v>
      </c>
      <c r="D1" s="2" t="s">
        <v>3</v>
      </c>
      <c r="E1" s="2" t="s">
        <v>4</v>
      </c>
      <c r="F1" s="2" t="s">
        <v>101</v>
      </c>
      <c r="G1" s="2" t="s">
        <v>102</v>
      </c>
      <c r="H1" s="5" t="s">
        <v>107</v>
      </c>
      <c r="I1" s="5"/>
      <c r="K1" t="s">
        <v>104</v>
      </c>
      <c r="M1" t="s">
        <v>105</v>
      </c>
      <c r="S1" t="s">
        <v>108</v>
      </c>
      <c r="T1" t="s">
        <v>109</v>
      </c>
      <c r="U1" t="s">
        <v>110</v>
      </c>
      <c r="V1" t="s">
        <v>111</v>
      </c>
      <c r="W1" t="s">
        <v>112</v>
      </c>
    </row>
    <row r="2" spans="1:23" x14ac:dyDescent="0.25">
      <c r="A2">
        <v>1</v>
      </c>
      <c r="B2" s="1">
        <v>44455.372037036999</v>
      </c>
      <c r="C2" s="1">
        <v>44455.3722106481</v>
      </c>
      <c r="D2" s="2" t="s">
        <v>5</v>
      </c>
      <c r="E2" s="2" t="s">
        <v>6</v>
      </c>
      <c r="F2" s="2">
        <v>3</v>
      </c>
      <c r="G2" s="2">
        <v>1</v>
      </c>
      <c r="H2" s="3">
        <f>STANDARDIZE(Table13[[#This Row],[How often do you exercise in a week?]], 2.94, 1.21)</f>
        <v>4.9586776859504175E-2</v>
      </c>
      <c r="I2" s="3">
        <f>STANDARDIZE(Table13[[#This Row],[How much amount of time does it take for you to fall asleep as you lie in bed (approximate in hours)?]],1.29,0.46)</f>
        <v>-0.63043478260869568</v>
      </c>
      <c r="K2" t="s">
        <v>103</v>
      </c>
      <c r="L2" s="3">
        <f>AVERAGE(F2:F49)</f>
        <v>2.9375</v>
      </c>
      <c r="M2" s="3" t="s">
        <v>103</v>
      </c>
      <c r="N2" s="3">
        <f>AVERAGE(Table13[How much amount of time does it take for you to fall asleep as you lie in bed (approximate in hours)?])</f>
        <v>1.2916666666666667</v>
      </c>
      <c r="S2" s="6">
        <f>Table13[[#This Row],[How often do you exercise in a week?]]-$L$2</f>
        <v>6.25E-2</v>
      </c>
      <c r="T2" s="3">
        <f>Table13[[#This Row],[How much amount of time does it take for you to fall asleep as you lie in bed (approximate in hours)?]]-$N$2</f>
        <v>-0.29166666666666674</v>
      </c>
      <c r="U2" s="3">
        <f>S2*T2</f>
        <v>-1.8229166666666671E-2</v>
      </c>
      <c r="V2" s="3">
        <f>POWER(S2,2)</f>
        <v>3.90625E-3</v>
      </c>
      <c r="W2" s="3">
        <f>POWER(T2,2)</f>
        <v>8.5069444444444489E-2</v>
      </c>
    </row>
    <row r="3" spans="1:23" x14ac:dyDescent="0.25">
      <c r="A3">
        <v>2</v>
      </c>
      <c r="B3" s="1">
        <v>44455.372766203698</v>
      </c>
      <c r="C3" s="1">
        <v>44455.3729282407</v>
      </c>
      <c r="D3" s="2" t="s">
        <v>7</v>
      </c>
      <c r="E3" s="2" t="s">
        <v>8</v>
      </c>
      <c r="F3" s="2">
        <v>0</v>
      </c>
      <c r="G3" s="2">
        <v>1</v>
      </c>
      <c r="H3" s="3">
        <f>STANDARDIZE(Table13[[#This Row],[How often do you exercise in a week?]], 2.94, 1.21)</f>
        <v>-2.4297520661157024</v>
      </c>
      <c r="I3" s="3">
        <f>STANDARDIZE(Table13[[#This Row],[How much amount of time does it take for you to fall asleep as you lie in bed (approximate in hours)?]],1.29,0.46)</f>
        <v>-0.63043478260869568</v>
      </c>
      <c r="K3" t="s">
        <v>106</v>
      </c>
      <c r="L3" s="3">
        <f>_xlfn.STDEV.S(F2:F49)</f>
        <v>1.2099982416023798</v>
      </c>
      <c r="M3" s="3" t="s">
        <v>106</v>
      </c>
      <c r="N3" s="3">
        <f>_xlfn.STDEV.S(Table13[How much amount of time does it take for you to fall asleep as you lie in bed (approximate in hours)?])</f>
        <v>0.4593396431851039</v>
      </c>
      <c r="S3" s="6">
        <f>Table13[[#This Row],[How often do you exercise in a week?]]-$L$2</f>
        <v>-2.9375</v>
      </c>
      <c r="T3" s="3">
        <f>Table13[[#This Row],[How much amount of time does it take for you to fall asleep as you lie in bed (approximate in hours)?]]-$N$2</f>
        <v>-0.29166666666666674</v>
      </c>
      <c r="U3" s="3">
        <f t="shared" ref="U3:U49" si="0">S3*T3</f>
        <v>0.85677083333333359</v>
      </c>
      <c r="V3" s="3">
        <f t="shared" ref="V3:V49" si="1">POWER(S3,2)</f>
        <v>8.62890625</v>
      </c>
      <c r="W3" s="3">
        <f t="shared" ref="W3:W49" si="2">POWER(T3,2)</f>
        <v>8.5069444444444489E-2</v>
      </c>
    </row>
    <row r="4" spans="1:23" x14ac:dyDescent="0.25">
      <c r="A4">
        <v>3</v>
      </c>
      <c r="B4" s="1">
        <v>44455.375821759299</v>
      </c>
      <c r="C4" s="1">
        <v>44455.375949074099</v>
      </c>
      <c r="D4" s="2" t="s">
        <v>9</v>
      </c>
      <c r="E4" s="2" t="s">
        <v>10</v>
      </c>
      <c r="F4" s="2">
        <v>3</v>
      </c>
      <c r="G4" s="2">
        <v>1</v>
      </c>
      <c r="H4" s="3">
        <f>STANDARDIZE(Table13[[#This Row],[How often do you exercise in a week?]], 2.94, 1.21)</f>
        <v>4.9586776859504175E-2</v>
      </c>
      <c r="I4" s="3">
        <f>STANDARDIZE(Table13[[#This Row],[How much amount of time does it take for you to fall asleep as you lie in bed (approximate in hours)?]],1.29,0.46)</f>
        <v>-0.63043478260869568</v>
      </c>
      <c r="S4" s="6">
        <f>Table13[[#This Row],[How often do you exercise in a week?]]-$L$2</f>
        <v>6.25E-2</v>
      </c>
      <c r="T4" s="3">
        <f>Table13[[#This Row],[How much amount of time does it take for you to fall asleep as you lie in bed (approximate in hours)?]]-$N$2</f>
        <v>-0.29166666666666674</v>
      </c>
      <c r="U4" s="3">
        <f t="shared" si="0"/>
        <v>-1.8229166666666671E-2</v>
      </c>
      <c r="V4" s="3">
        <f t="shared" si="1"/>
        <v>3.90625E-3</v>
      </c>
      <c r="W4" s="3">
        <f t="shared" si="2"/>
        <v>8.5069444444444489E-2</v>
      </c>
    </row>
    <row r="5" spans="1:23" x14ac:dyDescent="0.25">
      <c r="A5">
        <v>4</v>
      </c>
      <c r="B5" s="1">
        <v>44455.375821759299</v>
      </c>
      <c r="C5" s="1">
        <v>44455.376041666699</v>
      </c>
      <c r="D5" s="2" t="s">
        <v>11</v>
      </c>
      <c r="E5" s="2" t="s">
        <v>12</v>
      </c>
      <c r="F5" s="2">
        <v>3</v>
      </c>
      <c r="G5" s="2">
        <v>1</v>
      </c>
      <c r="H5" s="3">
        <f>STANDARDIZE(Table13[[#This Row],[How often do you exercise in a week?]], 2.94, 1.21)</f>
        <v>4.9586776859504175E-2</v>
      </c>
      <c r="I5" s="3">
        <f>STANDARDIZE(Table13[[#This Row],[How much amount of time does it take for you to fall asleep as you lie in bed (approximate in hours)?]],1.29,0.46)</f>
        <v>-0.63043478260869568</v>
      </c>
      <c r="S5" s="6">
        <f>Table13[[#This Row],[How often do you exercise in a week?]]-$L$2</f>
        <v>6.25E-2</v>
      </c>
      <c r="T5" s="3">
        <f>Table13[[#This Row],[How much amount of time does it take for you to fall asleep as you lie in bed (approximate in hours)?]]-$N$2</f>
        <v>-0.29166666666666674</v>
      </c>
      <c r="U5" s="3">
        <f t="shared" si="0"/>
        <v>-1.8229166666666671E-2</v>
      </c>
      <c r="V5" s="3">
        <f t="shared" si="1"/>
        <v>3.90625E-3</v>
      </c>
      <c r="W5" s="3">
        <f t="shared" si="2"/>
        <v>8.5069444444444489E-2</v>
      </c>
    </row>
    <row r="6" spans="1:23" x14ac:dyDescent="0.25">
      <c r="A6">
        <v>5</v>
      </c>
      <c r="B6" s="1">
        <v>44455.379652777803</v>
      </c>
      <c r="C6" s="1">
        <v>44455.379884259302</v>
      </c>
      <c r="D6" s="2" t="s">
        <v>13</v>
      </c>
      <c r="E6" s="2" t="s">
        <v>14</v>
      </c>
      <c r="F6" s="2">
        <v>5</v>
      </c>
      <c r="G6" s="2">
        <v>1</v>
      </c>
      <c r="H6" s="3">
        <f>STANDARDIZE(Table13[[#This Row],[How often do you exercise in a week?]], 2.94, 1.21)</f>
        <v>1.7024793388429753</v>
      </c>
      <c r="I6" s="3">
        <f>STANDARDIZE(Table13[[#This Row],[How much amount of time does it take for you to fall asleep as you lie in bed (approximate in hours)?]],1.29,0.46)</f>
        <v>-0.63043478260869568</v>
      </c>
      <c r="S6" s="6">
        <f>Table13[[#This Row],[How often do you exercise in a week?]]-$L$2</f>
        <v>2.0625</v>
      </c>
      <c r="T6" s="3">
        <f>Table13[[#This Row],[How much amount of time does it take for you to fall asleep as you lie in bed (approximate in hours)?]]-$N$2</f>
        <v>-0.29166666666666674</v>
      </c>
      <c r="U6" s="3">
        <f t="shared" si="0"/>
        <v>-0.60156250000000011</v>
      </c>
      <c r="V6" s="3">
        <f t="shared" si="1"/>
        <v>4.25390625</v>
      </c>
      <c r="W6" s="3">
        <f t="shared" si="2"/>
        <v>8.5069444444444489E-2</v>
      </c>
    </row>
    <row r="7" spans="1:23" x14ac:dyDescent="0.25">
      <c r="A7">
        <v>6</v>
      </c>
      <c r="B7" s="1">
        <v>44455.387106481503</v>
      </c>
      <c r="C7" s="1">
        <v>44455.387187499997</v>
      </c>
      <c r="D7" s="2" t="s">
        <v>15</v>
      </c>
      <c r="E7" s="2" t="s">
        <v>16</v>
      </c>
      <c r="F7" s="2">
        <v>0</v>
      </c>
      <c r="G7" s="2">
        <v>1</v>
      </c>
      <c r="H7" s="3">
        <f>STANDARDIZE(Table13[[#This Row],[How often do you exercise in a week?]], 2.94, 1.21)</f>
        <v>-2.4297520661157024</v>
      </c>
      <c r="I7" s="3">
        <f>STANDARDIZE(Table13[[#This Row],[How much amount of time does it take for you to fall asleep as you lie in bed (approximate in hours)?]],1.29,0.46)</f>
        <v>-0.63043478260869568</v>
      </c>
      <c r="S7" s="6">
        <f>Table13[[#This Row],[How often do you exercise in a week?]]-$L$2</f>
        <v>-2.9375</v>
      </c>
      <c r="T7" s="3">
        <f>Table13[[#This Row],[How much amount of time does it take for you to fall asleep as you lie in bed (approximate in hours)?]]-$N$2</f>
        <v>-0.29166666666666674</v>
      </c>
      <c r="U7" s="3">
        <f t="shared" si="0"/>
        <v>0.85677083333333359</v>
      </c>
      <c r="V7" s="3">
        <f t="shared" si="1"/>
        <v>8.62890625</v>
      </c>
      <c r="W7" s="3">
        <f t="shared" si="2"/>
        <v>8.5069444444444489E-2</v>
      </c>
    </row>
    <row r="8" spans="1:23" x14ac:dyDescent="0.25">
      <c r="A8">
        <v>7</v>
      </c>
      <c r="B8" s="1">
        <v>44455.389687499999</v>
      </c>
      <c r="C8" s="1">
        <v>44455.389837962997</v>
      </c>
      <c r="D8" s="2" t="s">
        <v>17</v>
      </c>
      <c r="E8" s="2" t="s">
        <v>18</v>
      </c>
      <c r="F8" s="2">
        <v>3</v>
      </c>
      <c r="G8" s="2">
        <v>1</v>
      </c>
      <c r="H8" s="3">
        <f>STANDARDIZE(Table13[[#This Row],[How often do you exercise in a week?]], 2.94, 1.21)</f>
        <v>4.9586776859504175E-2</v>
      </c>
      <c r="I8" s="3">
        <f>STANDARDIZE(Table13[[#This Row],[How much amount of time does it take for you to fall asleep as you lie in bed (approximate in hours)?]],1.29,0.46)</f>
        <v>-0.63043478260869568</v>
      </c>
      <c r="S8" s="6">
        <f>Table13[[#This Row],[How often do you exercise in a week?]]-$L$2</f>
        <v>6.25E-2</v>
      </c>
      <c r="T8" s="3">
        <f>Table13[[#This Row],[How much amount of time does it take for you to fall asleep as you lie in bed (approximate in hours)?]]-$N$2</f>
        <v>-0.29166666666666674</v>
      </c>
      <c r="U8" s="3">
        <f t="shared" si="0"/>
        <v>-1.8229166666666671E-2</v>
      </c>
      <c r="V8" s="3">
        <f t="shared" si="1"/>
        <v>3.90625E-3</v>
      </c>
      <c r="W8" s="3">
        <f t="shared" si="2"/>
        <v>8.5069444444444489E-2</v>
      </c>
    </row>
    <row r="9" spans="1:23" x14ac:dyDescent="0.25">
      <c r="A9">
        <v>8</v>
      </c>
      <c r="B9" s="1">
        <v>44455.390381944402</v>
      </c>
      <c r="C9" s="1">
        <v>44455.390590277799</v>
      </c>
      <c r="D9" s="2" t="s">
        <v>19</v>
      </c>
      <c r="E9" s="2" t="s">
        <v>20</v>
      </c>
      <c r="F9" s="2">
        <v>3</v>
      </c>
      <c r="G9" s="2">
        <v>1</v>
      </c>
      <c r="H9" s="3">
        <f>STANDARDIZE(Table13[[#This Row],[How often do you exercise in a week?]], 2.94, 1.21)</f>
        <v>4.9586776859504175E-2</v>
      </c>
      <c r="I9" s="3">
        <f>STANDARDIZE(Table13[[#This Row],[How much amount of time does it take for you to fall asleep as you lie in bed (approximate in hours)?]],1.29,0.46)</f>
        <v>-0.63043478260869568</v>
      </c>
      <c r="S9" s="6">
        <f>Table13[[#This Row],[How often do you exercise in a week?]]-$L$2</f>
        <v>6.25E-2</v>
      </c>
      <c r="T9" s="3">
        <f>Table13[[#This Row],[How much amount of time does it take for you to fall asleep as you lie in bed (approximate in hours)?]]-$N$2</f>
        <v>-0.29166666666666674</v>
      </c>
      <c r="U9" s="3">
        <f t="shared" si="0"/>
        <v>-1.8229166666666671E-2</v>
      </c>
      <c r="V9" s="3">
        <f t="shared" si="1"/>
        <v>3.90625E-3</v>
      </c>
      <c r="W9" s="3">
        <f t="shared" si="2"/>
        <v>8.5069444444444489E-2</v>
      </c>
    </row>
    <row r="10" spans="1:23" x14ac:dyDescent="0.25">
      <c r="A10">
        <v>9</v>
      </c>
      <c r="B10" s="1">
        <v>44455.3917013889</v>
      </c>
      <c r="C10" s="1">
        <v>44455.391805555599</v>
      </c>
      <c r="D10" s="2" t="s">
        <v>21</v>
      </c>
      <c r="E10" s="2" t="s">
        <v>22</v>
      </c>
      <c r="F10" s="2">
        <v>3</v>
      </c>
      <c r="G10" s="2">
        <v>2</v>
      </c>
      <c r="H10" s="3">
        <f>STANDARDIZE(Table13[[#This Row],[How often do you exercise in a week?]], 2.94, 1.21)</f>
        <v>4.9586776859504175E-2</v>
      </c>
      <c r="I10" s="3">
        <f>STANDARDIZE(Table13[[#This Row],[How much amount of time does it take for you to fall asleep as you lie in bed (approximate in hours)?]],1.29,0.46)</f>
        <v>1.543478260869565</v>
      </c>
      <c r="S10" s="6">
        <f>Table13[[#This Row],[How often do you exercise in a week?]]-$L$2</f>
        <v>6.25E-2</v>
      </c>
      <c r="T10" s="3">
        <f>Table13[[#This Row],[How much amount of time does it take for you to fall asleep as you lie in bed (approximate in hours)?]]-$N$2</f>
        <v>0.70833333333333326</v>
      </c>
      <c r="U10" s="3">
        <f t="shared" si="0"/>
        <v>4.4270833333333329E-2</v>
      </c>
      <c r="V10" s="3">
        <f t="shared" si="1"/>
        <v>3.90625E-3</v>
      </c>
      <c r="W10" s="3">
        <f t="shared" si="2"/>
        <v>0.50173611111111105</v>
      </c>
    </row>
    <row r="11" spans="1:23" x14ac:dyDescent="0.25">
      <c r="A11">
        <v>10</v>
      </c>
      <c r="B11" s="1">
        <v>44455.392256944397</v>
      </c>
      <c r="C11" s="1">
        <v>44455.392361111102</v>
      </c>
      <c r="D11" s="2" t="s">
        <v>23</v>
      </c>
      <c r="E11" s="2" t="s">
        <v>24</v>
      </c>
      <c r="F11" s="2">
        <v>3</v>
      </c>
      <c r="G11" s="2">
        <v>1</v>
      </c>
      <c r="H11" s="3">
        <f>STANDARDIZE(Table13[[#This Row],[How often do you exercise in a week?]], 2.94, 1.21)</f>
        <v>4.9586776859504175E-2</v>
      </c>
      <c r="I11" s="3">
        <f>STANDARDIZE(Table13[[#This Row],[How much amount of time does it take for you to fall asleep as you lie in bed (approximate in hours)?]],1.29,0.46)</f>
        <v>-0.63043478260869568</v>
      </c>
      <c r="S11" s="6">
        <f>Table13[[#This Row],[How often do you exercise in a week?]]-$L$2</f>
        <v>6.25E-2</v>
      </c>
      <c r="T11" s="3">
        <f>Table13[[#This Row],[How much amount of time does it take for you to fall asleep as you lie in bed (approximate in hours)?]]-$N$2</f>
        <v>-0.29166666666666674</v>
      </c>
      <c r="U11" s="3">
        <f t="shared" si="0"/>
        <v>-1.8229166666666671E-2</v>
      </c>
      <c r="V11" s="3">
        <f t="shared" si="1"/>
        <v>3.90625E-3</v>
      </c>
      <c r="W11" s="3">
        <f t="shared" si="2"/>
        <v>8.5069444444444489E-2</v>
      </c>
    </row>
    <row r="12" spans="1:23" x14ac:dyDescent="0.25">
      <c r="A12">
        <v>11</v>
      </c>
      <c r="B12" s="1">
        <v>44455.394710648099</v>
      </c>
      <c r="C12" s="1">
        <v>44455.394803240699</v>
      </c>
      <c r="D12" s="2" t="s">
        <v>25</v>
      </c>
      <c r="E12" s="2" t="s">
        <v>26</v>
      </c>
      <c r="F12" s="2">
        <v>3</v>
      </c>
      <c r="G12" s="2">
        <v>1</v>
      </c>
      <c r="H12" s="3">
        <f>STANDARDIZE(Table13[[#This Row],[How often do you exercise in a week?]], 2.94, 1.21)</f>
        <v>4.9586776859504175E-2</v>
      </c>
      <c r="I12" s="3">
        <f>STANDARDIZE(Table13[[#This Row],[How much amount of time does it take for you to fall asleep as you lie in bed (approximate in hours)?]],1.29,0.46)</f>
        <v>-0.63043478260869568</v>
      </c>
      <c r="S12" s="6">
        <f>Table13[[#This Row],[How often do you exercise in a week?]]-$L$2</f>
        <v>6.25E-2</v>
      </c>
      <c r="T12" s="3">
        <f>Table13[[#This Row],[How much amount of time does it take for you to fall asleep as you lie in bed (approximate in hours)?]]-$N$2</f>
        <v>-0.29166666666666674</v>
      </c>
      <c r="U12" s="3">
        <f t="shared" si="0"/>
        <v>-1.8229166666666671E-2</v>
      </c>
      <c r="V12" s="3">
        <f t="shared" si="1"/>
        <v>3.90625E-3</v>
      </c>
      <c r="W12" s="3">
        <f t="shared" si="2"/>
        <v>8.5069444444444489E-2</v>
      </c>
    </row>
    <row r="13" spans="1:23" x14ac:dyDescent="0.25">
      <c r="A13">
        <v>12</v>
      </c>
      <c r="B13" s="1">
        <v>44455.397881944402</v>
      </c>
      <c r="C13" s="1">
        <v>44455.397974537002</v>
      </c>
      <c r="D13" s="2" t="s">
        <v>27</v>
      </c>
      <c r="E13" s="2" t="s">
        <v>28</v>
      </c>
      <c r="F13" s="2">
        <v>3</v>
      </c>
      <c r="G13" s="2">
        <v>1</v>
      </c>
      <c r="H13" s="3">
        <f>STANDARDIZE(Table13[[#This Row],[How often do you exercise in a week?]], 2.94, 1.21)</f>
        <v>4.9586776859504175E-2</v>
      </c>
      <c r="I13" s="3">
        <f>STANDARDIZE(Table13[[#This Row],[How much amount of time does it take for you to fall asleep as you lie in bed (approximate in hours)?]],1.29,0.46)</f>
        <v>-0.63043478260869568</v>
      </c>
      <c r="S13" s="6">
        <f>Table13[[#This Row],[How often do you exercise in a week?]]-$L$2</f>
        <v>6.25E-2</v>
      </c>
      <c r="T13" s="3">
        <f>Table13[[#This Row],[How much amount of time does it take for you to fall asleep as you lie in bed (approximate in hours)?]]-$N$2</f>
        <v>-0.29166666666666674</v>
      </c>
      <c r="U13" s="3">
        <f t="shared" si="0"/>
        <v>-1.8229166666666671E-2</v>
      </c>
      <c r="V13" s="3">
        <f t="shared" si="1"/>
        <v>3.90625E-3</v>
      </c>
      <c r="W13" s="3">
        <f t="shared" si="2"/>
        <v>8.5069444444444489E-2</v>
      </c>
    </row>
    <row r="14" spans="1:23" x14ac:dyDescent="0.25">
      <c r="A14">
        <v>13</v>
      </c>
      <c r="B14" s="1">
        <v>44455.401574074102</v>
      </c>
      <c r="C14" s="1">
        <v>44455.401736111096</v>
      </c>
      <c r="D14" s="2" t="s">
        <v>29</v>
      </c>
      <c r="E14" s="2" t="s">
        <v>30</v>
      </c>
      <c r="F14" s="2">
        <v>3</v>
      </c>
      <c r="G14" s="2">
        <v>1</v>
      </c>
      <c r="H14" s="3">
        <f>STANDARDIZE(Table13[[#This Row],[How often do you exercise in a week?]], 2.94, 1.21)</f>
        <v>4.9586776859504175E-2</v>
      </c>
      <c r="I14" s="3">
        <f>STANDARDIZE(Table13[[#This Row],[How much amount of time does it take for you to fall asleep as you lie in bed (approximate in hours)?]],1.29,0.46)</f>
        <v>-0.63043478260869568</v>
      </c>
      <c r="S14" s="6">
        <f>Table13[[#This Row],[How often do you exercise in a week?]]-$L$2</f>
        <v>6.25E-2</v>
      </c>
      <c r="T14" s="3">
        <f>Table13[[#This Row],[How much amount of time does it take for you to fall asleep as you lie in bed (approximate in hours)?]]-$N$2</f>
        <v>-0.29166666666666674</v>
      </c>
      <c r="U14" s="3">
        <f t="shared" si="0"/>
        <v>-1.8229166666666671E-2</v>
      </c>
      <c r="V14" s="3">
        <f t="shared" si="1"/>
        <v>3.90625E-3</v>
      </c>
      <c r="W14" s="3">
        <f t="shared" si="2"/>
        <v>8.5069444444444489E-2</v>
      </c>
    </row>
    <row r="15" spans="1:23" x14ac:dyDescent="0.25">
      <c r="A15">
        <v>14</v>
      </c>
      <c r="B15" s="1">
        <v>44455.401921296303</v>
      </c>
      <c r="C15" s="1">
        <v>44455.402025463001</v>
      </c>
      <c r="D15" s="2" t="s">
        <v>31</v>
      </c>
      <c r="E15" s="2" t="s">
        <v>32</v>
      </c>
      <c r="F15" s="2">
        <v>3</v>
      </c>
      <c r="G15" s="2">
        <v>1</v>
      </c>
      <c r="H15" s="3">
        <f>STANDARDIZE(Table13[[#This Row],[How often do you exercise in a week?]], 2.94, 1.21)</f>
        <v>4.9586776859504175E-2</v>
      </c>
      <c r="I15" s="3">
        <f>STANDARDIZE(Table13[[#This Row],[How much amount of time does it take for you to fall asleep as you lie in bed (approximate in hours)?]],1.29,0.46)</f>
        <v>-0.63043478260869568</v>
      </c>
      <c r="S15" s="6">
        <f>Table13[[#This Row],[How often do you exercise in a week?]]-$L$2</f>
        <v>6.25E-2</v>
      </c>
      <c r="T15" s="3">
        <f>Table13[[#This Row],[How much amount of time does it take for you to fall asleep as you lie in bed (approximate in hours)?]]-$N$2</f>
        <v>-0.29166666666666674</v>
      </c>
      <c r="U15" s="3">
        <f t="shared" si="0"/>
        <v>-1.8229166666666671E-2</v>
      </c>
      <c r="V15" s="3">
        <f t="shared" si="1"/>
        <v>3.90625E-3</v>
      </c>
      <c r="W15" s="3">
        <f t="shared" si="2"/>
        <v>8.5069444444444489E-2</v>
      </c>
    </row>
    <row r="16" spans="1:23" x14ac:dyDescent="0.25">
      <c r="A16">
        <v>15</v>
      </c>
      <c r="B16" s="1">
        <v>44455.404780092598</v>
      </c>
      <c r="C16" s="1">
        <v>44455.404907407399</v>
      </c>
      <c r="D16" s="2" t="s">
        <v>33</v>
      </c>
      <c r="E16" s="2" t="s">
        <v>34</v>
      </c>
      <c r="F16" s="2">
        <v>3</v>
      </c>
      <c r="G16" s="2">
        <v>2</v>
      </c>
      <c r="H16" s="3">
        <f>STANDARDIZE(Table13[[#This Row],[How often do you exercise in a week?]], 2.94, 1.21)</f>
        <v>4.9586776859504175E-2</v>
      </c>
      <c r="I16" s="3">
        <f>STANDARDIZE(Table13[[#This Row],[How much amount of time does it take for you to fall asleep as you lie in bed (approximate in hours)?]],1.29,0.46)</f>
        <v>1.543478260869565</v>
      </c>
      <c r="S16" s="6">
        <f>Table13[[#This Row],[How often do you exercise in a week?]]-$L$2</f>
        <v>6.25E-2</v>
      </c>
      <c r="T16" s="3">
        <f>Table13[[#This Row],[How much amount of time does it take for you to fall asleep as you lie in bed (approximate in hours)?]]-$N$2</f>
        <v>0.70833333333333326</v>
      </c>
      <c r="U16" s="3">
        <f t="shared" si="0"/>
        <v>4.4270833333333329E-2</v>
      </c>
      <c r="V16" s="3">
        <f t="shared" si="1"/>
        <v>3.90625E-3</v>
      </c>
      <c r="W16" s="3">
        <f t="shared" si="2"/>
        <v>0.50173611111111105</v>
      </c>
    </row>
    <row r="17" spans="1:23" x14ac:dyDescent="0.25">
      <c r="A17">
        <v>16</v>
      </c>
      <c r="B17" s="1">
        <v>44455.405810185199</v>
      </c>
      <c r="C17" s="1">
        <v>44455.405949074098</v>
      </c>
      <c r="D17" s="2" t="s">
        <v>35</v>
      </c>
      <c r="E17" s="2" t="s">
        <v>36</v>
      </c>
      <c r="F17" s="2">
        <v>3</v>
      </c>
      <c r="G17" s="2">
        <v>1</v>
      </c>
      <c r="H17" s="3">
        <f>STANDARDIZE(Table13[[#This Row],[How often do you exercise in a week?]], 2.94, 1.21)</f>
        <v>4.9586776859504175E-2</v>
      </c>
      <c r="I17" s="3">
        <f>STANDARDIZE(Table13[[#This Row],[How much amount of time does it take for you to fall asleep as you lie in bed (approximate in hours)?]],1.29,0.46)</f>
        <v>-0.63043478260869568</v>
      </c>
      <c r="S17" s="6">
        <f>Table13[[#This Row],[How often do you exercise in a week?]]-$L$2</f>
        <v>6.25E-2</v>
      </c>
      <c r="T17" s="3">
        <f>Table13[[#This Row],[How much amount of time does it take for you to fall asleep as you lie in bed (approximate in hours)?]]-$N$2</f>
        <v>-0.29166666666666674</v>
      </c>
      <c r="U17" s="3">
        <f t="shared" si="0"/>
        <v>-1.8229166666666671E-2</v>
      </c>
      <c r="V17" s="3">
        <f t="shared" si="1"/>
        <v>3.90625E-3</v>
      </c>
      <c r="W17" s="3">
        <f t="shared" si="2"/>
        <v>8.5069444444444489E-2</v>
      </c>
    </row>
    <row r="18" spans="1:23" x14ac:dyDescent="0.25">
      <c r="A18">
        <v>17</v>
      </c>
      <c r="B18" s="1">
        <v>44455.408148148097</v>
      </c>
      <c r="C18" s="1">
        <v>44455.408344907402</v>
      </c>
      <c r="D18" s="2" t="s">
        <v>37</v>
      </c>
      <c r="E18" s="2" t="s">
        <v>38</v>
      </c>
      <c r="F18" s="2">
        <v>3</v>
      </c>
      <c r="G18" s="2">
        <v>1</v>
      </c>
      <c r="H18" s="3">
        <f>STANDARDIZE(Table13[[#This Row],[How often do you exercise in a week?]], 2.94, 1.21)</f>
        <v>4.9586776859504175E-2</v>
      </c>
      <c r="I18" s="3">
        <f>STANDARDIZE(Table13[[#This Row],[How much amount of time does it take for you to fall asleep as you lie in bed (approximate in hours)?]],1.29,0.46)</f>
        <v>-0.63043478260869568</v>
      </c>
      <c r="S18" s="6">
        <f>Table13[[#This Row],[How often do you exercise in a week?]]-$L$2</f>
        <v>6.25E-2</v>
      </c>
      <c r="T18" s="3">
        <f>Table13[[#This Row],[How much amount of time does it take for you to fall asleep as you lie in bed (approximate in hours)?]]-$N$2</f>
        <v>-0.29166666666666674</v>
      </c>
      <c r="U18" s="3">
        <f t="shared" si="0"/>
        <v>-1.8229166666666671E-2</v>
      </c>
      <c r="V18" s="3">
        <f t="shared" si="1"/>
        <v>3.90625E-3</v>
      </c>
      <c r="W18" s="3">
        <f t="shared" si="2"/>
        <v>8.5069444444444489E-2</v>
      </c>
    </row>
    <row r="19" spans="1:23" x14ac:dyDescent="0.25">
      <c r="A19">
        <v>18</v>
      </c>
      <c r="B19" s="1">
        <v>44455.410509259302</v>
      </c>
      <c r="C19" s="1">
        <v>44455.410740740699</v>
      </c>
      <c r="D19" s="2" t="s">
        <v>39</v>
      </c>
      <c r="E19" s="2" t="s">
        <v>40</v>
      </c>
      <c r="F19" s="2">
        <v>3</v>
      </c>
      <c r="G19" s="2">
        <v>1</v>
      </c>
      <c r="H19" s="3">
        <f>STANDARDIZE(Table13[[#This Row],[How often do you exercise in a week?]], 2.94, 1.21)</f>
        <v>4.9586776859504175E-2</v>
      </c>
      <c r="I19" s="3">
        <f>STANDARDIZE(Table13[[#This Row],[How much amount of time does it take for you to fall asleep as you lie in bed (approximate in hours)?]],1.29,0.46)</f>
        <v>-0.63043478260869568</v>
      </c>
      <c r="J19" s="3"/>
      <c r="S19" s="6">
        <f>Table13[[#This Row],[How often do you exercise in a week?]]-$L$2</f>
        <v>6.25E-2</v>
      </c>
      <c r="T19" s="3">
        <f>Table13[[#This Row],[How much amount of time does it take for you to fall asleep as you lie in bed (approximate in hours)?]]-$N$2</f>
        <v>-0.29166666666666674</v>
      </c>
      <c r="U19" s="3">
        <f t="shared" si="0"/>
        <v>-1.8229166666666671E-2</v>
      </c>
      <c r="V19" s="3">
        <f t="shared" si="1"/>
        <v>3.90625E-3</v>
      </c>
      <c r="W19" s="3">
        <f t="shared" si="2"/>
        <v>8.5069444444444489E-2</v>
      </c>
    </row>
    <row r="20" spans="1:23" x14ac:dyDescent="0.25">
      <c r="A20">
        <v>19</v>
      </c>
      <c r="B20" s="1">
        <v>44455.420462962997</v>
      </c>
      <c r="C20" s="1">
        <v>44455.420624999999</v>
      </c>
      <c r="D20" s="2" t="s">
        <v>41</v>
      </c>
      <c r="E20" s="2" t="s">
        <v>42</v>
      </c>
      <c r="F20" s="2">
        <v>3</v>
      </c>
      <c r="G20" s="2">
        <v>1</v>
      </c>
      <c r="H20" s="3">
        <f>STANDARDIZE(Table13[[#This Row],[How often do you exercise in a week?]], 2.94, 1.21)</f>
        <v>4.9586776859504175E-2</v>
      </c>
      <c r="I20" s="3">
        <f>STANDARDIZE(Table13[[#This Row],[How much amount of time does it take for you to fall asleep as you lie in bed (approximate in hours)?]],1.29,0.46)</f>
        <v>-0.63043478260869568</v>
      </c>
      <c r="J20" s="3"/>
      <c r="K20" s="7"/>
      <c r="L20" s="7"/>
      <c r="M20" s="7" t="s">
        <v>116</v>
      </c>
      <c r="S20" s="6">
        <f>Table13[[#This Row],[How often do you exercise in a week?]]-$L$2</f>
        <v>6.25E-2</v>
      </c>
      <c r="T20" s="3">
        <f>Table13[[#This Row],[How much amount of time does it take for you to fall asleep as you lie in bed (approximate in hours)?]]-$N$2</f>
        <v>-0.29166666666666674</v>
      </c>
      <c r="U20" s="3">
        <f t="shared" si="0"/>
        <v>-1.8229166666666671E-2</v>
      </c>
      <c r="V20" s="3">
        <f t="shared" si="1"/>
        <v>3.90625E-3</v>
      </c>
      <c r="W20" s="3">
        <f t="shared" si="2"/>
        <v>8.5069444444444489E-2</v>
      </c>
    </row>
    <row r="21" spans="1:23" x14ac:dyDescent="0.25">
      <c r="A21">
        <v>20</v>
      </c>
      <c r="B21" s="1">
        <v>44455.422476851803</v>
      </c>
      <c r="C21" s="1">
        <v>44455.422870370399</v>
      </c>
      <c r="D21" s="2" t="s">
        <v>43</v>
      </c>
      <c r="E21" s="2" t="s">
        <v>44</v>
      </c>
      <c r="F21" s="2">
        <v>3</v>
      </c>
      <c r="G21" s="2">
        <v>1</v>
      </c>
      <c r="H21" s="3">
        <f>STANDARDIZE(Table13[[#This Row],[How often do you exercise in a week?]], 2.94, 1.21)</f>
        <v>4.9586776859504175E-2</v>
      </c>
      <c r="I21" s="3">
        <f>STANDARDIZE(Table13[[#This Row],[How much amount of time does it take for you to fall asleep as you lie in bed (approximate in hours)?]],1.29,0.46)</f>
        <v>-0.63043478260869568</v>
      </c>
      <c r="J21" s="4"/>
      <c r="K21" t="s">
        <v>113</v>
      </c>
      <c r="L21" s="3">
        <f>(SUM(U2:U49)/47)</f>
        <v>0.14627659574468083</v>
      </c>
      <c r="M21" s="3">
        <f>_xlfn.COVARIANCE.S(Table13[How often do you exercise in a week?],Table13[How much amount of time does it take for you to fall asleep as you lie in bed (approximate in hours)?])</f>
        <v>0.14627659574468083</v>
      </c>
      <c r="S21" s="6">
        <f>Table13[[#This Row],[How often do you exercise in a week?]]-$L$2</f>
        <v>6.25E-2</v>
      </c>
      <c r="T21" s="3">
        <f>Table13[[#This Row],[How much amount of time does it take for you to fall asleep as you lie in bed (approximate in hours)?]]-$N$2</f>
        <v>-0.29166666666666674</v>
      </c>
      <c r="U21" s="3">
        <f t="shared" si="0"/>
        <v>-1.8229166666666671E-2</v>
      </c>
      <c r="V21" s="3">
        <f t="shared" si="1"/>
        <v>3.90625E-3</v>
      </c>
      <c r="W21" s="3">
        <f t="shared" si="2"/>
        <v>8.5069444444444489E-2</v>
      </c>
    </row>
    <row r="22" spans="1:23" x14ac:dyDescent="0.25">
      <c r="A22">
        <v>21</v>
      </c>
      <c r="B22" s="1">
        <v>44455.438773148097</v>
      </c>
      <c r="C22" s="1">
        <v>44455.439560185201</v>
      </c>
      <c r="D22" s="2" t="s">
        <v>45</v>
      </c>
      <c r="E22" s="2" t="s">
        <v>46</v>
      </c>
      <c r="F22" s="2">
        <v>3</v>
      </c>
      <c r="G22" s="2">
        <v>2</v>
      </c>
      <c r="H22" s="3">
        <f>STANDARDIZE(Table13[[#This Row],[How often do you exercise in a week?]], 2.94, 1.21)</f>
        <v>4.9586776859504175E-2</v>
      </c>
      <c r="I22" s="3">
        <f>STANDARDIZE(Table13[[#This Row],[How much amount of time does it take for you to fall asleep as you lie in bed (approximate in hours)?]],1.29,0.46)</f>
        <v>1.543478260869565</v>
      </c>
      <c r="K22" t="s">
        <v>114</v>
      </c>
      <c r="L22" s="3">
        <f>SQRT(SUM(V2:V49)/47)</f>
        <v>1.2099982416023798</v>
      </c>
      <c r="S22" s="6">
        <f>Table13[[#This Row],[How often do you exercise in a week?]]-$L$2</f>
        <v>6.25E-2</v>
      </c>
      <c r="T22" s="3">
        <f>Table13[[#This Row],[How much amount of time does it take for you to fall asleep as you lie in bed (approximate in hours)?]]-$N$2</f>
        <v>0.70833333333333326</v>
      </c>
      <c r="U22" s="3">
        <f t="shared" si="0"/>
        <v>4.4270833333333329E-2</v>
      </c>
      <c r="V22" s="3">
        <f t="shared" si="1"/>
        <v>3.90625E-3</v>
      </c>
      <c r="W22" s="3">
        <f t="shared" si="2"/>
        <v>0.50173611111111105</v>
      </c>
    </row>
    <row r="23" spans="1:23" x14ac:dyDescent="0.25">
      <c r="A23">
        <v>22</v>
      </c>
      <c r="B23" s="1">
        <v>44455.439780092602</v>
      </c>
      <c r="C23" s="1">
        <v>44455.440011574101</v>
      </c>
      <c r="D23" s="2" t="s">
        <v>47</v>
      </c>
      <c r="E23" s="2" t="s">
        <v>48</v>
      </c>
      <c r="F23" s="2">
        <v>3</v>
      </c>
      <c r="G23" s="2">
        <v>1</v>
      </c>
      <c r="H23" s="3">
        <f>STANDARDIZE(Table13[[#This Row],[How often do you exercise in a week?]], 2.94, 1.21)</f>
        <v>4.9586776859504175E-2</v>
      </c>
      <c r="I23" s="3">
        <f>STANDARDIZE(Table13[[#This Row],[How much amount of time does it take for you to fall asleep as you lie in bed (approximate in hours)?]],1.29,0.46)</f>
        <v>-0.63043478260869568</v>
      </c>
      <c r="K23" t="s">
        <v>115</v>
      </c>
      <c r="L23" s="3">
        <f>SQRT(SUM(W2:W49)/47)</f>
        <v>0.45933964318510379</v>
      </c>
      <c r="S23" s="6">
        <f>Table13[[#This Row],[How often do you exercise in a week?]]-$L$2</f>
        <v>6.25E-2</v>
      </c>
      <c r="T23" s="3">
        <f>Table13[[#This Row],[How much amount of time does it take for you to fall asleep as you lie in bed (approximate in hours)?]]-$N$2</f>
        <v>-0.29166666666666674</v>
      </c>
      <c r="U23" s="3">
        <f t="shared" si="0"/>
        <v>-1.8229166666666671E-2</v>
      </c>
      <c r="V23" s="3">
        <f t="shared" si="1"/>
        <v>3.90625E-3</v>
      </c>
      <c r="W23" s="3">
        <f t="shared" si="2"/>
        <v>8.5069444444444489E-2</v>
      </c>
    </row>
    <row r="24" spans="1:23" x14ac:dyDescent="0.25">
      <c r="A24">
        <v>23</v>
      </c>
      <c r="B24" s="1">
        <v>44455.456192129597</v>
      </c>
      <c r="C24" s="1">
        <v>44455.456377314797</v>
      </c>
      <c r="D24" s="2" t="s">
        <v>49</v>
      </c>
      <c r="E24" s="2" t="s">
        <v>50</v>
      </c>
      <c r="F24" s="2">
        <v>3</v>
      </c>
      <c r="G24" s="2">
        <v>2</v>
      </c>
      <c r="H24" s="3">
        <f>STANDARDIZE(Table13[[#This Row],[How often do you exercise in a week?]], 2.94, 1.21)</f>
        <v>4.9586776859504175E-2</v>
      </c>
      <c r="I24" s="3">
        <f>STANDARDIZE(Table13[[#This Row],[How much amount of time does it take for you to fall asleep as you lie in bed (approximate in hours)?]],1.29,0.46)</f>
        <v>1.543478260869565</v>
      </c>
      <c r="K24" t="s">
        <v>117</v>
      </c>
      <c r="L24" s="3">
        <f>L21/(L22*L23)</f>
        <v>0.2631819962040694</v>
      </c>
      <c r="M24" s="3">
        <f>SQRT(0.0693)</f>
        <v>0.26324893162176366</v>
      </c>
      <c r="S24" s="6">
        <f>Table13[[#This Row],[How often do you exercise in a week?]]-$L$2</f>
        <v>6.25E-2</v>
      </c>
      <c r="T24" s="3">
        <f>Table13[[#This Row],[How much amount of time does it take for you to fall asleep as you lie in bed (approximate in hours)?]]-$N$2</f>
        <v>0.70833333333333326</v>
      </c>
      <c r="U24" s="3">
        <f t="shared" si="0"/>
        <v>4.4270833333333329E-2</v>
      </c>
      <c r="V24" s="3">
        <f t="shared" si="1"/>
        <v>3.90625E-3</v>
      </c>
      <c r="W24" s="3">
        <f t="shared" si="2"/>
        <v>0.50173611111111105</v>
      </c>
    </row>
    <row r="25" spans="1:23" x14ac:dyDescent="0.25">
      <c r="A25">
        <v>24</v>
      </c>
      <c r="B25" s="1">
        <v>44455.4690625</v>
      </c>
      <c r="C25" s="1">
        <v>44455.4692939815</v>
      </c>
      <c r="D25" s="2" t="s">
        <v>51</v>
      </c>
      <c r="E25" s="2" t="s">
        <v>52</v>
      </c>
      <c r="F25" s="2">
        <v>3</v>
      </c>
      <c r="G25" s="2">
        <v>2</v>
      </c>
      <c r="H25" s="3">
        <f>STANDARDIZE(Table13[[#This Row],[How often do you exercise in a week?]], 2.94, 1.21)</f>
        <v>4.9586776859504175E-2</v>
      </c>
      <c r="I25" s="3">
        <f>STANDARDIZE(Table13[[#This Row],[How much amount of time does it take for you to fall asleep as you lie in bed (approximate in hours)?]],1.29,0.46)</f>
        <v>1.543478260869565</v>
      </c>
      <c r="M25" s="3"/>
      <c r="S25" s="6">
        <f>Table13[[#This Row],[How often do you exercise in a week?]]-$L$2</f>
        <v>6.25E-2</v>
      </c>
      <c r="T25" s="3">
        <f>Table13[[#This Row],[How much amount of time does it take for you to fall asleep as you lie in bed (approximate in hours)?]]-$N$2</f>
        <v>0.70833333333333326</v>
      </c>
      <c r="U25" s="3">
        <f t="shared" si="0"/>
        <v>4.4270833333333329E-2</v>
      </c>
      <c r="V25" s="3">
        <f t="shared" si="1"/>
        <v>3.90625E-3</v>
      </c>
      <c r="W25" s="3">
        <f t="shared" si="2"/>
        <v>0.50173611111111105</v>
      </c>
    </row>
    <row r="26" spans="1:23" x14ac:dyDescent="0.25">
      <c r="A26">
        <v>25</v>
      </c>
      <c r="B26" s="1">
        <v>44455.472754629598</v>
      </c>
      <c r="C26" s="1">
        <v>44455.472928240699</v>
      </c>
      <c r="D26" s="2" t="s">
        <v>53</v>
      </c>
      <c r="E26" s="2" t="s">
        <v>54</v>
      </c>
      <c r="F26" s="2">
        <v>3</v>
      </c>
      <c r="G26" s="2">
        <v>2</v>
      </c>
      <c r="H26" s="3">
        <f>STANDARDIZE(Table13[[#This Row],[How often do you exercise in a week?]], 2.94, 1.21)</f>
        <v>4.9586776859504175E-2</v>
      </c>
      <c r="I26" s="3">
        <f>STANDARDIZE(Table13[[#This Row],[How much amount of time does it take for you to fall asleep as you lie in bed (approximate in hours)?]],1.29,0.46)</f>
        <v>1.543478260869565</v>
      </c>
      <c r="S26" s="6">
        <f>Table13[[#This Row],[How often do you exercise in a week?]]-$L$2</f>
        <v>6.25E-2</v>
      </c>
      <c r="T26" s="3">
        <f>Table13[[#This Row],[How much amount of time does it take for you to fall asleep as you lie in bed (approximate in hours)?]]-$N$2</f>
        <v>0.70833333333333326</v>
      </c>
      <c r="U26" s="3">
        <f t="shared" si="0"/>
        <v>4.4270833333333329E-2</v>
      </c>
      <c r="V26" s="3">
        <f t="shared" si="1"/>
        <v>3.90625E-3</v>
      </c>
      <c r="W26" s="3">
        <f t="shared" si="2"/>
        <v>0.50173611111111105</v>
      </c>
    </row>
    <row r="27" spans="1:23" x14ac:dyDescent="0.25">
      <c r="A27">
        <v>26</v>
      </c>
      <c r="B27" s="1">
        <v>44455.484907407401</v>
      </c>
      <c r="C27" s="1">
        <v>44455.484976851803</v>
      </c>
      <c r="D27" s="2" t="s">
        <v>55</v>
      </c>
      <c r="E27" s="2" t="s">
        <v>56</v>
      </c>
      <c r="F27" s="2">
        <v>0</v>
      </c>
      <c r="G27" s="2">
        <v>1</v>
      </c>
      <c r="H27" s="3">
        <f>STANDARDIZE(Table13[[#This Row],[How often do you exercise in a week?]], 2.94, 1.21)</f>
        <v>-2.4297520661157024</v>
      </c>
      <c r="I27" s="3">
        <f>STANDARDIZE(Table13[[#This Row],[How much amount of time does it take for you to fall asleep as you lie in bed (approximate in hours)?]],1.29,0.46)</f>
        <v>-0.63043478260869568</v>
      </c>
      <c r="K27" s="8"/>
      <c r="L27" s="7"/>
      <c r="M27" s="7"/>
      <c r="N27" s="7"/>
      <c r="O27" s="7"/>
      <c r="P27" s="7"/>
      <c r="Q27" s="7"/>
      <c r="R27" s="7"/>
      <c r="S27" s="6">
        <f>Table13[[#This Row],[How often do you exercise in a week?]]-$L$2</f>
        <v>-2.9375</v>
      </c>
      <c r="T27" s="3">
        <f>Table13[[#This Row],[How much amount of time does it take for you to fall asleep as you lie in bed (approximate in hours)?]]-$N$2</f>
        <v>-0.29166666666666674</v>
      </c>
      <c r="U27" s="3">
        <f t="shared" si="0"/>
        <v>0.85677083333333359</v>
      </c>
      <c r="V27" s="3">
        <f t="shared" si="1"/>
        <v>8.62890625</v>
      </c>
      <c r="W27" s="3">
        <f t="shared" si="2"/>
        <v>8.5069444444444489E-2</v>
      </c>
    </row>
    <row r="28" spans="1:23" x14ac:dyDescent="0.25">
      <c r="A28">
        <v>27</v>
      </c>
      <c r="B28" s="1">
        <v>44455.498449074097</v>
      </c>
      <c r="C28" s="1">
        <v>44455.498553240701</v>
      </c>
      <c r="D28" s="2" t="s">
        <v>57</v>
      </c>
      <c r="E28" s="2" t="s">
        <v>58</v>
      </c>
      <c r="F28" s="2">
        <v>3</v>
      </c>
      <c r="G28" s="2">
        <v>1</v>
      </c>
      <c r="H28" s="3">
        <f>STANDARDIZE(Table13[[#This Row],[How often do you exercise in a week?]], 2.94, 1.21)</f>
        <v>4.9586776859504175E-2</v>
      </c>
      <c r="I28" s="3">
        <f>STANDARDIZE(Table13[[#This Row],[How much amount of time does it take for you to fall asleep as you lie in bed (approximate in hours)?]],1.29,0.46)</f>
        <v>-0.63043478260869568</v>
      </c>
      <c r="K28" s="7"/>
      <c r="L28" s="7"/>
      <c r="M28" s="7"/>
      <c r="N28" s="7"/>
      <c r="O28" s="7"/>
      <c r="P28" s="7"/>
      <c r="Q28" s="7"/>
      <c r="R28" s="7"/>
      <c r="S28" s="6">
        <f>Table13[[#This Row],[How often do you exercise in a week?]]-$L$2</f>
        <v>6.25E-2</v>
      </c>
      <c r="T28" s="3">
        <f>Table13[[#This Row],[How much amount of time does it take for you to fall asleep as you lie in bed (approximate in hours)?]]-$N$2</f>
        <v>-0.29166666666666674</v>
      </c>
      <c r="U28" s="3">
        <f t="shared" si="0"/>
        <v>-1.8229166666666671E-2</v>
      </c>
      <c r="V28" s="3">
        <f t="shared" si="1"/>
        <v>3.90625E-3</v>
      </c>
      <c r="W28" s="3">
        <f t="shared" si="2"/>
        <v>8.5069444444444489E-2</v>
      </c>
    </row>
    <row r="29" spans="1:23" x14ac:dyDescent="0.25">
      <c r="A29">
        <v>28</v>
      </c>
      <c r="B29" s="1">
        <v>44455.508738425902</v>
      </c>
      <c r="C29" s="1">
        <v>44455.508819444403</v>
      </c>
      <c r="D29" s="2" t="s">
        <v>59</v>
      </c>
      <c r="E29" s="2" t="s">
        <v>60</v>
      </c>
      <c r="F29" s="2">
        <v>3</v>
      </c>
      <c r="G29" s="2">
        <v>1</v>
      </c>
      <c r="H29" s="3">
        <f>STANDARDIZE(Table13[[#This Row],[How often do you exercise in a week?]], 2.94, 1.21)</f>
        <v>4.9586776859504175E-2</v>
      </c>
      <c r="I29" s="3">
        <f>STANDARDIZE(Table13[[#This Row],[How much amount of time does it take for you to fall asleep as you lie in bed (approximate in hours)?]],1.29,0.46)</f>
        <v>-0.63043478260869568</v>
      </c>
      <c r="K29" s="7"/>
      <c r="L29" s="7"/>
      <c r="M29" s="7"/>
      <c r="N29" s="7"/>
      <c r="O29" s="7"/>
      <c r="P29" s="7"/>
      <c r="Q29" s="7"/>
      <c r="R29" s="7"/>
      <c r="S29" s="6">
        <f>Table13[[#This Row],[How often do you exercise in a week?]]-$L$2</f>
        <v>6.25E-2</v>
      </c>
      <c r="T29" s="3">
        <f>Table13[[#This Row],[How much amount of time does it take for you to fall asleep as you lie in bed (approximate in hours)?]]-$N$2</f>
        <v>-0.29166666666666674</v>
      </c>
      <c r="U29" s="3">
        <f t="shared" si="0"/>
        <v>-1.8229166666666671E-2</v>
      </c>
      <c r="V29" s="3">
        <f t="shared" si="1"/>
        <v>3.90625E-3</v>
      </c>
      <c r="W29" s="3">
        <f t="shared" si="2"/>
        <v>8.5069444444444489E-2</v>
      </c>
    </row>
    <row r="30" spans="1:23" x14ac:dyDescent="0.25">
      <c r="A30">
        <v>29</v>
      </c>
      <c r="B30" s="1">
        <v>44455.534710648099</v>
      </c>
      <c r="C30" s="1">
        <v>44455.534814814797</v>
      </c>
      <c r="D30" s="2" t="s">
        <v>61</v>
      </c>
      <c r="E30" s="2" t="s">
        <v>62</v>
      </c>
      <c r="F30" s="2">
        <v>5</v>
      </c>
      <c r="G30" s="2">
        <v>1</v>
      </c>
      <c r="H30" s="3">
        <f>STANDARDIZE(Table13[[#This Row],[How often do you exercise in a week?]], 2.94, 1.21)</f>
        <v>1.7024793388429753</v>
      </c>
      <c r="I30" s="3">
        <f>STANDARDIZE(Table13[[#This Row],[How much amount of time does it take for you to fall asleep as you lie in bed (approximate in hours)?]],1.29,0.46)</f>
        <v>-0.63043478260869568</v>
      </c>
      <c r="K30" s="7"/>
      <c r="L30" s="7"/>
      <c r="M30" s="7"/>
      <c r="N30" s="7"/>
      <c r="O30" s="7"/>
      <c r="P30" s="7"/>
      <c r="Q30" s="7"/>
      <c r="R30" s="7"/>
      <c r="S30" s="6">
        <f>Table13[[#This Row],[How often do you exercise in a week?]]-$L$2</f>
        <v>2.0625</v>
      </c>
      <c r="T30" s="3">
        <f>Table13[[#This Row],[How much amount of time does it take for you to fall asleep as you lie in bed (approximate in hours)?]]-$N$2</f>
        <v>-0.29166666666666674</v>
      </c>
      <c r="U30" s="3">
        <f t="shared" si="0"/>
        <v>-0.60156250000000011</v>
      </c>
      <c r="V30" s="3">
        <f t="shared" si="1"/>
        <v>4.25390625</v>
      </c>
      <c r="W30" s="3">
        <f t="shared" si="2"/>
        <v>8.5069444444444489E-2</v>
      </c>
    </row>
    <row r="31" spans="1:23" x14ac:dyDescent="0.25">
      <c r="A31">
        <v>30</v>
      </c>
      <c r="B31" s="1">
        <v>44455.549976851798</v>
      </c>
      <c r="C31" s="1">
        <v>44455.554212962998</v>
      </c>
      <c r="D31" s="2" t="s">
        <v>63</v>
      </c>
      <c r="E31" s="2" t="s">
        <v>64</v>
      </c>
      <c r="F31" s="2">
        <v>3</v>
      </c>
      <c r="G31" s="2">
        <v>1</v>
      </c>
      <c r="H31" s="3">
        <f>STANDARDIZE(Table13[[#This Row],[How often do you exercise in a week?]], 2.94, 1.21)</f>
        <v>4.9586776859504175E-2</v>
      </c>
      <c r="I31" s="3">
        <f>STANDARDIZE(Table13[[#This Row],[How much amount of time does it take for you to fall asleep as you lie in bed (approximate in hours)?]],1.29,0.46)</f>
        <v>-0.63043478260869568</v>
      </c>
      <c r="K31" s="7"/>
      <c r="L31" s="7"/>
      <c r="M31" s="7"/>
      <c r="N31" s="7"/>
      <c r="O31" s="7"/>
      <c r="P31" s="7"/>
      <c r="Q31" s="7"/>
      <c r="R31" s="7"/>
      <c r="S31" s="6">
        <f>Table13[[#This Row],[How often do you exercise in a week?]]-$L$2</f>
        <v>6.25E-2</v>
      </c>
      <c r="T31" s="3">
        <f>Table13[[#This Row],[How much amount of time does it take for you to fall asleep as you lie in bed (approximate in hours)?]]-$N$2</f>
        <v>-0.29166666666666674</v>
      </c>
      <c r="U31" s="3">
        <f t="shared" si="0"/>
        <v>-1.8229166666666671E-2</v>
      </c>
      <c r="V31" s="3">
        <f t="shared" si="1"/>
        <v>3.90625E-3</v>
      </c>
      <c r="W31" s="3">
        <f t="shared" si="2"/>
        <v>8.5069444444444489E-2</v>
      </c>
    </row>
    <row r="32" spans="1:23" x14ac:dyDescent="0.25">
      <c r="A32">
        <v>31</v>
      </c>
      <c r="B32" s="1">
        <v>44455.557488425897</v>
      </c>
      <c r="C32" s="1">
        <v>44455.557627314804</v>
      </c>
      <c r="D32" s="2" t="s">
        <v>65</v>
      </c>
      <c r="E32" s="2" t="s">
        <v>66</v>
      </c>
      <c r="F32" s="2">
        <v>3</v>
      </c>
      <c r="G32" s="2">
        <v>2</v>
      </c>
      <c r="H32" s="3">
        <f>STANDARDIZE(Table13[[#This Row],[How often do you exercise in a week?]], 2.94, 1.21)</f>
        <v>4.9586776859504175E-2</v>
      </c>
      <c r="I32" s="3">
        <f>STANDARDIZE(Table13[[#This Row],[How much amount of time does it take for you to fall asleep as you lie in bed (approximate in hours)?]],1.29,0.46)</f>
        <v>1.543478260869565</v>
      </c>
      <c r="K32" s="7"/>
      <c r="L32" s="7"/>
      <c r="M32" s="7"/>
      <c r="N32" s="7"/>
      <c r="O32" s="7"/>
      <c r="P32" s="7"/>
      <c r="Q32" s="7"/>
      <c r="R32" s="7"/>
      <c r="S32" s="6">
        <f>Table13[[#This Row],[How often do you exercise in a week?]]-$L$2</f>
        <v>6.25E-2</v>
      </c>
      <c r="T32" s="3">
        <f>Table13[[#This Row],[How much amount of time does it take for you to fall asleep as you lie in bed (approximate in hours)?]]-$N$2</f>
        <v>0.70833333333333326</v>
      </c>
      <c r="U32" s="3">
        <f t="shared" si="0"/>
        <v>4.4270833333333329E-2</v>
      </c>
      <c r="V32" s="3">
        <f t="shared" si="1"/>
        <v>3.90625E-3</v>
      </c>
      <c r="W32" s="3">
        <f t="shared" si="2"/>
        <v>0.50173611111111105</v>
      </c>
    </row>
    <row r="33" spans="1:23" x14ac:dyDescent="0.25">
      <c r="A33">
        <v>32</v>
      </c>
      <c r="B33" s="1">
        <v>44455.589282407404</v>
      </c>
      <c r="C33" s="1">
        <v>44455.590636574103</v>
      </c>
      <c r="D33" s="2" t="s">
        <v>67</v>
      </c>
      <c r="E33" s="2" t="s">
        <v>68</v>
      </c>
      <c r="F33" s="2">
        <v>3</v>
      </c>
      <c r="G33" s="2">
        <v>1</v>
      </c>
      <c r="H33" s="3">
        <f>STANDARDIZE(Table13[[#This Row],[How often do you exercise in a week?]], 2.94, 1.21)</f>
        <v>4.9586776859504175E-2</v>
      </c>
      <c r="I33" s="3">
        <f>STANDARDIZE(Table13[[#This Row],[How much amount of time does it take for you to fall asleep as you lie in bed (approximate in hours)?]],1.29,0.46)</f>
        <v>-0.63043478260869568</v>
      </c>
      <c r="K33" s="7"/>
      <c r="L33" s="7"/>
      <c r="M33" s="7"/>
      <c r="N33" s="7"/>
      <c r="O33" s="7"/>
      <c r="P33" s="7"/>
      <c r="Q33" s="7"/>
      <c r="R33" s="7"/>
      <c r="S33" s="6">
        <f>Table13[[#This Row],[How often do you exercise in a week?]]-$L$2</f>
        <v>6.25E-2</v>
      </c>
      <c r="T33" s="3">
        <f>Table13[[#This Row],[How much amount of time does it take for you to fall asleep as you lie in bed (approximate in hours)?]]-$N$2</f>
        <v>-0.29166666666666674</v>
      </c>
      <c r="U33" s="3">
        <f t="shared" si="0"/>
        <v>-1.8229166666666671E-2</v>
      </c>
      <c r="V33" s="3">
        <f t="shared" si="1"/>
        <v>3.90625E-3</v>
      </c>
      <c r="W33" s="3">
        <f t="shared" si="2"/>
        <v>8.5069444444444489E-2</v>
      </c>
    </row>
    <row r="34" spans="1:23" x14ac:dyDescent="0.25">
      <c r="A34">
        <v>33</v>
      </c>
      <c r="B34" s="1">
        <v>44455.6244560185</v>
      </c>
      <c r="C34" s="1">
        <v>44455.628668981502</v>
      </c>
      <c r="D34" s="2" t="s">
        <v>69</v>
      </c>
      <c r="E34" s="2" t="s">
        <v>70</v>
      </c>
      <c r="F34" s="2">
        <v>3</v>
      </c>
      <c r="G34" s="2">
        <v>1</v>
      </c>
      <c r="H34" s="3">
        <f>STANDARDIZE(Table13[[#This Row],[How often do you exercise in a week?]], 2.94, 1.21)</f>
        <v>4.9586776859504175E-2</v>
      </c>
      <c r="I34" s="3">
        <f>STANDARDIZE(Table13[[#This Row],[How much amount of time does it take for you to fall asleep as you lie in bed (approximate in hours)?]],1.29,0.46)</f>
        <v>-0.63043478260869568</v>
      </c>
      <c r="K34" s="7"/>
      <c r="L34" s="7"/>
      <c r="M34" s="7"/>
      <c r="N34" s="7"/>
      <c r="O34" s="7"/>
      <c r="P34" s="7"/>
      <c r="Q34" s="7"/>
      <c r="R34" s="7"/>
      <c r="S34" s="6">
        <f>Table13[[#This Row],[How often do you exercise in a week?]]-$L$2</f>
        <v>6.25E-2</v>
      </c>
      <c r="T34" s="3">
        <f>Table13[[#This Row],[How much amount of time does it take for you to fall asleep as you lie in bed (approximate in hours)?]]-$N$2</f>
        <v>-0.29166666666666674</v>
      </c>
      <c r="U34" s="3">
        <f t="shared" si="0"/>
        <v>-1.8229166666666671E-2</v>
      </c>
      <c r="V34" s="3">
        <f t="shared" si="1"/>
        <v>3.90625E-3</v>
      </c>
      <c r="W34" s="3">
        <f t="shared" si="2"/>
        <v>8.5069444444444489E-2</v>
      </c>
    </row>
    <row r="35" spans="1:23" x14ac:dyDescent="0.25">
      <c r="A35">
        <v>34</v>
      </c>
      <c r="B35" s="1">
        <v>44455.646215277797</v>
      </c>
      <c r="C35" s="1">
        <v>44455.6465509259</v>
      </c>
      <c r="D35" s="2" t="s">
        <v>71</v>
      </c>
      <c r="E35" s="2" t="s">
        <v>72</v>
      </c>
      <c r="F35" s="2">
        <v>3</v>
      </c>
      <c r="G35" s="2">
        <v>1</v>
      </c>
      <c r="H35" s="3">
        <f>STANDARDIZE(Table13[[#This Row],[How often do you exercise in a week?]], 2.94, 1.21)</f>
        <v>4.9586776859504175E-2</v>
      </c>
      <c r="I35" s="3">
        <f>STANDARDIZE(Table13[[#This Row],[How much amount of time does it take for you to fall asleep as you lie in bed (approximate in hours)?]],1.29,0.46)</f>
        <v>-0.63043478260869568</v>
      </c>
      <c r="S35" s="6">
        <f>Table13[[#This Row],[How often do you exercise in a week?]]-$L$2</f>
        <v>6.25E-2</v>
      </c>
      <c r="T35" s="3">
        <f>Table13[[#This Row],[How much amount of time does it take for you to fall asleep as you lie in bed (approximate in hours)?]]-$N$2</f>
        <v>-0.29166666666666674</v>
      </c>
      <c r="U35" s="3">
        <f t="shared" si="0"/>
        <v>-1.8229166666666671E-2</v>
      </c>
      <c r="V35" s="3">
        <f t="shared" si="1"/>
        <v>3.90625E-3</v>
      </c>
      <c r="W35" s="3">
        <f t="shared" si="2"/>
        <v>8.5069444444444489E-2</v>
      </c>
    </row>
    <row r="36" spans="1:23" x14ac:dyDescent="0.25">
      <c r="A36">
        <v>35</v>
      </c>
      <c r="B36" s="1">
        <v>44455.669687499998</v>
      </c>
      <c r="C36" s="1">
        <v>44455.669976851903</v>
      </c>
      <c r="D36" s="2" t="s">
        <v>73</v>
      </c>
      <c r="E36" s="2" t="s">
        <v>74</v>
      </c>
      <c r="F36" s="2">
        <v>5</v>
      </c>
      <c r="G36" s="2">
        <v>1</v>
      </c>
      <c r="H36" s="3">
        <f>STANDARDIZE(Table13[[#This Row],[How often do you exercise in a week?]], 2.94, 1.21)</f>
        <v>1.7024793388429753</v>
      </c>
      <c r="I36" s="3">
        <f>STANDARDIZE(Table13[[#This Row],[How much amount of time does it take for you to fall asleep as you lie in bed (approximate in hours)?]],1.29,0.46)</f>
        <v>-0.63043478260869568</v>
      </c>
      <c r="S36" s="6">
        <f>Table13[[#This Row],[How often do you exercise in a week?]]-$L$2</f>
        <v>2.0625</v>
      </c>
      <c r="T36" s="3">
        <f>Table13[[#This Row],[How much amount of time does it take for you to fall asleep as you lie in bed (approximate in hours)?]]-$N$2</f>
        <v>-0.29166666666666674</v>
      </c>
      <c r="U36" s="3">
        <f t="shared" si="0"/>
        <v>-0.60156250000000011</v>
      </c>
      <c r="V36" s="3">
        <f t="shared" si="1"/>
        <v>4.25390625</v>
      </c>
      <c r="W36" s="3">
        <f t="shared" si="2"/>
        <v>8.5069444444444489E-2</v>
      </c>
    </row>
    <row r="37" spans="1:23" x14ac:dyDescent="0.25">
      <c r="A37">
        <v>36</v>
      </c>
      <c r="B37" s="1">
        <v>44455.724687499998</v>
      </c>
      <c r="C37" s="1">
        <v>44455.724710648101</v>
      </c>
      <c r="D37" s="2" t="s">
        <v>75</v>
      </c>
      <c r="E37" s="2" t="s">
        <v>76</v>
      </c>
      <c r="F37" s="2">
        <v>3</v>
      </c>
      <c r="G37" s="2">
        <v>2</v>
      </c>
      <c r="H37" s="3">
        <f>STANDARDIZE(Table13[[#This Row],[How often do you exercise in a week?]], 2.94, 1.21)</f>
        <v>4.9586776859504175E-2</v>
      </c>
      <c r="I37" s="3">
        <f>STANDARDIZE(Table13[[#This Row],[How much amount of time does it take for you to fall asleep as you lie in bed (approximate in hours)?]],1.29,0.46)</f>
        <v>1.543478260869565</v>
      </c>
      <c r="S37" s="6">
        <f>Table13[[#This Row],[How often do you exercise in a week?]]-$L$2</f>
        <v>6.25E-2</v>
      </c>
      <c r="T37" s="3">
        <f>Table13[[#This Row],[How much amount of time does it take for you to fall asleep as you lie in bed (approximate in hours)?]]-$N$2</f>
        <v>0.70833333333333326</v>
      </c>
      <c r="U37" s="3">
        <f t="shared" si="0"/>
        <v>4.4270833333333329E-2</v>
      </c>
      <c r="V37" s="3">
        <f t="shared" si="1"/>
        <v>3.90625E-3</v>
      </c>
      <c r="W37" s="3">
        <f t="shared" si="2"/>
        <v>0.50173611111111105</v>
      </c>
    </row>
    <row r="38" spans="1:23" x14ac:dyDescent="0.25">
      <c r="A38">
        <v>37</v>
      </c>
      <c r="B38" s="1">
        <v>44455.767430555599</v>
      </c>
      <c r="C38" s="1">
        <v>44455.767789351798</v>
      </c>
      <c r="D38" s="2" t="s">
        <v>77</v>
      </c>
      <c r="E38" s="2" t="s">
        <v>78</v>
      </c>
      <c r="F38" s="2">
        <v>3</v>
      </c>
      <c r="G38" s="2">
        <v>2</v>
      </c>
      <c r="H38" s="3">
        <f>STANDARDIZE(Table13[[#This Row],[How often do you exercise in a week?]], 2.94, 1.21)</f>
        <v>4.9586776859504175E-2</v>
      </c>
      <c r="I38" s="3">
        <f>STANDARDIZE(Table13[[#This Row],[How much amount of time does it take for you to fall asleep as you lie in bed (approximate in hours)?]],1.29,0.46)</f>
        <v>1.543478260869565</v>
      </c>
      <c r="S38" s="6">
        <f>Table13[[#This Row],[How often do you exercise in a week?]]-$L$2</f>
        <v>6.25E-2</v>
      </c>
      <c r="T38" s="3">
        <f>Table13[[#This Row],[How much amount of time does it take for you to fall asleep as you lie in bed (approximate in hours)?]]-$N$2</f>
        <v>0.70833333333333326</v>
      </c>
      <c r="U38" s="3">
        <f t="shared" si="0"/>
        <v>4.4270833333333329E-2</v>
      </c>
      <c r="V38" s="3">
        <f t="shared" si="1"/>
        <v>3.90625E-3</v>
      </c>
      <c r="W38" s="3">
        <f t="shared" si="2"/>
        <v>0.50173611111111105</v>
      </c>
    </row>
    <row r="39" spans="1:23" x14ac:dyDescent="0.25">
      <c r="A39">
        <v>38</v>
      </c>
      <c r="B39" s="1">
        <v>44455.775277777801</v>
      </c>
      <c r="C39" s="1">
        <v>44455.779236111099</v>
      </c>
      <c r="D39" s="2" t="s">
        <v>79</v>
      </c>
      <c r="E39" s="2" t="s">
        <v>80</v>
      </c>
      <c r="F39" s="2">
        <v>0</v>
      </c>
      <c r="G39" s="2">
        <v>1</v>
      </c>
      <c r="H39" s="3">
        <f>STANDARDIZE(Table13[[#This Row],[How often do you exercise in a week?]], 2.94, 1.21)</f>
        <v>-2.4297520661157024</v>
      </c>
      <c r="I39" s="3">
        <f>STANDARDIZE(Table13[[#This Row],[How much amount of time does it take for you to fall asleep as you lie in bed (approximate in hours)?]],1.29,0.46)</f>
        <v>-0.63043478260869568</v>
      </c>
      <c r="S39" s="6">
        <f>Table13[[#This Row],[How often do you exercise in a week?]]-$L$2</f>
        <v>-2.9375</v>
      </c>
      <c r="T39" s="3">
        <f>Table13[[#This Row],[How much amount of time does it take for you to fall asleep as you lie in bed (approximate in hours)?]]-$N$2</f>
        <v>-0.29166666666666674</v>
      </c>
      <c r="U39" s="3">
        <f t="shared" si="0"/>
        <v>0.85677083333333359</v>
      </c>
      <c r="V39" s="3">
        <f t="shared" si="1"/>
        <v>8.62890625</v>
      </c>
      <c r="W39" s="3">
        <f t="shared" si="2"/>
        <v>8.5069444444444489E-2</v>
      </c>
    </row>
    <row r="40" spans="1:23" x14ac:dyDescent="0.25">
      <c r="A40">
        <v>39</v>
      </c>
      <c r="B40" s="1">
        <v>44455.784490740698</v>
      </c>
      <c r="C40" s="1">
        <v>44455.785208333298</v>
      </c>
      <c r="D40" s="2" t="s">
        <v>81</v>
      </c>
      <c r="E40" s="2" t="s">
        <v>82</v>
      </c>
      <c r="F40" s="2">
        <v>3</v>
      </c>
      <c r="G40" s="2">
        <v>1</v>
      </c>
      <c r="H40" s="3">
        <f>STANDARDIZE(Table13[[#This Row],[How often do you exercise in a week?]], 2.94, 1.21)</f>
        <v>4.9586776859504175E-2</v>
      </c>
      <c r="I40" s="3">
        <f>STANDARDIZE(Table13[[#This Row],[How much amount of time does it take for you to fall asleep as you lie in bed (approximate in hours)?]],1.29,0.46)</f>
        <v>-0.63043478260869568</v>
      </c>
      <c r="S40" s="6">
        <f>Table13[[#This Row],[How often do you exercise in a week?]]-$L$2</f>
        <v>6.25E-2</v>
      </c>
      <c r="T40" s="3">
        <f>Table13[[#This Row],[How much amount of time does it take for you to fall asleep as you lie in bed (approximate in hours)?]]-$N$2</f>
        <v>-0.29166666666666674</v>
      </c>
      <c r="U40" s="3">
        <f t="shared" si="0"/>
        <v>-1.8229166666666671E-2</v>
      </c>
      <c r="V40" s="3">
        <f t="shared" si="1"/>
        <v>3.90625E-3</v>
      </c>
      <c r="W40" s="3">
        <f t="shared" si="2"/>
        <v>8.5069444444444489E-2</v>
      </c>
    </row>
    <row r="41" spans="1:23" x14ac:dyDescent="0.25">
      <c r="A41">
        <v>40</v>
      </c>
      <c r="B41" s="1">
        <v>44455.812777777799</v>
      </c>
      <c r="C41" s="1">
        <v>44455.8129050926</v>
      </c>
      <c r="D41" s="2" t="s">
        <v>83</v>
      </c>
      <c r="E41" s="2" t="s">
        <v>84</v>
      </c>
      <c r="F41" s="2">
        <v>5</v>
      </c>
      <c r="G41" s="2">
        <v>2</v>
      </c>
      <c r="H41" s="3">
        <f>STANDARDIZE(Table13[[#This Row],[How often do you exercise in a week?]], 2.94, 1.21)</f>
        <v>1.7024793388429753</v>
      </c>
      <c r="I41" s="3">
        <f>STANDARDIZE(Table13[[#This Row],[How much amount of time does it take for you to fall asleep as you lie in bed (approximate in hours)?]],1.29,0.46)</f>
        <v>1.543478260869565</v>
      </c>
      <c r="S41" s="6">
        <f>Table13[[#This Row],[How often do you exercise in a week?]]-$L$2</f>
        <v>2.0625</v>
      </c>
      <c r="T41" s="3">
        <f>Table13[[#This Row],[How much amount of time does it take for you to fall asleep as you lie in bed (approximate in hours)?]]-$N$2</f>
        <v>0.70833333333333326</v>
      </c>
      <c r="U41" s="3">
        <f t="shared" si="0"/>
        <v>1.4609374999999998</v>
      </c>
      <c r="V41" s="3">
        <f t="shared" si="1"/>
        <v>4.25390625</v>
      </c>
      <c r="W41" s="3">
        <f t="shared" si="2"/>
        <v>0.50173611111111105</v>
      </c>
    </row>
    <row r="42" spans="1:23" x14ac:dyDescent="0.25">
      <c r="A42">
        <v>41</v>
      </c>
      <c r="B42" s="1">
        <v>44455.851678240702</v>
      </c>
      <c r="C42" s="1">
        <v>44455.851793981499</v>
      </c>
      <c r="D42" s="2" t="s">
        <v>85</v>
      </c>
      <c r="E42" s="2" t="s">
        <v>86</v>
      </c>
      <c r="F42" s="2">
        <v>3</v>
      </c>
      <c r="G42" s="2">
        <v>2</v>
      </c>
      <c r="H42" s="3">
        <f>STANDARDIZE(Table13[[#This Row],[How often do you exercise in a week?]], 2.94, 1.21)</f>
        <v>4.9586776859504175E-2</v>
      </c>
      <c r="I42" s="3">
        <f>STANDARDIZE(Table13[[#This Row],[How much amount of time does it take for you to fall asleep as you lie in bed (approximate in hours)?]],1.29,0.46)</f>
        <v>1.543478260869565</v>
      </c>
      <c r="S42" s="6">
        <f>Table13[[#This Row],[How often do you exercise in a week?]]-$L$2</f>
        <v>6.25E-2</v>
      </c>
      <c r="T42" s="3">
        <f>Table13[[#This Row],[How much amount of time does it take for you to fall asleep as you lie in bed (approximate in hours)?]]-$N$2</f>
        <v>0.70833333333333326</v>
      </c>
      <c r="U42" s="3">
        <f t="shared" si="0"/>
        <v>4.4270833333333329E-2</v>
      </c>
      <c r="V42" s="3">
        <f t="shared" si="1"/>
        <v>3.90625E-3</v>
      </c>
      <c r="W42" s="3">
        <f t="shared" si="2"/>
        <v>0.50173611111111105</v>
      </c>
    </row>
    <row r="43" spans="1:23" x14ac:dyDescent="0.25">
      <c r="A43">
        <v>42</v>
      </c>
      <c r="B43" s="1">
        <v>44455.872812499998</v>
      </c>
      <c r="C43" s="1">
        <v>44455.873287037</v>
      </c>
      <c r="D43" s="2" t="s">
        <v>87</v>
      </c>
      <c r="E43" s="2" t="s">
        <v>88</v>
      </c>
      <c r="F43" s="2">
        <v>0</v>
      </c>
      <c r="G43" s="2">
        <v>1</v>
      </c>
      <c r="H43" s="3">
        <f>STANDARDIZE(Table13[[#This Row],[How often do you exercise in a week?]], 2.94, 1.21)</f>
        <v>-2.4297520661157024</v>
      </c>
      <c r="I43" s="3">
        <f>STANDARDIZE(Table13[[#This Row],[How much amount of time does it take for you to fall asleep as you lie in bed (approximate in hours)?]],1.29,0.46)</f>
        <v>-0.63043478260869568</v>
      </c>
      <c r="S43" s="6">
        <f>Table13[[#This Row],[How often do you exercise in a week?]]-$L$2</f>
        <v>-2.9375</v>
      </c>
      <c r="T43" s="3">
        <f>Table13[[#This Row],[How much amount of time does it take for you to fall asleep as you lie in bed (approximate in hours)?]]-$N$2</f>
        <v>-0.29166666666666674</v>
      </c>
      <c r="U43" s="3">
        <f t="shared" si="0"/>
        <v>0.85677083333333359</v>
      </c>
      <c r="V43" s="3">
        <f t="shared" si="1"/>
        <v>8.62890625</v>
      </c>
      <c r="W43" s="3">
        <f t="shared" si="2"/>
        <v>8.5069444444444489E-2</v>
      </c>
    </row>
    <row r="44" spans="1:23" x14ac:dyDescent="0.25">
      <c r="A44">
        <v>43</v>
      </c>
      <c r="B44" s="1">
        <v>44455.897731481498</v>
      </c>
      <c r="C44" s="1">
        <v>44455.897824074098</v>
      </c>
      <c r="D44" s="2" t="s">
        <v>89</v>
      </c>
      <c r="E44" s="2" t="s">
        <v>90</v>
      </c>
      <c r="F44" s="2">
        <v>5</v>
      </c>
      <c r="G44" s="2">
        <v>2</v>
      </c>
      <c r="H44" s="3">
        <f>STANDARDIZE(Table13[[#This Row],[How often do you exercise in a week?]], 2.94, 1.21)</f>
        <v>1.7024793388429753</v>
      </c>
      <c r="I44" s="3">
        <f>STANDARDIZE(Table13[[#This Row],[How much amount of time does it take for you to fall asleep as you lie in bed (approximate in hours)?]],1.29,0.46)</f>
        <v>1.543478260869565</v>
      </c>
      <c r="S44" s="6">
        <f>Table13[[#This Row],[How often do you exercise in a week?]]-$L$2</f>
        <v>2.0625</v>
      </c>
      <c r="T44" s="3">
        <f>Table13[[#This Row],[How much amount of time does it take for you to fall asleep as you lie in bed (approximate in hours)?]]-$N$2</f>
        <v>0.70833333333333326</v>
      </c>
      <c r="U44" s="3">
        <f t="shared" si="0"/>
        <v>1.4609374999999998</v>
      </c>
      <c r="V44" s="3">
        <f t="shared" si="1"/>
        <v>4.25390625</v>
      </c>
      <c r="W44" s="3">
        <f t="shared" si="2"/>
        <v>0.50173611111111105</v>
      </c>
    </row>
    <row r="45" spans="1:23" x14ac:dyDescent="0.25">
      <c r="A45">
        <v>44</v>
      </c>
      <c r="B45" s="1">
        <v>44455.938032407401</v>
      </c>
      <c r="C45" s="1">
        <v>44455.938148148103</v>
      </c>
      <c r="D45" s="2" t="s">
        <v>91</v>
      </c>
      <c r="E45" s="2" t="s">
        <v>92</v>
      </c>
      <c r="F45" s="2">
        <v>3</v>
      </c>
      <c r="G45" s="2">
        <v>1</v>
      </c>
      <c r="H45" s="3">
        <f>STANDARDIZE(Table13[[#This Row],[How often do you exercise in a week?]], 2.94, 1.21)</f>
        <v>4.9586776859504175E-2</v>
      </c>
      <c r="I45" s="3">
        <f>STANDARDIZE(Table13[[#This Row],[How much amount of time does it take for you to fall asleep as you lie in bed (approximate in hours)?]],1.29,0.46)</f>
        <v>-0.63043478260869568</v>
      </c>
      <c r="S45" s="6">
        <f>Table13[[#This Row],[How often do you exercise in a week?]]-$L$2</f>
        <v>6.25E-2</v>
      </c>
      <c r="T45" s="3">
        <f>Table13[[#This Row],[How much amount of time does it take for you to fall asleep as you lie in bed (approximate in hours)?]]-$N$2</f>
        <v>-0.29166666666666674</v>
      </c>
      <c r="U45" s="3">
        <f t="shared" si="0"/>
        <v>-1.8229166666666671E-2</v>
      </c>
      <c r="V45" s="3">
        <f t="shared" si="1"/>
        <v>3.90625E-3</v>
      </c>
      <c r="W45" s="3">
        <f t="shared" si="2"/>
        <v>8.5069444444444489E-2</v>
      </c>
    </row>
    <row r="46" spans="1:23" x14ac:dyDescent="0.25">
      <c r="A46">
        <v>45</v>
      </c>
      <c r="B46" s="1">
        <v>44455.941886574103</v>
      </c>
      <c r="C46" s="1">
        <v>44455.945462962998</v>
      </c>
      <c r="D46" s="2" t="s">
        <v>93</v>
      </c>
      <c r="E46" s="2" t="s">
        <v>94</v>
      </c>
      <c r="F46" s="2">
        <v>5</v>
      </c>
      <c r="G46" s="2">
        <v>2</v>
      </c>
      <c r="H46" s="3">
        <f>STANDARDIZE(Table13[[#This Row],[How often do you exercise in a week?]], 2.94, 1.21)</f>
        <v>1.7024793388429753</v>
      </c>
      <c r="I46" s="3">
        <f>STANDARDIZE(Table13[[#This Row],[How much amount of time does it take for you to fall asleep as you lie in bed (approximate in hours)?]],1.29,0.46)</f>
        <v>1.543478260869565</v>
      </c>
      <c r="S46" s="6">
        <f>Table13[[#This Row],[How often do you exercise in a week?]]-$L$2</f>
        <v>2.0625</v>
      </c>
      <c r="T46" s="3">
        <f>Table13[[#This Row],[How much amount of time does it take for you to fall asleep as you lie in bed (approximate in hours)?]]-$N$2</f>
        <v>0.70833333333333326</v>
      </c>
      <c r="U46" s="3">
        <f t="shared" si="0"/>
        <v>1.4609374999999998</v>
      </c>
      <c r="V46" s="3">
        <f t="shared" si="1"/>
        <v>4.25390625</v>
      </c>
      <c r="W46" s="3">
        <f t="shared" si="2"/>
        <v>0.50173611111111105</v>
      </c>
    </row>
    <row r="47" spans="1:23" x14ac:dyDescent="0.25">
      <c r="A47">
        <v>46</v>
      </c>
      <c r="B47" s="1">
        <v>44455.944942129601</v>
      </c>
      <c r="C47" s="1">
        <v>44455.948530092603</v>
      </c>
      <c r="D47" s="2" t="s">
        <v>95</v>
      </c>
      <c r="E47" s="2" t="s">
        <v>96</v>
      </c>
      <c r="F47" s="2">
        <v>3</v>
      </c>
      <c r="G47" s="2">
        <v>2</v>
      </c>
      <c r="H47" s="3">
        <f>STANDARDIZE(Table13[[#This Row],[How often do you exercise in a week?]], 2.94, 1.21)</f>
        <v>4.9586776859504175E-2</v>
      </c>
      <c r="I47" s="3">
        <f>STANDARDIZE(Table13[[#This Row],[How much amount of time does it take for you to fall asleep as you lie in bed (approximate in hours)?]],1.29,0.46)</f>
        <v>1.543478260869565</v>
      </c>
      <c r="S47" s="6">
        <f>Table13[[#This Row],[How often do you exercise in a week?]]-$L$2</f>
        <v>6.25E-2</v>
      </c>
      <c r="T47" s="3">
        <f>Table13[[#This Row],[How much amount of time does it take for you to fall asleep as you lie in bed (approximate in hours)?]]-$N$2</f>
        <v>0.70833333333333326</v>
      </c>
      <c r="U47" s="3">
        <f t="shared" si="0"/>
        <v>4.4270833333333329E-2</v>
      </c>
      <c r="V47" s="3">
        <f t="shared" si="1"/>
        <v>3.90625E-3</v>
      </c>
      <c r="W47" s="3">
        <f t="shared" si="2"/>
        <v>0.50173611111111105</v>
      </c>
    </row>
    <row r="48" spans="1:23" x14ac:dyDescent="0.25">
      <c r="A48">
        <v>47</v>
      </c>
      <c r="B48" s="1">
        <v>44456.093379629601</v>
      </c>
      <c r="C48" s="1">
        <v>44456.093530092599</v>
      </c>
      <c r="D48" s="2" t="s">
        <v>97</v>
      </c>
      <c r="E48" s="2" t="s">
        <v>98</v>
      </c>
      <c r="F48" s="2">
        <v>3</v>
      </c>
      <c r="G48" s="2">
        <v>1</v>
      </c>
      <c r="H48" s="3">
        <f>STANDARDIZE(Table13[[#This Row],[How often do you exercise in a week?]], 2.94, 1.21)</f>
        <v>4.9586776859504175E-2</v>
      </c>
      <c r="I48" s="3">
        <f>STANDARDIZE(Table13[[#This Row],[How much amount of time does it take for you to fall asleep as you lie in bed (approximate in hours)?]],1.29,0.46)</f>
        <v>-0.63043478260869568</v>
      </c>
      <c r="S48" s="6">
        <f>Table13[[#This Row],[How often do you exercise in a week?]]-$L$2</f>
        <v>6.25E-2</v>
      </c>
      <c r="T48" s="3">
        <f>Table13[[#This Row],[How much amount of time does it take for you to fall asleep as you lie in bed (approximate in hours)?]]-$N$2</f>
        <v>-0.29166666666666674</v>
      </c>
      <c r="U48" s="3">
        <f t="shared" si="0"/>
        <v>-1.8229166666666671E-2</v>
      </c>
      <c r="V48" s="3">
        <f t="shared" si="1"/>
        <v>3.90625E-3</v>
      </c>
      <c r="W48" s="3">
        <f t="shared" si="2"/>
        <v>8.5069444444444489E-2</v>
      </c>
    </row>
    <row r="49" spans="1:23" x14ac:dyDescent="0.25">
      <c r="A49">
        <v>48</v>
      </c>
      <c r="B49" s="1">
        <v>44456.130138888897</v>
      </c>
      <c r="C49" s="1">
        <v>44456.131377314799</v>
      </c>
      <c r="D49" s="2" t="s">
        <v>99</v>
      </c>
      <c r="E49" s="2" t="s">
        <v>100</v>
      </c>
      <c r="F49" s="2">
        <v>3</v>
      </c>
      <c r="G49" s="2">
        <v>1</v>
      </c>
      <c r="H49" s="3">
        <f>STANDARDIZE(Table13[[#This Row],[How often do you exercise in a week?]], 2.94, 1.21)</f>
        <v>4.9586776859504175E-2</v>
      </c>
      <c r="I49" s="3">
        <f>STANDARDIZE(Table13[[#This Row],[How much amount of time does it take for you to fall asleep as you lie in bed (approximate in hours)?]],1.29,0.46)</f>
        <v>-0.63043478260869568</v>
      </c>
      <c r="S49" s="6">
        <f>Table13[[#This Row],[How often do you exercise in a week?]]-$L$2</f>
        <v>6.25E-2</v>
      </c>
      <c r="T49" s="3">
        <f>Table13[[#This Row],[How much amount of time does it take for you to fall asleep as you lie in bed (approximate in hours)?]]-$N$2</f>
        <v>-0.29166666666666674</v>
      </c>
      <c r="U49" s="3">
        <f t="shared" si="0"/>
        <v>-1.8229166666666671E-2</v>
      </c>
      <c r="V49" s="3">
        <f t="shared" si="1"/>
        <v>3.90625E-3</v>
      </c>
      <c r="W49" s="3">
        <f t="shared" si="2"/>
        <v>8.5069444444444489E-2</v>
      </c>
    </row>
  </sheetData>
  <mergeCells count="1">
    <mergeCell ref="H1:I1"/>
  </mergeCells>
  <conditionalFormatting sqref="H2:I49">
    <cfRule type="cellIs" dxfId="1" priority="1" operator="lessThan">
      <formula>-3</formula>
    </cfRule>
    <cfRule type="cellIs" dxfId="0" priority="2" operator="greaterThan">
      <formula>3</formula>
    </cfRule>
  </conditionalFormatting>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Exercise and Sleep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Engbino</dc:creator>
  <cp:lastModifiedBy>Kaye</cp:lastModifiedBy>
  <cp:lastPrinted>2021-09-21T01:36:54Z</cp:lastPrinted>
  <dcterms:created xsi:type="dcterms:W3CDTF">2021-09-19T04:44:49Z</dcterms:created>
  <dcterms:modified xsi:type="dcterms:W3CDTF">2021-09-21T01:41:05Z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