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ikudayisi\Documents\personal\VAT Consumption\"/>
    </mc:Choice>
  </mc:AlternateContent>
  <xr:revisionPtr revIDLastSave="0" documentId="13_ncr:1_{8FED84AD-9258-4345-B575-26FAD61AFC33}" xr6:coauthVersionLast="47" xr6:coauthVersionMax="47" xr10:uidLastSave="{00000000-0000-0000-0000-000000000000}"/>
  <bookViews>
    <workbookView xWindow="28680" yWindow="-120" windowWidth="24240" windowHeight="13140" activeTab="4" xr2:uid="{00FE4475-CF18-4A14-8CCE-54EFB142744E}"/>
  </bookViews>
  <sheets>
    <sheet name="Sheet3" sheetId="12" r:id="rId1"/>
    <sheet name="vat per sector" sheetId="8" r:id="rId2"/>
    <sheet name="Sheet1" sheetId="10" state="hidden" r:id="rId3"/>
    <sheet name="Per State VAT" sheetId="4" r:id="rId4"/>
    <sheet name="Dashboard" sheetId="11" r:id="rId5"/>
    <sheet name="SectorGrowth" sheetId="7" state="hidden" r:id="rId6"/>
    <sheet name="Per Sector VAT 2021 - Q2 2023" sheetId="3" r:id="rId7"/>
    <sheet name="Quarterly VAT Growth" sheetId="5" state="hidden" r:id="rId8"/>
    <sheet name="Wiki Population Info" sheetId="9" r:id="rId9"/>
  </sheets>
  <definedNames>
    <definedName name="_xlnm._FilterDatabase" localSheetId="3" hidden="1">'Per State VAT'!$C$2:$J$2</definedName>
  </definedNames>
  <calcPr calcId="191029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4" l="1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3" i="4"/>
  <c r="J40" i="4"/>
  <c r="M4" i="8"/>
  <c r="N4" i="8" s="1"/>
  <c r="P4" i="8" s="1"/>
  <c r="M5" i="8"/>
  <c r="N5" i="8" s="1"/>
  <c r="P5" i="8" s="1"/>
  <c r="M6" i="8"/>
  <c r="N6" i="8" s="1"/>
  <c r="P6" i="8" s="1"/>
  <c r="M7" i="8"/>
  <c r="N7" i="8" s="1"/>
  <c r="P7" i="8" s="1"/>
  <c r="M8" i="8"/>
  <c r="N8" i="8" s="1"/>
  <c r="P8" i="8" s="1"/>
  <c r="M9" i="8"/>
  <c r="N9" i="8" s="1"/>
  <c r="P9" i="8" s="1"/>
  <c r="M10" i="8"/>
  <c r="N10" i="8" s="1"/>
  <c r="M11" i="8"/>
  <c r="N11" i="8" s="1"/>
  <c r="M12" i="8"/>
  <c r="N12" i="8" s="1"/>
  <c r="P12" i="8" s="1"/>
  <c r="M13" i="8"/>
  <c r="N13" i="8" s="1"/>
  <c r="M14" i="8"/>
  <c r="N14" i="8" s="1"/>
  <c r="P14" i="8" s="1"/>
  <c r="M15" i="8"/>
  <c r="N15" i="8" s="1"/>
  <c r="P15" i="8" s="1"/>
  <c r="M16" i="8"/>
  <c r="N16" i="8" s="1"/>
  <c r="P16" i="8" s="1"/>
  <c r="M17" i="8"/>
  <c r="N17" i="8" s="1"/>
  <c r="P17" i="8" s="1"/>
  <c r="M18" i="8"/>
  <c r="N18" i="8" s="1"/>
  <c r="P18" i="8" s="1"/>
  <c r="M19" i="8"/>
  <c r="N19" i="8" s="1"/>
  <c r="P19" i="8" s="1"/>
  <c r="M20" i="8"/>
  <c r="N20" i="8" s="1"/>
  <c r="P20" i="8" s="1"/>
  <c r="M21" i="8"/>
  <c r="N21" i="8" s="1"/>
  <c r="M22" i="8"/>
  <c r="N22" i="8" s="1"/>
  <c r="P22" i="8" s="1"/>
  <c r="M23" i="8"/>
  <c r="N23" i="8" s="1"/>
  <c r="P23" i="8" s="1"/>
  <c r="M3" i="8"/>
  <c r="N3" i="8" s="1"/>
  <c r="D26" i="8"/>
  <c r="E26" i="8"/>
  <c r="F26" i="8"/>
  <c r="G26" i="8"/>
  <c r="H26" i="8"/>
  <c r="I26" i="8"/>
  <c r="J26" i="8"/>
  <c r="K26" i="8"/>
  <c r="C26" i="8"/>
  <c r="J24" i="7"/>
  <c r="R24" i="7"/>
  <c r="E15" i="7"/>
  <c r="E24" i="7" s="1"/>
  <c r="F15" i="7"/>
  <c r="F24" i="7" s="1"/>
  <c r="G15" i="7"/>
  <c r="G24" i="7" s="1"/>
  <c r="H15" i="7"/>
  <c r="I15" i="7"/>
  <c r="J15" i="7"/>
  <c r="K15" i="7"/>
  <c r="K24" i="7" s="1"/>
  <c r="L15" i="7"/>
  <c r="L24" i="7" s="1"/>
  <c r="M15" i="7"/>
  <c r="M24" i="7" s="1"/>
  <c r="N15" i="7"/>
  <c r="N24" i="7" s="1"/>
  <c r="O15" i="7"/>
  <c r="O24" i="7" s="1"/>
  <c r="P15" i="7"/>
  <c r="Q15" i="7"/>
  <c r="R15" i="7"/>
  <c r="S15" i="7"/>
  <c r="S24" i="7" s="1"/>
  <c r="T15" i="7"/>
  <c r="T24" i="7" s="1"/>
  <c r="U15" i="7"/>
  <c r="U24" i="7" s="1"/>
  <c r="V15" i="7"/>
  <c r="V24" i="7" s="1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E18" i="7"/>
  <c r="F18" i="7"/>
  <c r="G18" i="7"/>
  <c r="H18" i="7"/>
  <c r="H24" i="7" s="1"/>
  <c r="I18" i="7"/>
  <c r="I24" i="7" s="1"/>
  <c r="J18" i="7"/>
  <c r="K18" i="7"/>
  <c r="L18" i="7"/>
  <c r="M18" i="7"/>
  <c r="N18" i="7"/>
  <c r="O18" i="7"/>
  <c r="P18" i="7"/>
  <c r="P24" i="7" s="1"/>
  <c r="Q18" i="7"/>
  <c r="Q24" i="7" s="1"/>
  <c r="R18" i="7"/>
  <c r="S18" i="7"/>
  <c r="T18" i="7"/>
  <c r="U18" i="7"/>
  <c r="V18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D15" i="7"/>
  <c r="D24" i="7" s="1"/>
  <c r="D16" i="7"/>
  <c r="D17" i="7"/>
  <c r="D18" i="7"/>
  <c r="D19" i="7"/>
  <c r="D20" i="7"/>
  <c r="D21" i="7"/>
  <c r="D22" i="7"/>
  <c r="C16" i="7"/>
  <c r="C15" i="7"/>
  <c r="C24" i="7" s="1"/>
  <c r="C17" i="7"/>
  <c r="C18" i="7"/>
  <c r="C19" i="7"/>
  <c r="C20" i="7"/>
  <c r="C21" i="7"/>
  <c r="C22" i="7"/>
  <c r="B16" i="7"/>
  <c r="B17" i="7"/>
  <c r="B18" i="7"/>
  <c r="B19" i="7"/>
  <c r="B20" i="7"/>
  <c r="B21" i="7"/>
  <c r="B22" i="7"/>
  <c r="B15" i="7"/>
  <c r="B24" i="7" s="1"/>
  <c r="G30" i="4"/>
  <c r="G31" i="4"/>
  <c r="G32" i="4"/>
  <c r="G33" i="4"/>
  <c r="G14" i="5"/>
  <c r="G4" i="5"/>
  <c r="G5" i="5"/>
  <c r="G6" i="5"/>
  <c r="G7" i="5"/>
  <c r="G8" i="5"/>
  <c r="G9" i="5"/>
  <c r="G10" i="5"/>
  <c r="G11" i="5"/>
  <c r="G12" i="5"/>
  <c r="F4" i="5"/>
  <c r="F5" i="5"/>
  <c r="F6" i="5"/>
  <c r="F7" i="5"/>
  <c r="F8" i="5"/>
  <c r="F9" i="5"/>
  <c r="F10" i="5"/>
  <c r="F11" i="5"/>
  <c r="F12" i="5"/>
  <c r="G3" i="5"/>
  <c r="F3" i="5"/>
  <c r="E11" i="5"/>
  <c r="E5" i="5"/>
  <c r="E4" i="5"/>
  <c r="E3" i="5"/>
  <c r="E2" i="5"/>
  <c r="G14" i="4"/>
  <c r="G25" i="4"/>
  <c r="G34" i="4"/>
  <c r="G35" i="4"/>
  <c r="G36" i="4"/>
  <c r="G37" i="4"/>
  <c r="G38" i="4"/>
  <c r="G39" i="4"/>
  <c r="G4" i="4"/>
  <c r="G5" i="4"/>
  <c r="G6" i="4"/>
  <c r="G7" i="4"/>
  <c r="G8" i="4"/>
  <c r="G9" i="4"/>
  <c r="G10" i="4"/>
  <c r="G11" i="4"/>
  <c r="G12" i="4"/>
  <c r="G13" i="4"/>
  <c r="G15" i="4"/>
  <c r="G16" i="4"/>
  <c r="G17" i="4"/>
  <c r="G18" i="4"/>
  <c r="G19" i="4"/>
  <c r="G20" i="4"/>
  <c r="G21" i="4"/>
  <c r="G22" i="4"/>
  <c r="G23" i="4"/>
  <c r="G24" i="4"/>
  <c r="G26" i="4"/>
  <c r="G27" i="4"/>
  <c r="G28" i="4"/>
  <c r="G29" i="4"/>
  <c r="G3" i="4"/>
  <c r="R28" i="3"/>
  <c r="I28" i="3"/>
  <c r="H28" i="3"/>
  <c r="D35" i="3"/>
  <c r="C35" i="3"/>
  <c r="P26" i="8" l="1"/>
  <c r="L3" i="4" s="1"/>
  <c r="L26" i="8"/>
  <c r="L20" i="8" s="1"/>
  <c r="N26" i="8"/>
  <c r="L18" i="8"/>
  <c r="L6" i="8"/>
  <c r="L14" i="8"/>
  <c r="L17" i="8"/>
  <c r="L16" i="8"/>
  <c r="G40" i="4"/>
  <c r="L7" i="8" l="1"/>
  <c r="L19" i="8"/>
  <c r="L23" i="8"/>
  <c r="L9" i="8"/>
  <c r="L11" i="8"/>
  <c r="L13" i="8"/>
  <c r="L22" i="8"/>
  <c r="L3" i="8"/>
  <c r="L4" i="8"/>
  <c r="L8" i="8"/>
  <c r="L21" i="8"/>
  <c r="L12" i="8"/>
  <c r="L10" i="8"/>
  <c r="L15" i="8"/>
  <c r="L5" i="8"/>
  <c r="L10" i="4"/>
  <c r="L18" i="4"/>
  <c r="L26" i="4"/>
  <c r="L34" i="4"/>
  <c r="L19" i="4"/>
  <c r="L4" i="4"/>
  <c r="L12" i="4"/>
  <c r="L20" i="4"/>
  <c r="L28" i="4"/>
  <c r="L36" i="4"/>
  <c r="L5" i="4"/>
  <c r="L13" i="4"/>
  <c r="L21" i="4"/>
  <c r="L29" i="4"/>
  <c r="L37" i="4"/>
  <c r="L6" i="4"/>
  <c r="L14" i="4"/>
  <c r="L22" i="4"/>
  <c r="L30" i="4"/>
  <c r="L38" i="4"/>
  <c r="L7" i="4"/>
  <c r="L15" i="4"/>
  <c r="L23" i="4"/>
  <c r="L31" i="4"/>
  <c r="L39" i="4"/>
  <c r="L8" i="4"/>
  <c r="L16" i="4"/>
  <c r="L24" i="4"/>
  <c r="L32" i="4"/>
  <c r="L11" i="4"/>
  <c r="L9" i="4"/>
  <c r="L17" i="4"/>
  <c r="L25" i="4"/>
  <c r="L33" i="4"/>
  <c r="L27" i="4"/>
  <c r="L35" i="4"/>
  <c r="H28" i="4"/>
  <c r="H3" i="4"/>
  <c r="H27" i="4"/>
  <c r="I27" i="4" s="1"/>
  <c r="H10" i="4"/>
  <c r="I10" i="4" s="1"/>
  <c r="H38" i="4"/>
  <c r="I38" i="4" s="1"/>
  <c r="H11" i="4"/>
  <c r="I11" i="4" s="1"/>
  <c r="H20" i="4"/>
  <c r="I20" i="4" s="1"/>
  <c r="I28" i="4"/>
  <c r="H22" i="4"/>
  <c r="I22" i="4" s="1"/>
  <c r="H15" i="4"/>
  <c r="I15" i="4" s="1"/>
  <c r="H24" i="4"/>
  <c r="I24" i="4" s="1"/>
  <c r="H17" i="4"/>
  <c r="I17" i="4" s="1"/>
  <c r="H25" i="4"/>
  <c r="I25" i="4" s="1"/>
  <c r="H31" i="4"/>
  <c r="I31" i="4" s="1"/>
  <c r="H6" i="4"/>
  <c r="I6" i="4" s="1"/>
  <c r="H32" i="4"/>
  <c r="I32" i="4" s="1"/>
  <c r="H7" i="4"/>
  <c r="I7" i="4" s="1"/>
  <c r="H8" i="4"/>
  <c r="I8" i="4" s="1"/>
  <c r="H16" i="4"/>
  <c r="I16" i="4" s="1"/>
  <c r="H36" i="4"/>
  <c r="I36" i="4" s="1"/>
  <c r="H30" i="4"/>
  <c r="I30" i="4" s="1"/>
  <c r="H5" i="4"/>
  <c r="I5" i="4" s="1"/>
  <c r="H13" i="4"/>
  <c r="I13" i="4" s="1"/>
  <c r="H34" i="4"/>
  <c r="I34" i="4" s="1"/>
  <c r="H23" i="4"/>
  <c r="I23" i="4" s="1"/>
  <c r="H35" i="4"/>
  <c r="I35" i="4" s="1"/>
  <c r="H33" i="4"/>
  <c r="I33" i="4" s="1"/>
  <c r="H26" i="4"/>
  <c r="I26" i="4" s="1"/>
  <c r="H29" i="4"/>
  <c r="I29" i="4" s="1"/>
  <c r="H14" i="4"/>
  <c r="I14" i="4" s="1"/>
  <c r="H18" i="4"/>
  <c r="I18" i="4" s="1"/>
  <c r="H4" i="4"/>
  <c r="I4" i="4" s="1"/>
  <c r="H12" i="4"/>
  <c r="I12" i="4" s="1"/>
  <c r="H9" i="4"/>
  <c r="I9" i="4" s="1"/>
  <c r="H21" i="4"/>
  <c r="I21" i="4" s="1"/>
  <c r="H37" i="4"/>
  <c r="I37" i="4" s="1"/>
  <c r="H39" i="4"/>
  <c r="I39" i="4" s="1"/>
  <c r="I3" i="4"/>
  <c r="H19" i="4"/>
  <c r="I19" i="4" s="1"/>
  <c r="L40" i="4" l="1"/>
  <c r="I40" i="4"/>
  <c r="K44" i="4" l="1"/>
</calcChain>
</file>

<file path=xl/sharedStrings.xml><?xml version="1.0" encoding="utf-8"?>
<sst xmlns="http://schemas.openxmlformats.org/spreadsheetml/2006/main" count="518" uniqueCount="243">
  <si>
    <t>Q1, 2022</t>
  </si>
  <si>
    <t>S/No</t>
  </si>
  <si>
    <t>Classification</t>
  </si>
  <si>
    <t>VAT</t>
  </si>
  <si>
    <t>Accommodation and food service activities</t>
  </si>
  <si>
    <t>Activities of extraterritorial organizations and bodies</t>
  </si>
  <si>
    <t>Activities of households as employers, undifferentiated goods- and services-producing activities of households for own use</t>
  </si>
  <si>
    <t>Administrative and support service activities</t>
  </si>
  <si>
    <t>Agriculture, forestry and fishing</t>
  </si>
  <si>
    <t>Arts, entertainment and recreation</t>
  </si>
  <si>
    <t>Construction</t>
  </si>
  <si>
    <t>Education</t>
  </si>
  <si>
    <t>Electricity, gas, steam and air conditioning supply</t>
  </si>
  <si>
    <t>Financial and insurance activities</t>
  </si>
  <si>
    <t>Human health and social work activities</t>
  </si>
  <si>
    <t>Information and communication</t>
  </si>
  <si>
    <t>Manufacturing</t>
  </si>
  <si>
    <t>Mining and quarrying</t>
  </si>
  <si>
    <t>Other service activities</t>
  </si>
  <si>
    <t>Professional, scientific and technical activities</t>
  </si>
  <si>
    <t>Public administration and defence, compulsory social security</t>
  </si>
  <si>
    <t>Real estate activities</t>
  </si>
  <si>
    <t>Transportation and storage</t>
  </si>
  <si>
    <t>Water supply, sewerage, waste management and remediation activities</t>
  </si>
  <si>
    <t>Wholesale and retail trade, repair of motor vehicles and motorcycles</t>
  </si>
  <si>
    <t>Sub-Total (Non-Import VAT) Local</t>
  </si>
  <si>
    <t>Non-Import (foreign) VAT</t>
  </si>
  <si>
    <t>NCS-Import VAT</t>
  </si>
  <si>
    <t>Grand Total</t>
  </si>
  <si>
    <t>Source: Planning,Research and Statistics Department, FIRS</t>
  </si>
  <si>
    <t>VAT  SECTORAL COLLECTION FOR Q1 - Q2, 2021</t>
  </si>
  <si>
    <t>Q1 2021</t>
  </si>
  <si>
    <t>Q2 2021</t>
  </si>
  <si>
    <t>Value Added Tax</t>
  </si>
  <si>
    <t>Agricultural and Plantations</t>
  </si>
  <si>
    <t>Automobiles and Assemblies</t>
  </si>
  <si>
    <t>Banks &amp; Financial Institutions</t>
  </si>
  <si>
    <t>Breweries.Bottling and Beverages</t>
  </si>
  <si>
    <t>Building and Construction</t>
  </si>
  <si>
    <t>Chemicals, Paints and Allied Industries</t>
  </si>
  <si>
    <t>Commercial and Trading</t>
  </si>
  <si>
    <t>Conglomerates</t>
  </si>
  <si>
    <t>Federal Ministries &amp; Parastatals</t>
  </si>
  <si>
    <t>Gas</t>
  </si>
  <si>
    <t>Hotels and Catering</t>
  </si>
  <si>
    <t>Local Government Councils</t>
  </si>
  <si>
    <t>Minning</t>
  </si>
  <si>
    <t>Not Available</t>
  </si>
  <si>
    <t>Offshore Operations</t>
  </si>
  <si>
    <t>Oil Marketing</t>
  </si>
  <si>
    <t>Oil Producing</t>
  </si>
  <si>
    <t>Other Manufacturig</t>
  </si>
  <si>
    <t>Petro-Chemical and Petroleum Refineries</t>
  </si>
  <si>
    <t>Pharmaceutical,Soaps and Toileteries</t>
  </si>
  <si>
    <t>Pioneering</t>
  </si>
  <si>
    <t>Professional Services</t>
  </si>
  <si>
    <t>Properties and Investments</t>
  </si>
  <si>
    <t>Publishing,Printing, Paper Packaging</t>
  </si>
  <si>
    <t>State Ministries &amp; Parastatals</t>
  </si>
  <si>
    <t>Stevedoring, Clearing and Forwarding</t>
  </si>
  <si>
    <t>Textile and Garment industry</t>
  </si>
  <si>
    <t>Transport and Haulage Services</t>
  </si>
  <si>
    <t>VAT  SECTORAL COLLECTION FOR Q3-Q4, 2021</t>
  </si>
  <si>
    <t>Q3, 2021</t>
  </si>
  <si>
    <t>Q4, 2021</t>
  </si>
  <si>
    <t>QonQ</t>
  </si>
  <si>
    <t>Q2, 2022</t>
  </si>
  <si>
    <t>Q3, 2022</t>
  </si>
  <si>
    <t>YonY</t>
  </si>
  <si>
    <t>Q4 2022</t>
  </si>
  <si>
    <t>Q1 2023</t>
  </si>
  <si>
    <t>VAT  SECTORAL COLLECTION FOR Q1 2022-Q1 2023</t>
  </si>
  <si>
    <t>Q2 2023</t>
  </si>
  <si>
    <t>Q3 2023</t>
  </si>
  <si>
    <t>1. Lagos: N249.77bn</t>
  </si>
  <si>
    <t>2. Rivers: N70.54bn</t>
  </si>
  <si>
    <t>3. Oyo: N20.11bn</t>
  </si>
  <si>
    <t>4. FCT: N18.17bn</t>
  </si>
  <si>
    <t>5. Delta: N13.09bn</t>
  </si>
  <si>
    <t>6. Bayelsa: N7.12bn</t>
  </si>
  <si>
    <t>7. Kano: N4.65bn</t>
  </si>
  <si>
    <t>8. Akwa Ibom: N4.49bn</t>
  </si>
  <si>
    <t>9. Anambra: N4.28bn</t>
  </si>
  <si>
    <t>10. Edo: N4.05bn</t>
  </si>
  <si>
    <t>11. Ekiti: N3.66bn</t>
  </si>
  <si>
    <t>12. Borno: N3bn</t>
  </si>
  <si>
    <t>13. Kwara: N2.89bn</t>
  </si>
  <si>
    <t>14. Adamawa: N2.59bn</t>
  </si>
  <si>
    <t>15. Plateau: N2.58bn</t>
  </si>
  <si>
    <t>16. Benue: N2.56bn</t>
  </si>
  <si>
    <t>17. Gombe: N2.55bn</t>
  </si>
  <si>
    <t>18. Kogi: N2.43bn</t>
  </si>
  <si>
    <t>19. Kaduna: N2.03bn</t>
  </si>
  <si>
    <t>20. Ebonyi: N1.90bn</t>
  </si>
  <si>
    <t>21. Taraba: N1.88bn</t>
  </si>
  <si>
    <t>22. Sokoto: N1.84bn</t>
  </si>
  <si>
    <t>23. Osun: N1.81bn</t>
  </si>
  <si>
    <t>24. Ogun: N1.74bn</t>
  </si>
  <si>
    <t>25. Niger: N1.73bn</t>
  </si>
  <si>
    <t>26. Yobe: N1.71bn</t>
  </si>
  <si>
    <t>27. Katsina: N1.68bn</t>
  </si>
  <si>
    <t>28. Jigawa: N1.59bn</t>
  </si>
  <si>
    <t>29. Nasawawa: N1.47bn</t>
  </si>
  <si>
    <t>30. Ondo: N1.45bn</t>
  </si>
  <si>
    <t>31. Enugu: N1.08bn</t>
  </si>
  <si>
    <t>32. Cross River: N1.08bn</t>
  </si>
  <si>
    <t>33. Bauchi: N691.28m</t>
  </si>
  <si>
    <t>34. Kebbi: N665.17m</t>
  </si>
  <si>
    <t>35. Abia: N663.42m</t>
  </si>
  <si>
    <t>36. Zamfara: N432.80m</t>
  </si>
  <si>
    <t>37. Imo: N235.41m</t>
  </si>
  <si>
    <t>Total: N444.19bn</t>
  </si>
  <si>
    <t>Growth</t>
  </si>
  <si>
    <t>Difference</t>
  </si>
  <si>
    <t>VAT Total</t>
  </si>
  <si>
    <t>Average Growth Quarterly</t>
  </si>
  <si>
    <t>nbs verified</t>
  </si>
  <si>
    <t>Business Day Published November 20, 2024 at https://businessday.ng/news/article/full-list-vat-generated-in-36-nigerian-states-and-fct-in-august-2024/</t>
  </si>
  <si>
    <t>Extracted Values</t>
  </si>
  <si>
    <t>VAT at AUG</t>
  </si>
  <si>
    <t>State</t>
  </si>
  <si>
    <t>Lagos</t>
  </si>
  <si>
    <t>Rivers</t>
  </si>
  <si>
    <t>Oyo</t>
  </si>
  <si>
    <t>FCT</t>
  </si>
  <si>
    <t>Delta</t>
  </si>
  <si>
    <t>Bayelsa</t>
  </si>
  <si>
    <t>Kano</t>
  </si>
  <si>
    <t>Akwa Ibom</t>
  </si>
  <si>
    <t>Anambra</t>
  </si>
  <si>
    <t>Edo</t>
  </si>
  <si>
    <t>Ekiti</t>
  </si>
  <si>
    <t>Kwara</t>
  </si>
  <si>
    <t>Adamawa</t>
  </si>
  <si>
    <t>Plateau</t>
  </si>
  <si>
    <t>Benue</t>
  </si>
  <si>
    <t>Gombe</t>
  </si>
  <si>
    <t>Kogi</t>
  </si>
  <si>
    <t>Kaduna</t>
  </si>
  <si>
    <t>Ebonyi</t>
  </si>
  <si>
    <t>Taraba</t>
  </si>
  <si>
    <t>Sokoto</t>
  </si>
  <si>
    <t>Osun</t>
  </si>
  <si>
    <t>Ogun</t>
  </si>
  <si>
    <t>Niger</t>
  </si>
  <si>
    <t>Yobe</t>
  </si>
  <si>
    <t>Katsina</t>
  </si>
  <si>
    <t>Jigawa</t>
  </si>
  <si>
    <t>Nasawawa</t>
  </si>
  <si>
    <t>Ondo</t>
  </si>
  <si>
    <t>Enugu</t>
  </si>
  <si>
    <t>Cross River</t>
  </si>
  <si>
    <t>Bauchi</t>
  </si>
  <si>
    <t>Kebbi</t>
  </si>
  <si>
    <t>Abia</t>
  </si>
  <si>
    <t>Zamfara</t>
  </si>
  <si>
    <t>Imo</t>
  </si>
  <si>
    <t>Borno</t>
  </si>
  <si>
    <t>Sector</t>
  </si>
  <si>
    <t>Total</t>
  </si>
  <si>
    <t>Average Contribution</t>
  </si>
  <si>
    <t>Average Contribution%</t>
  </si>
  <si>
    <t>Assumed 2024 Q4 in Old tax law</t>
  </si>
  <si>
    <t>Simulated Poverty Index of consumers</t>
  </si>
  <si>
    <t>Assummed 2024 Q4 in Old Tax Law</t>
  </si>
  <si>
    <t>New Tax Reform Q4 Vat</t>
  </si>
  <si>
    <t>Population (2006)</t>
  </si>
  <si>
    <t>Population (2023)</t>
  </si>
  <si>
    <t>Surface Area (km²)</t>
  </si>
  <si>
    <t>Density (2023) (per km²)</t>
  </si>
  <si>
    <t>Abia State</t>
  </si>
  <si>
    <t>Adamawa State</t>
  </si>
  <si>
    <t>Akwa Ibom State</t>
  </si>
  <si>
    <t>Anambra State</t>
  </si>
  <si>
    <t>Bauchi State</t>
  </si>
  <si>
    <t>Bayelsa State</t>
  </si>
  <si>
    <t>Benue State</t>
  </si>
  <si>
    <t>Borno State</t>
  </si>
  <si>
    <t>Cross River State</t>
  </si>
  <si>
    <t>Delta State</t>
  </si>
  <si>
    <t>Ebonyi State</t>
  </si>
  <si>
    <t>Edo State</t>
  </si>
  <si>
    <t>Ekiti State</t>
  </si>
  <si>
    <t>Enugu State</t>
  </si>
  <si>
    <t>Federal Capital Territory</t>
  </si>
  <si>
    <t>Gombe State</t>
  </si>
  <si>
    <t>Imo State</t>
  </si>
  <si>
    <t>Jigawa State</t>
  </si>
  <si>
    <t>Kaduna State</t>
  </si>
  <si>
    <t>Kano State</t>
  </si>
  <si>
    <t>Katsina State</t>
  </si>
  <si>
    <t>Kebbi State</t>
  </si>
  <si>
    <t>Kogi State</t>
  </si>
  <si>
    <t>Kwara State</t>
  </si>
  <si>
    <t>Lagos State</t>
  </si>
  <si>
    <t>Nasarawa State</t>
  </si>
  <si>
    <t>Niger State</t>
  </si>
  <si>
    <t>Ogun State</t>
  </si>
  <si>
    <t>Ondo State</t>
  </si>
  <si>
    <t>Osun State</t>
  </si>
  <si>
    <t>Oyo State</t>
  </si>
  <si>
    <t>Plateau State</t>
  </si>
  <si>
    <t>Rivers State</t>
  </si>
  <si>
    <t>Sokoto State</t>
  </si>
  <si>
    <t>Taraba State</t>
  </si>
  <si>
    <t>Yobe State</t>
  </si>
  <si>
    <t>Zamfara State</t>
  </si>
  <si>
    <t>Population</t>
  </si>
  <si>
    <t>Projected Poverty Index by World Bank</t>
  </si>
  <si>
    <t>New Tax Reform VAT</t>
  </si>
  <si>
    <t>population Proportion</t>
  </si>
  <si>
    <t>Contribution to VAT in Old Reform</t>
  </si>
  <si>
    <t>Consumption Metric</t>
  </si>
  <si>
    <t>Value Difference Between Old and New</t>
  </si>
  <si>
    <t>Mill/Bill</t>
  </si>
  <si>
    <t>Row Labels</t>
  </si>
  <si>
    <t>States</t>
  </si>
  <si>
    <t>Population Size</t>
  </si>
  <si>
    <t>VAT in New Reform 2024 Q4</t>
  </si>
  <si>
    <t>VAT in Old Reform 2024 Q4</t>
  </si>
  <si>
    <t>a</t>
  </si>
  <si>
    <t>New Sector Name</t>
  </si>
  <si>
    <t>Extraterritorial Orgs</t>
  </si>
  <si>
    <t>Household Activities</t>
  </si>
  <si>
    <t>Admin Services</t>
  </si>
  <si>
    <t>Agriculture</t>
  </si>
  <si>
    <t>Arts &amp; Recreation</t>
  </si>
  <si>
    <t>Utilities</t>
  </si>
  <si>
    <t>Finance</t>
  </si>
  <si>
    <t>Health &amp; Social</t>
  </si>
  <si>
    <t>Info &amp; Communication</t>
  </si>
  <si>
    <t>Mining</t>
  </si>
  <si>
    <t>Other Services</t>
  </si>
  <si>
    <t>Public Admin</t>
  </si>
  <si>
    <t>Real Estate</t>
  </si>
  <si>
    <t>Transport &amp; Storage</t>
  </si>
  <si>
    <t>Water &amp; Waste</t>
  </si>
  <si>
    <t>Trade &amp; Repair</t>
  </si>
  <si>
    <t>Shelter &amp; Food</t>
  </si>
  <si>
    <t>Consumer Poverty Index</t>
  </si>
  <si>
    <t>VAT in Old Law Q4 2024</t>
  </si>
  <si>
    <t>Expected VAT in New Law Q4 2024</t>
  </si>
  <si>
    <r>
      <t xml:space="preserve">EXAMINING AND COMPARING THE IMPACT AND FAIRNESS OF LATEST PROPOSED NEW TAX REFORM </t>
    </r>
    <r>
      <rPr>
        <b/>
        <sz val="14"/>
        <color theme="1"/>
        <rFont val="Corbel"/>
        <family val="2"/>
        <scheme val="minor"/>
      </rPr>
      <t>by Omotayo Ikudayisi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</si>
</sst>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-* #,##0_-;\-* #,##0_-;_-* &quot;-&quot;??_-;_-@_-"/>
    <numFmt numFmtId="168" formatCode="0.0000000%"/>
  </numFmts>
  <fonts count="21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b/>
      <sz val="9"/>
      <color theme="1"/>
      <name val="Corbel"/>
      <family val="2"/>
      <scheme val="minor"/>
    </font>
    <font>
      <sz val="9"/>
      <color theme="1"/>
      <name val="Corbel"/>
      <family val="2"/>
      <scheme val="minor"/>
    </font>
    <font>
      <b/>
      <sz val="9"/>
      <color theme="0"/>
      <name val="Corbel"/>
      <family val="2"/>
      <scheme val="minor"/>
    </font>
    <font>
      <b/>
      <sz val="10"/>
      <color theme="1"/>
      <name val="Corbel"/>
      <family val="2"/>
      <scheme val="minor"/>
    </font>
    <font>
      <sz val="8"/>
      <name val="Corbel"/>
      <family val="2"/>
      <scheme val="minor"/>
    </font>
    <font>
      <sz val="10"/>
      <color rgb="FF353535"/>
      <name val="Georgia"/>
      <family val="1"/>
    </font>
    <font>
      <sz val="10"/>
      <color theme="1"/>
      <name val="Corbel"/>
      <family val="2"/>
      <scheme val="minor"/>
    </font>
    <font>
      <b/>
      <sz val="12"/>
      <color theme="1"/>
      <name val="Corbel"/>
      <family val="2"/>
      <scheme val="minor"/>
    </font>
    <font>
      <b/>
      <sz val="20"/>
      <color theme="1"/>
      <name val="Corbel"/>
      <family val="2"/>
      <scheme val="minor"/>
    </font>
    <font>
      <b/>
      <sz val="11"/>
      <color theme="1"/>
      <name val="Corbel"/>
      <family val="2"/>
      <scheme val="minor"/>
    </font>
    <font>
      <b/>
      <sz val="8"/>
      <color rgb="FF333333"/>
      <name val="Arial"/>
      <family val="2"/>
    </font>
    <font>
      <sz val="8"/>
      <color rgb="FF202122"/>
      <name val="Arial"/>
      <family val="2"/>
    </font>
    <font>
      <u/>
      <sz val="11"/>
      <color theme="10"/>
      <name val="Corbel"/>
      <family val="2"/>
      <scheme val="minor"/>
    </font>
    <font>
      <sz val="9"/>
      <color rgb="FFFF0000"/>
      <name val="Corbel"/>
      <family val="2"/>
      <scheme val="minor"/>
    </font>
    <font>
      <sz val="11"/>
      <color theme="4" tint="0.39997558519241921"/>
      <name val="Corbel"/>
      <family val="2"/>
      <scheme val="minor"/>
    </font>
    <font>
      <b/>
      <sz val="16"/>
      <color theme="1"/>
      <name val="Corbel"/>
      <family val="2"/>
      <scheme val="minor"/>
    </font>
    <font>
      <b/>
      <sz val="18"/>
      <color theme="1"/>
      <name val="Corbel"/>
      <family val="2"/>
      <scheme val="minor"/>
    </font>
    <font>
      <b/>
      <sz val="14"/>
      <color theme="1"/>
      <name val="Corbe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88">
    <xf numFmtId="0" fontId="0" fillId="0" borderId="0" xfId="0"/>
    <xf numFmtId="164" fontId="0" fillId="0" borderId="0" xfId="0" applyNumberFormat="1"/>
    <xf numFmtId="43" fontId="0" fillId="0" borderId="0" xfId="1" applyFont="1"/>
    <xf numFmtId="0" fontId="3" fillId="0" borderId="0" xfId="0" applyFont="1"/>
    <xf numFmtId="0" fontId="4" fillId="0" borderId="0" xfId="0" applyFont="1"/>
    <xf numFmtId="43" fontId="3" fillId="7" borderId="1" xfId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3" fontId="3" fillId="7" borderId="1" xfId="1" applyFont="1" applyFill="1" applyBorder="1" applyAlignment="1">
      <alignment horizontal="left" vertical="center"/>
    </xf>
    <xf numFmtId="43" fontId="4" fillId="0" borderId="1" xfId="1" applyFont="1" applyBorder="1" applyAlignment="1">
      <alignment horizontal="left" vertical="center"/>
    </xf>
    <xf numFmtId="43" fontId="4" fillId="0" borderId="1" xfId="1" applyFont="1" applyBorder="1" applyAlignment="1">
      <alignment horizontal="center" vertical="center"/>
    </xf>
    <xf numFmtId="43" fontId="3" fillId="3" borderId="1" xfId="1" applyFont="1" applyFill="1" applyBorder="1" applyAlignment="1">
      <alignment horizontal="left" vertical="center"/>
    </xf>
    <xf numFmtId="43" fontId="3" fillId="3" borderId="1" xfId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left" vertical="center"/>
    </xf>
    <xf numFmtId="43" fontId="4" fillId="4" borderId="1" xfId="1" applyFont="1" applyFill="1" applyBorder="1"/>
    <xf numFmtId="43" fontId="4" fillId="5" borderId="1" xfId="1" applyFont="1" applyFill="1" applyBorder="1" applyAlignment="1">
      <alignment horizontal="left" vertical="center"/>
    </xf>
    <xf numFmtId="43" fontId="3" fillId="5" borderId="1" xfId="1" applyFont="1" applyFill="1" applyBorder="1"/>
    <xf numFmtId="43" fontId="5" fillId="6" borderId="1" xfId="1" applyFont="1" applyFill="1" applyBorder="1" applyAlignment="1">
      <alignment horizontal="left" vertical="center"/>
    </xf>
    <xf numFmtId="164" fontId="5" fillId="6" borderId="1" xfId="0" applyNumberFormat="1" applyFont="1" applyFill="1" applyBorder="1"/>
    <xf numFmtId="43" fontId="4" fillId="0" borderId="0" xfId="1" applyFont="1"/>
    <xf numFmtId="4" fontId="4" fillId="0" borderId="0" xfId="0" applyNumberFormat="1" applyFont="1"/>
    <xf numFmtId="165" fontId="4" fillId="0" borderId="1" xfId="1" applyNumberFormat="1" applyFont="1" applyBorder="1" applyAlignment="1">
      <alignment horizontal="left"/>
    </xf>
    <xf numFmtId="43" fontId="4" fillId="0" borderId="1" xfId="1" applyFont="1" applyBorder="1" applyAlignment="1">
      <alignment horizontal="left"/>
    </xf>
    <xf numFmtId="43" fontId="4" fillId="0" borderId="1" xfId="1" applyFont="1" applyBorder="1"/>
    <xf numFmtId="43" fontId="3" fillId="2" borderId="1" xfId="1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left" vertical="center"/>
    </xf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43" fontId="0" fillId="0" borderId="1" xfId="1" applyFont="1" applyBorder="1"/>
    <xf numFmtId="43" fontId="3" fillId="2" borderId="4" xfId="1" applyFont="1" applyFill="1" applyBorder="1" applyAlignment="1">
      <alignment horizontal="center" vertical="center"/>
    </xf>
    <xf numFmtId="0" fontId="6" fillId="0" borderId="0" xfId="0" applyFont="1"/>
    <xf numFmtId="43" fontId="6" fillId="0" borderId="0" xfId="1" applyFont="1" applyBorder="1"/>
    <xf numFmtId="0" fontId="3" fillId="0" borderId="1" xfId="0" applyFont="1" applyBorder="1" applyAlignment="1">
      <alignment horizontal="center"/>
    </xf>
    <xf numFmtId="0" fontId="8" fillId="0" borderId="0" xfId="0" applyFont="1"/>
    <xf numFmtId="43" fontId="0" fillId="0" borderId="0" xfId="0" applyNumberFormat="1"/>
    <xf numFmtId="9" fontId="0" fillId="0" borderId="0" xfId="3" applyFont="1"/>
    <xf numFmtId="9" fontId="0" fillId="0" borderId="0" xfId="0" applyNumberFormat="1"/>
    <xf numFmtId="166" fontId="0" fillId="0" borderId="0" xfId="3" applyNumberFormat="1" applyFont="1"/>
    <xf numFmtId="0" fontId="0" fillId="0" borderId="8" xfId="0" applyBorder="1" applyAlignment="1">
      <alignment horizontal="center"/>
    </xf>
    <xf numFmtId="43" fontId="0" fillId="0" borderId="8" xfId="1" applyFont="1" applyBorder="1"/>
    <xf numFmtId="3" fontId="0" fillId="0" borderId="0" xfId="0" applyNumberFormat="1"/>
    <xf numFmtId="3" fontId="0" fillId="0" borderId="9" xfId="0" applyNumberFormat="1" applyBorder="1"/>
    <xf numFmtId="0" fontId="0" fillId="0" borderId="9" xfId="0" applyBorder="1" applyAlignment="1">
      <alignment horizontal="center"/>
    </xf>
    <xf numFmtId="167" fontId="0" fillId="0" borderId="9" xfId="0" applyNumberFormat="1" applyBorder="1"/>
    <xf numFmtId="0" fontId="0" fillId="0" borderId="10" xfId="0" applyBorder="1"/>
    <xf numFmtId="43" fontId="9" fillId="0" borderId="1" xfId="1" applyFont="1" applyBorder="1"/>
    <xf numFmtId="43" fontId="3" fillId="2" borderId="0" xfId="1" applyFont="1" applyFill="1" applyBorder="1" applyAlignment="1">
      <alignment horizontal="center" vertical="center"/>
    </xf>
    <xf numFmtId="43" fontId="9" fillId="0" borderId="0" xfId="1" applyFont="1" applyBorder="1"/>
    <xf numFmtId="43" fontId="11" fillId="0" borderId="0" xfId="1" applyFont="1" applyBorder="1"/>
    <xf numFmtId="43" fontId="3" fillId="2" borderId="10" xfId="1" applyFont="1" applyFill="1" applyBorder="1" applyAlignment="1">
      <alignment horizontal="center" vertical="center"/>
    </xf>
    <xf numFmtId="43" fontId="3" fillId="2" borderId="8" xfId="1" applyFont="1" applyFill="1" applyBorder="1" applyAlignment="1">
      <alignment horizontal="center" vertical="center"/>
    </xf>
    <xf numFmtId="43" fontId="4" fillId="0" borderId="0" xfId="0" applyNumberFormat="1" applyFont="1"/>
    <xf numFmtId="166" fontId="4" fillId="0" borderId="0" xfId="3" applyNumberFormat="1" applyFont="1"/>
    <xf numFmtId="43" fontId="3" fillId="4" borderId="1" xfId="1" applyFont="1" applyFill="1" applyBorder="1" applyAlignment="1">
      <alignment horizontal="left" vertical="center"/>
    </xf>
    <xf numFmtId="43" fontId="3" fillId="5" borderId="1" xfId="1" applyFont="1" applyFill="1" applyBorder="1" applyAlignment="1">
      <alignment horizontal="left" vertical="center"/>
    </xf>
    <xf numFmtId="10" fontId="4" fillId="0" borderId="0" xfId="3" applyNumberFormat="1" applyFont="1"/>
    <xf numFmtId="10" fontId="3" fillId="0" borderId="0" xfId="3" applyNumberFormat="1" applyFont="1"/>
    <xf numFmtId="9" fontId="4" fillId="0" borderId="0" xfId="0" applyNumberFormat="1" applyFont="1"/>
    <xf numFmtId="0" fontId="13" fillId="8" borderId="0" xfId="0" applyFont="1" applyFill="1" applyAlignment="1">
      <alignment horizontal="center" vertical="center" wrapText="1"/>
    </xf>
    <xf numFmtId="0" fontId="15" fillId="0" borderId="0" xfId="4" applyAlignment="1">
      <alignment horizontal="left" vertical="center" wrapText="1"/>
    </xf>
    <xf numFmtId="3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4" fontId="14" fillId="0" borderId="0" xfId="0" applyNumberFormat="1" applyFont="1" applyAlignment="1">
      <alignment horizontal="center" vertical="center" wrapText="1"/>
    </xf>
    <xf numFmtId="167" fontId="0" fillId="0" borderId="0" xfId="1" applyNumberFormat="1" applyFont="1"/>
    <xf numFmtId="43" fontId="4" fillId="9" borderId="1" xfId="1" applyFont="1" applyFill="1" applyBorder="1" applyAlignment="1">
      <alignment horizontal="left"/>
    </xf>
    <xf numFmtId="43" fontId="16" fillId="0" borderId="1" xfId="1" applyFont="1" applyBorder="1" applyAlignment="1">
      <alignment horizontal="left"/>
    </xf>
    <xf numFmtId="167" fontId="4" fillId="0" borderId="0" xfId="0" applyNumberFormat="1" applyFont="1"/>
    <xf numFmtId="167" fontId="0" fillId="0" borderId="0" xfId="0" applyNumberFormat="1"/>
    <xf numFmtId="168" fontId="0" fillId="0" borderId="0" xfId="3" applyNumberFormat="1" applyFont="1"/>
    <xf numFmtId="167" fontId="12" fillId="0" borderId="9" xfId="0" applyNumberFormat="1" applyFont="1" applyBorder="1"/>
    <xf numFmtId="0" fontId="12" fillId="0" borderId="0" xfId="0" applyFont="1"/>
    <xf numFmtId="43" fontId="12" fillId="0" borderId="0" xfId="0" applyNumberFormat="1" applyFont="1"/>
    <xf numFmtId="9" fontId="12" fillId="0" borderId="0" xfId="3" applyFont="1"/>
    <xf numFmtId="0" fontId="17" fillId="0" borderId="0" xfId="0" applyFont="1"/>
    <xf numFmtId="43" fontId="3" fillId="0" borderId="0" xfId="1" applyFont="1" applyFill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43" fontId="4" fillId="0" borderId="1" xfId="1" applyFont="1" applyFill="1" applyBorder="1" applyAlignment="1">
      <alignment horizontal="left"/>
    </xf>
    <xf numFmtId="0" fontId="4" fillId="9" borderId="1" xfId="0" applyFont="1" applyFill="1" applyBorder="1"/>
    <xf numFmtId="0" fontId="18" fillId="0" borderId="0" xfId="0" applyFont="1" applyAlignment="1">
      <alignment vertical="top"/>
    </xf>
    <xf numFmtId="0" fontId="10" fillId="0" borderId="0" xfId="0" applyFont="1" applyAlignment="1">
      <alignment horizontal="left"/>
    </xf>
    <xf numFmtId="0" fontId="19" fillId="0" borderId="0" xfId="0" applyFont="1" applyAlignment="1">
      <alignment horizontal="center" vertical="top"/>
    </xf>
    <xf numFmtId="0" fontId="3" fillId="0" borderId="2" xfId="2" applyFont="1" applyBorder="1" applyAlignment="1">
      <alignment horizontal="left"/>
    </xf>
    <xf numFmtId="0" fontId="3" fillId="0" borderId="3" xfId="2" applyFont="1" applyBorder="1" applyAlignment="1">
      <alignment horizontal="left"/>
    </xf>
    <xf numFmtId="0" fontId="3" fillId="0" borderId="1" xfId="2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5">
    <cellStyle name="Comma" xfId="1" builtinId="3"/>
    <cellStyle name="Hyperlink" xfId="4" builtinId="8"/>
    <cellStyle name="Normal" xfId="0" builtinId="0"/>
    <cellStyle name="Normal 2 2" xfId="2" xr:uid="{E47E154A-4057-4461-876F-6669B1B7BDD2}"/>
    <cellStyle name="Percent" xfId="3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  <numFmt numFmtId="167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  <numFmt numFmtId="167" formatCode="_-* #,##0_-;\-* #,##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  <numFmt numFmtId="166" formatCode="0.0%"/>
    </dxf>
    <dxf>
      <numFmt numFmtId="167" formatCode="_-* #,##0_-;\-* #,##0_-;_-* &quot;-&quot;??_-;_-@_-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" formatCode="#,##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53535"/>
        <name val="Georgia"/>
        <family val="1"/>
        <scheme val="none"/>
      </font>
    </dxf>
  </dxfs>
  <tableStyles count="1" defaultTableStyle="TableStyleMedium2" defaultPivotStyle="PivotStyleLight16">
    <tableStyle name="Invisible" pivot="0" table="0" count="0" xr9:uid="{67762E78-37C0-47B0-98B7-E136B143E8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[VAT Data and Calc.xlsx]Sheet1!PivotTable1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VAT Distribution in Old and New Tax</a:t>
            </a:r>
            <a:r>
              <a:rPr lang="de-DE" baseline="0"/>
              <a:t> Law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50000"/>
            </a:schemeClr>
          </a:solidFill>
          <a:ln>
            <a:noFill/>
          </a:ln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rgbClr r="0" g="0" b="0">
                <a:shade val="27000"/>
                <a:satMod val="120000"/>
              </a:scrgb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0000"/>
          </a:solidFill>
          <a:ln>
            <a:noFill/>
          </a:ln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rgbClr r="0" g="0" b="0">
                <a:shade val="27000"/>
                <a:satMod val="120000"/>
              </a:scrgb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>
            <a:noFill/>
          </a:ln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rgbClr r="0" g="0" b="0">
                <a:shade val="27000"/>
                <a:satMod val="120000"/>
              </a:scrgb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Population Size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>
              <a:outerShdw blurRad="38100" dist="25400" dir="5400000" rotWithShape="0">
                <a:srgbClr val="000000">
                  <a:alpha val="45000"/>
                </a:srgbClr>
              </a:outerShdw>
            </a:effectLst>
            <a:scene3d>
              <a:camera prst="orthographicFront">
                <a:rot lat="0" lon="0" rev="0"/>
              </a:camera>
              <a:lightRig rig="brightRoom" dir="t"/>
            </a:scene3d>
            <a:sp3d extrusionH="12700" contourW="25400" prstMaterial="flat">
              <a:bevelT w="63500" h="152400" prst="angle"/>
              <a:contourClr>
                <a:scrgbClr r="0" g="0" b="0">
                  <a:shade val="27000"/>
                  <a:satMod val="120000"/>
                </a:scrgbClr>
              </a:contourClr>
            </a:sp3d>
          </c:spPr>
          <c:cat>
            <c:strRef>
              <c:f>Sheet1!$A$4:$A$41</c:f>
              <c:strCache>
                <c:ptCount val="37"/>
                <c:pt idx="0">
                  <c:v>Abia</c:v>
                </c:pt>
                <c:pt idx="1">
                  <c:v>Adamawa</c:v>
                </c:pt>
                <c:pt idx="2">
                  <c:v>Akwa Ibom</c:v>
                </c:pt>
                <c:pt idx="3">
                  <c:v>Anambra</c:v>
                </c:pt>
                <c:pt idx="4">
                  <c:v>Bauchi</c:v>
                </c:pt>
                <c:pt idx="5">
                  <c:v>Bayelsa</c:v>
                </c:pt>
                <c:pt idx="6">
                  <c:v>Benue</c:v>
                </c:pt>
                <c:pt idx="7">
                  <c:v>Borno</c:v>
                </c:pt>
                <c:pt idx="8">
                  <c:v>Cross River</c:v>
                </c:pt>
                <c:pt idx="9">
                  <c:v>Delta</c:v>
                </c:pt>
                <c:pt idx="10">
                  <c:v>Ebonyi</c:v>
                </c:pt>
                <c:pt idx="11">
                  <c:v>Edo</c:v>
                </c:pt>
                <c:pt idx="12">
                  <c:v>Ekiti</c:v>
                </c:pt>
                <c:pt idx="13">
                  <c:v>Enugu</c:v>
                </c:pt>
                <c:pt idx="14">
                  <c:v>FCT</c:v>
                </c:pt>
                <c:pt idx="15">
                  <c:v>Gombe</c:v>
                </c:pt>
                <c:pt idx="16">
                  <c:v>Imo</c:v>
                </c:pt>
                <c:pt idx="17">
                  <c:v>Jigawa</c:v>
                </c:pt>
                <c:pt idx="18">
                  <c:v>Kaduna</c:v>
                </c:pt>
                <c:pt idx="19">
                  <c:v>Kano</c:v>
                </c:pt>
                <c:pt idx="20">
                  <c:v>Katsina</c:v>
                </c:pt>
                <c:pt idx="21">
                  <c:v>Kebbi</c:v>
                </c:pt>
                <c:pt idx="22">
                  <c:v>Kogi</c:v>
                </c:pt>
                <c:pt idx="23">
                  <c:v>Kwara</c:v>
                </c:pt>
                <c:pt idx="24">
                  <c:v>Lagos</c:v>
                </c:pt>
                <c:pt idx="25">
                  <c:v>Nasawawa</c:v>
                </c:pt>
                <c:pt idx="26">
                  <c:v>Niger</c:v>
                </c:pt>
                <c:pt idx="27">
                  <c:v>Ogun</c:v>
                </c:pt>
                <c:pt idx="28">
                  <c:v>Ondo</c:v>
                </c:pt>
                <c:pt idx="29">
                  <c:v>Osun</c:v>
                </c:pt>
                <c:pt idx="30">
                  <c:v>Oyo</c:v>
                </c:pt>
                <c:pt idx="31">
                  <c:v>Plateau</c:v>
                </c:pt>
                <c:pt idx="32">
                  <c:v>Rivers</c:v>
                </c:pt>
                <c:pt idx="33">
                  <c:v>Sokoto</c:v>
                </c:pt>
                <c:pt idx="34">
                  <c:v>Taraba</c:v>
                </c:pt>
                <c:pt idx="35">
                  <c:v>Yobe</c:v>
                </c:pt>
                <c:pt idx="36">
                  <c:v>Zamfara</c:v>
                </c:pt>
              </c:strCache>
            </c:strRef>
          </c:cat>
          <c:val>
            <c:numRef>
              <c:f>Sheet1!$B$4:$B$41</c:f>
              <c:numCache>
                <c:formatCode>_-* #,##0_-;\-* #,##0_-;_-* "-"??_-;_-@_-</c:formatCode>
                <c:ptCount val="37"/>
                <c:pt idx="0">
                  <c:v>4841943</c:v>
                </c:pt>
                <c:pt idx="1">
                  <c:v>5236948</c:v>
                </c:pt>
                <c:pt idx="2">
                  <c:v>5780581</c:v>
                </c:pt>
                <c:pt idx="3">
                  <c:v>7299910</c:v>
                </c:pt>
                <c:pt idx="4">
                  <c:v>7540663</c:v>
                </c:pt>
                <c:pt idx="5">
                  <c:v>2394725</c:v>
                </c:pt>
                <c:pt idx="6">
                  <c:v>6687706</c:v>
                </c:pt>
                <c:pt idx="7">
                  <c:v>6651590</c:v>
                </c:pt>
                <c:pt idx="8">
                  <c:v>4175020</c:v>
                </c:pt>
                <c:pt idx="9">
                  <c:v>7107543</c:v>
                </c:pt>
                <c:pt idx="10">
                  <c:v>4007155</c:v>
                </c:pt>
                <c:pt idx="11">
                  <c:v>5161137</c:v>
                </c:pt>
                <c:pt idx="12">
                  <c:v>3398177</c:v>
                </c:pt>
                <c:pt idx="13">
                  <c:v>5396098</c:v>
                </c:pt>
                <c:pt idx="14">
                  <c:v>4802443</c:v>
                </c:pt>
                <c:pt idx="15">
                  <c:v>4623462</c:v>
                </c:pt>
                <c:pt idx="16">
                  <c:v>6067722</c:v>
                </c:pt>
                <c:pt idx="17">
                  <c:v>6979080</c:v>
                </c:pt>
                <c:pt idx="18">
                  <c:v>8324285</c:v>
                </c:pt>
                <c:pt idx="19">
                  <c:v>16253549</c:v>
                </c:pt>
                <c:pt idx="20">
                  <c:v>9300382</c:v>
                </c:pt>
                <c:pt idx="21">
                  <c:v>6001610</c:v>
                </c:pt>
                <c:pt idx="22">
                  <c:v>5053734</c:v>
                </c:pt>
                <c:pt idx="23">
                  <c:v>4259613</c:v>
                </c:pt>
                <c:pt idx="24">
                  <c:v>15772884</c:v>
                </c:pt>
                <c:pt idx="25">
                  <c:v>3632239</c:v>
                </c:pt>
                <c:pt idx="26">
                  <c:v>6720617</c:v>
                </c:pt>
                <c:pt idx="27">
                  <c:v>6445275</c:v>
                </c:pt>
                <c:pt idx="28">
                  <c:v>5469707</c:v>
                </c:pt>
                <c:pt idx="29">
                  <c:v>4237396</c:v>
                </c:pt>
                <c:pt idx="30">
                  <c:v>7512855</c:v>
                </c:pt>
                <c:pt idx="31">
                  <c:v>5400974</c:v>
                </c:pt>
                <c:pt idx="32">
                  <c:v>7234973</c:v>
                </c:pt>
                <c:pt idx="33">
                  <c:v>6163187</c:v>
                </c:pt>
                <c:pt idx="34">
                  <c:v>4331885</c:v>
                </c:pt>
                <c:pt idx="35">
                  <c:v>4350401</c:v>
                </c:pt>
                <c:pt idx="36">
                  <c:v>5517793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85-4BC1-A041-A0EC05B1F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951464"/>
        <c:axId val="427231688"/>
      </c:areaChart>
      <c:barChart>
        <c:barDir val="col"/>
        <c:grouping val="percentStacked"/>
        <c:varyColors val="0"/>
        <c:ser>
          <c:idx val="1"/>
          <c:order val="1"/>
          <c:tx>
            <c:strRef>
              <c:f>Sheet1!$C$3</c:f>
              <c:strCache>
                <c:ptCount val="1"/>
                <c:pt idx="0">
                  <c:v>VAT in Old Reform 2024 Q4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38100" dist="25400" dir="5400000" rotWithShape="0">
                <a:srgbClr val="000000">
                  <a:alpha val="45000"/>
                </a:srgbClr>
              </a:outerShdw>
            </a:effectLst>
            <a:scene3d>
              <a:camera prst="orthographicFront">
                <a:rot lat="0" lon="0" rev="0"/>
              </a:camera>
              <a:lightRig rig="brightRoom" dir="t"/>
            </a:scene3d>
            <a:sp3d extrusionH="12700" contourW="25400" prstMaterial="flat">
              <a:bevelT w="63500" h="152400" prst="angle"/>
              <a:contourClr>
                <a:scrgbClr r="0" g="0" b="0">
                  <a:shade val="27000"/>
                  <a:satMod val="120000"/>
                </a:scrgbClr>
              </a:contourClr>
            </a:sp3d>
          </c:spPr>
          <c:invertIfNegative val="0"/>
          <c:cat>
            <c:strRef>
              <c:f>Sheet1!$A$4:$A$41</c:f>
              <c:strCache>
                <c:ptCount val="37"/>
                <c:pt idx="0">
                  <c:v>Abia</c:v>
                </c:pt>
                <c:pt idx="1">
                  <c:v>Adamawa</c:v>
                </c:pt>
                <c:pt idx="2">
                  <c:v>Akwa Ibom</c:v>
                </c:pt>
                <c:pt idx="3">
                  <c:v>Anambra</c:v>
                </c:pt>
                <c:pt idx="4">
                  <c:v>Bauchi</c:v>
                </c:pt>
                <c:pt idx="5">
                  <c:v>Bayelsa</c:v>
                </c:pt>
                <c:pt idx="6">
                  <c:v>Benue</c:v>
                </c:pt>
                <c:pt idx="7">
                  <c:v>Borno</c:v>
                </c:pt>
                <c:pt idx="8">
                  <c:v>Cross River</c:v>
                </c:pt>
                <c:pt idx="9">
                  <c:v>Delta</c:v>
                </c:pt>
                <c:pt idx="10">
                  <c:v>Ebonyi</c:v>
                </c:pt>
                <c:pt idx="11">
                  <c:v>Edo</c:v>
                </c:pt>
                <c:pt idx="12">
                  <c:v>Ekiti</c:v>
                </c:pt>
                <c:pt idx="13">
                  <c:v>Enugu</c:v>
                </c:pt>
                <c:pt idx="14">
                  <c:v>FCT</c:v>
                </c:pt>
                <c:pt idx="15">
                  <c:v>Gombe</c:v>
                </c:pt>
                <c:pt idx="16">
                  <c:v>Imo</c:v>
                </c:pt>
                <c:pt idx="17">
                  <c:v>Jigawa</c:v>
                </c:pt>
                <c:pt idx="18">
                  <c:v>Kaduna</c:v>
                </c:pt>
                <c:pt idx="19">
                  <c:v>Kano</c:v>
                </c:pt>
                <c:pt idx="20">
                  <c:v>Katsina</c:v>
                </c:pt>
                <c:pt idx="21">
                  <c:v>Kebbi</c:v>
                </c:pt>
                <c:pt idx="22">
                  <c:v>Kogi</c:v>
                </c:pt>
                <c:pt idx="23">
                  <c:v>Kwara</c:v>
                </c:pt>
                <c:pt idx="24">
                  <c:v>Lagos</c:v>
                </c:pt>
                <c:pt idx="25">
                  <c:v>Nasawawa</c:v>
                </c:pt>
                <c:pt idx="26">
                  <c:v>Niger</c:v>
                </c:pt>
                <c:pt idx="27">
                  <c:v>Ogun</c:v>
                </c:pt>
                <c:pt idx="28">
                  <c:v>Ondo</c:v>
                </c:pt>
                <c:pt idx="29">
                  <c:v>Osun</c:v>
                </c:pt>
                <c:pt idx="30">
                  <c:v>Oyo</c:v>
                </c:pt>
                <c:pt idx="31">
                  <c:v>Plateau</c:v>
                </c:pt>
                <c:pt idx="32">
                  <c:v>Rivers</c:v>
                </c:pt>
                <c:pt idx="33">
                  <c:v>Sokoto</c:v>
                </c:pt>
                <c:pt idx="34">
                  <c:v>Taraba</c:v>
                </c:pt>
                <c:pt idx="35">
                  <c:v>Yobe</c:v>
                </c:pt>
                <c:pt idx="36">
                  <c:v>Zamfara</c:v>
                </c:pt>
              </c:strCache>
            </c:strRef>
          </c:cat>
          <c:val>
            <c:numRef>
              <c:f>Sheet1!$C$4:$C$41</c:f>
              <c:numCache>
                <c:formatCode>_(* #,##0.00_);_(* \(#,##0.00\);_(* "-"??_);_(@_)</c:formatCode>
                <c:ptCount val="37"/>
                <c:pt idx="0">
                  <c:v>643678714.27998888</c:v>
                </c:pt>
                <c:pt idx="1">
                  <c:v>2512929772.9721308</c:v>
                </c:pt>
                <c:pt idx="2">
                  <c:v>4356391768.5887518</c:v>
                </c:pt>
                <c:pt idx="3">
                  <c:v>4152640705.9153366</c:v>
                </c:pt>
                <c:pt idx="4">
                  <c:v>670709688.59466207</c:v>
                </c:pt>
                <c:pt idx="5">
                  <c:v>6908131267.7843895</c:v>
                </c:pt>
                <c:pt idx="6">
                  <c:v>2483822478.3045001</c:v>
                </c:pt>
                <c:pt idx="7">
                  <c:v>2910729466.7630858</c:v>
                </c:pt>
                <c:pt idx="8">
                  <c:v>1047862608.0347111</c:v>
                </c:pt>
                <c:pt idx="9">
                  <c:v>12700482906.642931</c:v>
                </c:pt>
                <c:pt idx="10">
                  <c:v>1843461995.6166213</c:v>
                </c:pt>
                <c:pt idx="11">
                  <c:v>3929484780.1301656</c:v>
                </c:pt>
                <c:pt idx="12">
                  <c:v>3551089949.4509649</c:v>
                </c:pt>
                <c:pt idx="13">
                  <c:v>1047862608.0347111</c:v>
                </c:pt>
                <c:pt idx="14">
                  <c:v>17629318137.028423</c:v>
                </c:pt>
                <c:pt idx="15">
                  <c:v>2474120046.7486234</c:v>
                </c:pt>
                <c:pt idx="16">
                  <c:v>228404941.25689936</c:v>
                </c:pt>
                <c:pt idx="17">
                  <c:v>1542686617.3844354</c:v>
                </c:pt>
                <c:pt idx="18">
                  <c:v>1969593605.8430212</c:v>
                </c:pt>
                <c:pt idx="19">
                  <c:v>4511630673.4827833</c:v>
                </c:pt>
                <c:pt idx="20">
                  <c:v>1630008501.3873281</c:v>
                </c:pt>
                <c:pt idx="21">
                  <c:v>645376639.80226731</c:v>
                </c:pt>
                <c:pt idx="22">
                  <c:v>2357690868.0780993</c:v>
                </c:pt>
                <c:pt idx="23">
                  <c:v>2804002719.6484394</c:v>
                </c:pt>
                <c:pt idx="24">
                  <c:v>242337632971.13864</c:v>
                </c:pt>
                <c:pt idx="25">
                  <c:v>1426257438.713912</c:v>
                </c:pt>
                <c:pt idx="26">
                  <c:v>1678520659.166713</c:v>
                </c:pt>
                <c:pt idx="27">
                  <c:v>1688223090.7225897</c:v>
                </c:pt>
                <c:pt idx="28">
                  <c:v>1406852575.6021583</c:v>
                </c:pt>
                <c:pt idx="29">
                  <c:v>1756140111.6137288</c:v>
                </c:pt>
                <c:pt idx="30">
                  <c:v>19511589858.868553</c:v>
                </c:pt>
                <c:pt idx="31">
                  <c:v>2503227341.416254</c:v>
                </c:pt>
                <c:pt idx="32">
                  <c:v>68440952195.156029</c:v>
                </c:pt>
                <c:pt idx="33">
                  <c:v>1785247406.2813594</c:v>
                </c:pt>
                <c:pt idx="34">
                  <c:v>1824057132.5048673</c:v>
                </c:pt>
                <c:pt idx="35">
                  <c:v>1659115796.0549591</c:v>
                </c:pt>
                <c:pt idx="36">
                  <c:v>419921237.7383545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85-4BC1-A041-A0EC05B1F61B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VAT in New Reform 2024 Q4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outerShdw blurRad="38100" dist="25400" dir="5400000" rotWithShape="0">
                <a:srgbClr val="000000">
                  <a:alpha val="45000"/>
                </a:srgbClr>
              </a:outerShdw>
            </a:effectLst>
            <a:scene3d>
              <a:camera prst="orthographicFront">
                <a:rot lat="0" lon="0" rev="0"/>
              </a:camera>
              <a:lightRig rig="brightRoom" dir="t"/>
            </a:scene3d>
            <a:sp3d extrusionH="12700" contourW="25400" prstMaterial="flat">
              <a:bevelT w="63500" h="152400" prst="angle"/>
              <a:contourClr>
                <a:scrgbClr r="0" g="0" b="0">
                  <a:shade val="27000"/>
                  <a:satMod val="120000"/>
                </a:scrgbClr>
              </a:contourClr>
            </a:sp3d>
          </c:spPr>
          <c:invertIfNegative val="0"/>
          <c:cat>
            <c:strRef>
              <c:f>Sheet1!$A$4:$A$41</c:f>
              <c:strCache>
                <c:ptCount val="37"/>
                <c:pt idx="0">
                  <c:v>Abia</c:v>
                </c:pt>
                <c:pt idx="1">
                  <c:v>Adamawa</c:v>
                </c:pt>
                <c:pt idx="2">
                  <c:v>Akwa Ibom</c:v>
                </c:pt>
                <c:pt idx="3">
                  <c:v>Anambra</c:v>
                </c:pt>
                <c:pt idx="4">
                  <c:v>Bauchi</c:v>
                </c:pt>
                <c:pt idx="5">
                  <c:v>Bayelsa</c:v>
                </c:pt>
                <c:pt idx="6">
                  <c:v>Benue</c:v>
                </c:pt>
                <c:pt idx="7">
                  <c:v>Borno</c:v>
                </c:pt>
                <c:pt idx="8">
                  <c:v>Cross River</c:v>
                </c:pt>
                <c:pt idx="9">
                  <c:v>Delta</c:v>
                </c:pt>
                <c:pt idx="10">
                  <c:v>Ebonyi</c:v>
                </c:pt>
                <c:pt idx="11">
                  <c:v>Edo</c:v>
                </c:pt>
                <c:pt idx="12">
                  <c:v>Ekiti</c:v>
                </c:pt>
                <c:pt idx="13">
                  <c:v>Enugu</c:v>
                </c:pt>
                <c:pt idx="14">
                  <c:v>FCT</c:v>
                </c:pt>
                <c:pt idx="15">
                  <c:v>Gombe</c:v>
                </c:pt>
                <c:pt idx="16">
                  <c:v>Imo</c:v>
                </c:pt>
                <c:pt idx="17">
                  <c:v>Jigawa</c:v>
                </c:pt>
                <c:pt idx="18">
                  <c:v>Kaduna</c:v>
                </c:pt>
                <c:pt idx="19">
                  <c:v>Kano</c:v>
                </c:pt>
                <c:pt idx="20">
                  <c:v>Katsina</c:v>
                </c:pt>
                <c:pt idx="21">
                  <c:v>Kebbi</c:v>
                </c:pt>
                <c:pt idx="22">
                  <c:v>Kogi</c:v>
                </c:pt>
                <c:pt idx="23">
                  <c:v>Kwara</c:v>
                </c:pt>
                <c:pt idx="24">
                  <c:v>Lagos</c:v>
                </c:pt>
                <c:pt idx="25">
                  <c:v>Nasawawa</c:v>
                </c:pt>
                <c:pt idx="26">
                  <c:v>Niger</c:v>
                </c:pt>
                <c:pt idx="27">
                  <c:v>Ogun</c:v>
                </c:pt>
                <c:pt idx="28">
                  <c:v>Ondo</c:v>
                </c:pt>
                <c:pt idx="29">
                  <c:v>Osun</c:v>
                </c:pt>
                <c:pt idx="30">
                  <c:v>Oyo</c:v>
                </c:pt>
                <c:pt idx="31">
                  <c:v>Plateau</c:v>
                </c:pt>
                <c:pt idx="32">
                  <c:v>Rivers</c:v>
                </c:pt>
                <c:pt idx="33">
                  <c:v>Sokoto</c:v>
                </c:pt>
                <c:pt idx="34">
                  <c:v>Taraba</c:v>
                </c:pt>
                <c:pt idx="35">
                  <c:v>Yobe</c:v>
                </c:pt>
                <c:pt idx="36">
                  <c:v>Zamfara</c:v>
                </c:pt>
              </c:strCache>
            </c:strRef>
          </c:cat>
          <c:val>
            <c:numRef>
              <c:f>Sheet1!$D$4:$D$41</c:f>
              <c:numCache>
                <c:formatCode>_-* #,##0_-;\-* #,##0_-;_-* "-"??_-;_-@_-</c:formatCode>
                <c:ptCount val="37"/>
                <c:pt idx="0">
                  <c:v>7164357564.1218872</c:v>
                </c:pt>
                <c:pt idx="1">
                  <c:v>7748824803.74366</c:v>
                </c:pt>
                <c:pt idx="2">
                  <c:v>8553208745.4084587</c:v>
                </c:pt>
                <c:pt idx="3">
                  <c:v>10801276558.998941</c:v>
                </c:pt>
                <c:pt idx="4">
                  <c:v>11157505572.152346</c:v>
                </c:pt>
                <c:pt idx="5">
                  <c:v>3543343275.1566443</c:v>
                </c:pt>
                <c:pt idx="6">
                  <c:v>9895431868.5129776</c:v>
                </c:pt>
                <c:pt idx="7">
                  <c:v>9841993003.6222038</c:v>
                </c:pt>
                <c:pt idx="8">
                  <c:v>6177548169.6831551</c:v>
                </c:pt>
                <c:pt idx="9">
                  <c:v>10516641656.948786</c:v>
                </c:pt>
                <c:pt idx="10">
                  <c:v>5929167533.5415649</c:v>
                </c:pt>
                <c:pt idx="11">
                  <c:v>7636651423.9055157</c:v>
                </c:pt>
                <c:pt idx="12">
                  <c:v>5028096178.3678627</c:v>
                </c:pt>
                <c:pt idx="13">
                  <c:v>7984310332.2453384</c:v>
                </c:pt>
                <c:pt idx="14">
                  <c:v>7105911579.9822941</c:v>
                </c:pt>
                <c:pt idx="15">
                  <c:v>6841083208.1522055</c:v>
                </c:pt>
                <c:pt idx="16">
                  <c:v>8978075538.6192665</c:v>
                </c:pt>
                <c:pt idx="17">
                  <c:v>10326561999.720316</c:v>
                </c:pt>
                <c:pt idx="18">
                  <c:v>12316988078.062126</c:v>
                </c:pt>
                <c:pt idx="19">
                  <c:v>24049485242.17979</c:v>
                </c:pt>
                <c:pt idx="20">
                  <c:v>13761265287.700216</c:v>
                </c:pt>
                <c:pt idx="21">
                  <c:v>8880253237.2664356</c:v>
                </c:pt>
                <c:pt idx="22">
                  <c:v>7477733093.9170418</c:v>
                </c:pt>
                <c:pt idx="23">
                  <c:v>6302715793.3874741</c:v>
                </c:pt>
                <c:pt idx="24">
                  <c:v>23338271597.459347</c:v>
                </c:pt>
                <c:pt idx="25">
                  <c:v>5374424885.7015705</c:v>
                </c:pt>
                <c:pt idx="26">
                  <c:v>9944128470.6400204</c:v>
                </c:pt>
                <c:pt idx="27">
                  <c:v>9536720010.7675171</c:v>
                </c:pt>
                <c:pt idx="28">
                  <c:v>8093225533.4233465</c:v>
                </c:pt>
                <c:pt idx="29">
                  <c:v>6269842516.6879969</c:v>
                </c:pt>
                <c:pt idx="30">
                  <c:v>11116359599.318071</c:v>
                </c:pt>
                <c:pt idx="31">
                  <c:v>7991525082.0849495</c:v>
                </c:pt>
                <c:pt idx="32">
                  <c:v>10705192840.718618</c:v>
                </c:pt>
                <c:pt idx="33">
                  <c:v>9119329864.5910702</c:v>
                </c:pt>
                <c:pt idx="34">
                  <c:v>6409652708.9757442</c:v>
                </c:pt>
                <c:pt idx="35">
                  <c:v>6437049818.9081173</c:v>
                </c:pt>
                <c:pt idx="36">
                  <c:v>8164375750.9761696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85-4BC1-A041-A0EC05B1F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01700736"/>
        <c:axId val="801700016"/>
      </c:barChart>
      <c:catAx>
        <c:axId val="429951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27231688"/>
        <c:crosses val="autoZero"/>
        <c:auto val="1"/>
        <c:lblAlgn val="ctr"/>
        <c:lblOffset val="100"/>
        <c:noMultiLvlLbl val="0"/>
      </c:catAx>
      <c:valAx>
        <c:axId val="427231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29951464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</c:dispUnitsLbl>
        </c:dispUnits>
      </c:valAx>
      <c:valAx>
        <c:axId val="8017000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accent3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accent3">
                        <a:lumMod val="75000"/>
                      </a:schemeClr>
                    </a:solidFill>
                  </a:rPr>
                  <a:t>VAT distribution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accent3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801700736"/>
        <c:crosses val="max"/>
        <c:crossBetween val="between"/>
      </c:valAx>
      <c:catAx>
        <c:axId val="801700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1700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[VAT Data and Calc.xlsx]Sheet1!PivotTable2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j-ea"/>
                <a:cs typeface="+mj-cs"/>
              </a:defRPr>
            </a:pPr>
            <a:r>
              <a:rPr lang="en-US" sz="1600" b="1"/>
              <a:t>The Fairness of VAT In New Tax Reform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j-ea"/>
              <a:cs typeface="+mj-cs"/>
            </a:defRPr>
          </a:pPr>
          <a:endParaRPr lang="en-NG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Population Size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cat>
            <c:strRef>
              <c:f>Sheet1!$F$4:$F$41</c:f>
              <c:strCache>
                <c:ptCount val="37"/>
                <c:pt idx="0">
                  <c:v>Abia</c:v>
                </c:pt>
                <c:pt idx="1">
                  <c:v>Adamawa</c:v>
                </c:pt>
                <c:pt idx="2">
                  <c:v>Akwa Ibom</c:v>
                </c:pt>
                <c:pt idx="3">
                  <c:v>Anambra</c:v>
                </c:pt>
                <c:pt idx="4">
                  <c:v>Bauchi</c:v>
                </c:pt>
                <c:pt idx="5">
                  <c:v>Bayelsa</c:v>
                </c:pt>
                <c:pt idx="6">
                  <c:v>Benue</c:v>
                </c:pt>
                <c:pt idx="7">
                  <c:v>Borno</c:v>
                </c:pt>
                <c:pt idx="8">
                  <c:v>Cross River</c:v>
                </c:pt>
                <c:pt idx="9">
                  <c:v>Delta</c:v>
                </c:pt>
                <c:pt idx="10">
                  <c:v>Ebonyi</c:v>
                </c:pt>
                <c:pt idx="11">
                  <c:v>Edo</c:v>
                </c:pt>
                <c:pt idx="12">
                  <c:v>Ekiti</c:v>
                </c:pt>
                <c:pt idx="13">
                  <c:v>Enugu</c:v>
                </c:pt>
                <c:pt idx="14">
                  <c:v>FCT</c:v>
                </c:pt>
                <c:pt idx="15">
                  <c:v>Gombe</c:v>
                </c:pt>
                <c:pt idx="16">
                  <c:v>Imo</c:v>
                </c:pt>
                <c:pt idx="17">
                  <c:v>Jigawa</c:v>
                </c:pt>
                <c:pt idx="18">
                  <c:v>Kaduna</c:v>
                </c:pt>
                <c:pt idx="19">
                  <c:v>Kano</c:v>
                </c:pt>
                <c:pt idx="20">
                  <c:v>Katsina</c:v>
                </c:pt>
                <c:pt idx="21">
                  <c:v>Kebbi</c:v>
                </c:pt>
                <c:pt idx="22">
                  <c:v>Kogi</c:v>
                </c:pt>
                <c:pt idx="23">
                  <c:v>Kwara</c:v>
                </c:pt>
                <c:pt idx="24">
                  <c:v>Lagos</c:v>
                </c:pt>
                <c:pt idx="25">
                  <c:v>Nasawawa</c:v>
                </c:pt>
                <c:pt idx="26">
                  <c:v>Niger</c:v>
                </c:pt>
                <c:pt idx="27">
                  <c:v>Ogun</c:v>
                </c:pt>
                <c:pt idx="28">
                  <c:v>Ondo</c:v>
                </c:pt>
                <c:pt idx="29">
                  <c:v>Osun</c:v>
                </c:pt>
                <c:pt idx="30">
                  <c:v>Oyo</c:v>
                </c:pt>
                <c:pt idx="31">
                  <c:v>Plateau</c:v>
                </c:pt>
                <c:pt idx="32">
                  <c:v>Rivers</c:v>
                </c:pt>
                <c:pt idx="33">
                  <c:v>Sokoto</c:v>
                </c:pt>
                <c:pt idx="34">
                  <c:v>Taraba</c:v>
                </c:pt>
                <c:pt idx="35">
                  <c:v>Yobe</c:v>
                </c:pt>
                <c:pt idx="36">
                  <c:v>Zamfara</c:v>
                </c:pt>
              </c:strCache>
            </c:strRef>
          </c:cat>
          <c:val>
            <c:numRef>
              <c:f>Sheet1!$G$4:$G$41</c:f>
              <c:numCache>
                <c:formatCode>_-* #,##0_-;\-* #,##0_-;_-* "-"??_-;_-@_-</c:formatCode>
                <c:ptCount val="37"/>
                <c:pt idx="0">
                  <c:v>4841943</c:v>
                </c:pt>
                <c:pt idx="1">
                  <c:v>5236948</c:v>
                </c:pt>
                <c:pt idx="2">
                  <c:v>5780581</c:v>
                </c:pt>
                <c:pt idx="3">
                  <c:v>7299910</c:v>
                </c:pt>
                <c:pt idx="4">
                  <c:v>7540663</c:v>
                </c:pt>
                <c:pt idx="5">
                  <c:v>2394725</c:v>
                </c:pt>
                <c:pt idx="6">
                  <c:v>6687706</c:v>
                </c:pt>
                <c:pt idx="7">
                  <c:v>6651590</c:v>
                </c:pt>
                <c:pt idx="8">
                  <c:v>4175020</c:v>
                </c:pt>
                <c:pt idx="9">
                  <c:v>7107543</c:v>
                </c:pt>
                <c:pt idx="10">
                  <c:v>4007155</c:v>
                </c:pt>
                <c:pt idx="11">
                  <c:v>5161137</c:v>
                </c:pt>
                <c:pt idx="12">
                  <c:v>3398177</c:v>
                </c:pt>
                <c:pt idx="13">
                  <c:v>5396098</c:v>
                </c:pt>
                <c:pt idx="14">
                  <c:v>4802443</c:v>
                </c:pt>
                <c:pt idx="15">
                  <c:v>4623462</c:v>
                </c:pt>
                <c:pt idx="16">
                  <c:v>6067722</c:v>
                </c:pt>
                <c:pt idx="17">
                  <c:v>6979080</c:v>
                </c:pt>
                <c:pt idx="18">
                  <c:v>8324285</c:v>
                </c:pt>
                <c:pt idx="19">
                  <c:v>16253549</c:v>
                </c:pt>
                <c:pt idx="20">
                  <c:v>9300382</c:v>
                </c:pt>
                <c:pt idx="21">
                  <c:v>6001610</c:v>
                </c:pt>
                <c:pt idx="22">
                  <c:v>5053734</c:v>
                </c:pt>
                <c:pt idx="23">
                  <c:v>4259613</c:v>
                </c:pt>
                <c:pt idx="24">
                  <c:v>15772884</c:v>
                </c:pt>
                <c:pt idx="25">
                  <c:v>3632239</c:v>
                </c:pt>
                <c:pt idx="26">
                  <c:v>6720617</c:v>
                </c:pt>
                <c:pt idx="27">
                  <c:v>6445275</c:v>
                </c:pt>
                <c:pt idx="28">
                  <c:v>5469707</c:v>
                </c:pt>
                <c:pt idx="29">
                  <c:v>4237396</c:v>
                </c:pt>
                <c:pt idx="30">
                  <c:v>7512855</c:v>
                </c:pt>
                <c:pt idx="31">
                  <c:v>5400974</c:v>
                </c:pt>
                <c:pt idx="32">
                  <c:v>7234973</c:v>
                </c:pt>
                <c:pt idx="33">
                  <c:v>6163187</c:v>
                </c:pt>
                <c:pt idx="34">
                  <c:v>4331885</c:v>
                </c:pt>
                <c:pt idx="35">
                  <c:v>4350401</c:v>
                </c:pt>
                <c:pt idx="36">
                  <c:v>5517793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C7-480A-ACC2-0E16D8E4F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896784"/>
        <c:axId val="749897504"/>
      </c:areaChart>
      <c:barChart>
        <c:barDir val="col"/>
        <c:grouping val="clustered"/>
        <c:varyColors val="0"/>
        <c:ser>
          <c:idx val="1"/>
          <c:order val="1"/>
          <c:tx>
            <c:strRef>
              <c:f>Sheet1!$H$3</c:f>
              <c:strCache>
                <c:ptCount val="1"/>
                <c:pt idx="0">
                  <c:v>VAT in New Reform 2024 Q4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Sheet1!$F$4:$F$41</c:f>
              <c:strCache>
                <c:ptCount val="37"/>
                <c:pt idx="0">
                  <c:v>Abia</c:v>
                </c:pt>
                <c:pt idx="1">
                  <c:v>Adamawa</c:v>
                </c:pt>
                <c:pt idx="2">
                  <c:v>Akwa Ibom</c:v>
                </c:pt>
                <c:pt idx="3">
                  <c:v>Anambra</c:v>
                </c:pt>
                <c:pt idx="4">
                  <c:v>Bauchi</c:v>
                </c:pt>
                <c:pt idx="5">
                  <c:v>Bayelsa</c:v>
                </c:pt>
                <c:pt idx="6">
                  <c:v>Benue</c:v>
                </c:pt>
                <c:pt idx="7">
                  <c:v>Borno</c:v>
                </c:pt>
                <c:pt idx="8">
                  <c:v>Cross River</c:v>
                </c:pt>
                <c:pt idx="9">
                  <c:v>Delta</c:v>
                </c:pt>
                <c:pt idx="10">
                  <c:v>Ebonyi</c:v>
                </c:pt>
                <c:pt idx="11">
                  <c:v>Edo</c:v>
                </c:pt>
                <c:pt idx="12">
                  <c:v>Ekiti</c:v>
                </c:pt>
                <c:pt idx="13">
                  <c:v>Enugu</c:v>
                </c:pt>
                <c:pt idx="14">
                  <c:v>FCT</c:v>
                </c:pt>
                <c:pt idx="15">
                  <c:v>Gombe</c:v>
                </c:pt>
                <c:pt idx="16">
                  <c:v>Imo</c:v>
                </c:pt>
                <c:pt idx="17">
                  <c:v>Jigawa</c:v>
                </c:pt>
                <c:pt idx="18">
                  <c:v>Kaduna</c:v>
                </c:pt>
                <c:pt idx="19">
                  <c:v>Kano</c:v>
                </c:pt>
                <c:pt idx="20">
                  <c:v>Katsina</c:v>
                </c:pt>
                <c:pt idx="21">
                  <c:v>Kebbi</c:v>
                </c:pt>
                <c:pt idx="22">
                  <c:v>Kogi</c:v>
                </c:pt>
                <c:pt idx="23">
                  <c:v>Kwara</c:v>
                </c:pt>
                <c:pt idx="24">
                  <c:v>Lagos</c:v>
                </c:pt>
                <c:pt idx="25">
                  <c:v>Nasawawa</c:v>
                </c:pt>
                <c:pt idx="26">
                  <c:v>Niger</c:v>
                </c:pt>
                <c:pt idx="27">
                  <c:v>Ogun</c:v>
                </c:pt>
                <c:pt idx="28">
                  <c:v>Ondo</c:v>
                </c:pt>
                <c:pt idx="29">
                  <c:v>Osun</c:v>
                </c:pt>
                <c:pt idx="30">
                  <c:v>Oyo</c:v>
                </c:pt>
                <c:pt idx="31">
                  <c:v>Plateau</c:v>
                </c:pt>
                <c:pt idx="32">
                  <c:v>Rivers</c:v>
                </c:pt>
                <c:pt idx="33">
                  <c:v>Sokoto</c:v>
                </c:pt>
                <c:pt idx="34">
                  <c:v>Taraba</c:v>
                </c:pt>
                <c:pt idx="35">
                  <c:v>Yobe</c:v>
                </c:pt>
                <c:pt idx="36">
                  <c:v>Zamfara</c:v>
                </c:pt>
              </c:strCache>
            </c:strRef>
          </c:cat>
          <c:val>
            <c:numRef>
              <c:f>Sheet1!$H$4:$H$41</c:f>
              <c:numCache>
                <c:formatCode>_-* #,##0_-;\-* #,##0_-;_-* "-"??_-;_-@_-</c:formatCode>
                <c:ptCount val="37"/>
                <c:pt idx="0">
                  <c:v>7164357564.1218872</c:v>
                </c:pt>
                <c:pt idx="1">
                  <c:v>7748824803.74366</c:v>
                </c:pt>
                <c:pt idx="2">
                  <c:v>8553208745.4084587</c:v>
                </c:pt>
                <c:pt idx="3">
                  <c:v>10801276558.998941</c:v>
                </c:pt>
                <c:pt idx="4">
                  <c:v>11157505572.152346</c:v>
                </c:pt>
                <c:pt idx="5">
                  <c:v>3543343275.1566443</c:v>
                </c:pt>
                <c:pt idx="6">
                  <c:v>9895431868.5129776</c:v>
                </c:pt>
                <c:pt idx="7">
                  <c:v>9841993003.6222038</c:v>
                </c:pt>
                <c:pt idx="8">
                  <c:v>6177548169.6831551</c:v>
                </c:pt>
                <c:pt idx="9">
                  <c:v>10516641656.948786</c:v>
                </c:pt>
                <c:pt idx="10">
                  <c:v>5929167533.5415649</c:v>
                </c:pt>
                <c:pt idx="11">
                  <c:v>7636651423.9055157</c:v>
                </c:pt>
                <c:pt idx="12">
                  <c:v>5028096178.3678627</c:v>
                </c:pt>
                <c:pt idx="13">
                  <c:v>7984310332.2453384</c:v>
                </c:pt>
                <c:pt idx="14">
                  <c:v>7105911579.9822941</c:v>
                </c:pt>
                <c:pt idx="15">
                  <c:v>6841083208.1522055</c:v>
                </c:pt>
                <c:pt idx="16">
                  <c:v>8978075538.6192665</c:v>
                </c:pt>
                <c:pt idx="17">
                  <c:v>10326561999.720316</c:v>
                </c:pt>
                <c:pt idx="18">
                  <c:v>12316988078.062126</c:v>
                </c:pt>
                <c:pt idx="19">
                  <c:v>24049485242.17979</c:v>
                </c:pt>
                <c:pt idx="20">
                  <c:v>13761265287.700216</c:v>
                </c:pt>
                <c:pt idx="21">
                  <c:v>8880253237.2664356</c:v>
                </c:pt>
                <c:pt idx="22">
                  <c:v>7477733093.9170418</c:v>
                </c:pt>
                <c:pt idx="23">
                  <c:v>6302715793.3874741</c:v>
                </c:pt>
                <c:pt idx="24">
                  <c:v>23338271597.459347</c:v>
                </c:pt>
                <c:pt idx="25">
                  <c:v>5374424885.7015705</c:v>
                </c:pt>
                <c:pt idx="26">
                  <c:v>9944128470.6400204</c:v>
                </c:pt>
                <c:pt idx="27">
                  <c:v>9536720010.7675171</c:v>
                </c:pt>
                <c:pt idx="28">
                  <c:v>8093225533.4233465</c:v>
                </c:pt>
                <c:pt idx="29">
                  <c:v>6269842516.6879969</c:v>
                </c:pt>
                <c:pt idx="30">
                  <c:v>11116359599.318071</c:v>
                </c:pt>
                <c:pt idx="31">
                  <c:v>7991525082.0849495</c:v>
                </c:pt>
                <c:pt idx="32">
                  <c:v>10705192840.718618</c:v>
                </c:pt>
                <c:pt idx="33">
                  <c:v>9119329864.5910702</c:v>
                </c:pt>
                <c:pt idx="34">
                  <c:v>6409652708.9757442</c:v>
                </c:pt>
                <c:pt idx="35">
                  <c:v>6437049818.9081173</c:v>
                </c:pt>
                <c:pt idx="36">
                  <c:v>8164375750.9761696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C7-480A-ACC2-0E16D8E4F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807064160"/>
        <c:axId val="430302400"/>
      </c:barChart>
      <c:catAx>
        <c:axId val="749896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49897504"/>
        <c:crosses val="autoZero"/>
        <c:auto val="1"/>
        <c:lblAlgn val="ctr"/>
        <c:lblOffset val="100"/>
        <c:noMultiLvlLbl val="0"/>
      </c:catAx>
      <c:valAx>
        <c:axId val="74989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49896784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</c:dispUnitsLbl>
        </c:dispUnits>
      </c:valAx>
      <c:valAx>
        <c:axId val="4303024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rgbClr val="00B050"/>
                    </a:solidFill>
                  </a:rPr>
                  <a:t>Expected VAT Volume in New Reform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807064160"/>
        <c:crosses val="max"/>
        <c:crossBetween val="between"/>
      </c:valAx>
      <c:catAx>
        <c:axId val="807064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03024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+mn-lt"/>
        </a:defRPr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[VAT Data and Calc.xlsx]Sheet3!PivotTable5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600">
                <a:latin typeface="+mn-lt"/>
              </a:rPr>
              <a:t>Per</a:t>
            </a:r>
            <a:r>
              <a:rPr lang="de-DE" sz="1600" baseline="0">
                <a:latin typeface="+mn-lt"/>
              </a:rPr>
              <a:t> Sector VAT GENERATION ACROSS CONSUMERS POVERTY INDEX</a:t>
            </a:r>
            <a:endParaRPr lang="de-DE" sz="1600"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28575" cap="rnd">
            <a:solidFill>
              <a:schemeClr val="accent2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6"/>
          <c:spPr>
            <a:gradFill flip="none" rotWithShape="1">
              <a:gsLst>
                <a:gs pos="0">
                  <a:srgbClr val="C00000">
                    <a:tint val="66000"/>
                    <a:satMod val="160000"/>
                  </a:srgbClr>
                </a:gs>
                <a:gs pos="50000">
                  <a:srgbClr val="C00000">
                    <a:tint val="44500"/>
                    <a:satMod val="160000"/>
                  </a:srgbClr>
                </a:gs>
                <a:gs pos="100000">
                  <a:srgbClr val="C00000">
                    <a:tint val="23500"/>
                    <a:satMod val="160000"/>
                  </a:srgbClr>
                </a:gs>
              </a:gsLst>
              <a:lin ang="18900000" scaled="1"/>
              <a:tileRect/>
            </a:gradFill>
            <a:ln>
              <a:solidFill>
                <a:schemeClr val="accent2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0000"/>
          </a:solid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28575" cap="rnd">
            <a:solidFill>
              <a:schemeClr val="accent2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6"/>
          <c:spPr>
            <a:gradFill flip="none" rotWithShape="1">
              <a:gsLst>
                <a:gs pos="0">
                  <a:srgbClr val="C00000">
                    <a:tint val="66000"/>
                    <a:satMod val="160000"/>
                  </a:srgbClr>
                </a:gs>
                <a:gs pos="50000">
                  <a:srgbClr val="C00000">
                    <a:tint val="44500"/>
                    <a:satMod val="160000"/>
                  </a:srgbClr>
                </a:gs>
                <a:gs pos="100000">
                  <a:srgbClr val="C00000">
                    <a:tint val="23500"/>
                    <a:satMod val="160000"/>
                  </a:srgbClr>
                </a:gs>
              </a:gsLst>
              <a:lin ang="18900000" scaled="1"/>
              <a:tileRect/>
            </a:gradFill>
            <a:ln>
              <a:solidFill>
                <a:schemeClr val="accent2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50"/>
          </a:solid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2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6"/>
          <c:spPr>
            <a:gradFill flip="none" rotWithShape="1">
              <a:gsLst>
                <a:gs pos="0">
                  <a:srgbClr val="C00000">
                    <a:tint val="66000"/>
                    <a:satMod val="160000"/>
                  </a:srgbClr>
                </a:gs>
                <a:gs pos="50000">
                  <a:srgbClr val="C00000">
                    <a:tint val="44500"/>
                    <a:satMod val="160000"/>
                  </a:srgbClr>
                </a:gs>
                <a:gs pos="100000">
                  <a:srgbClr val="C00000">
                    <a:tint val="23500"/>
                    <a:satMod val="160000"/>
                  </a:srgbClr>
                </a:gs>
              </a:gsLst>
              <a:lin ang="18900000" scaled="1"/>
              <a:tileRect/>
            </a:gradFill>
            <a:ln>
              <a:solidFill>
                <a:schemeClr val="accent2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Sheet3!$C$3</c:f>
              <c:strCache>
                <c:ptCount val="1"/>
                <c:pt idx="0">
                  <c:v>VAT in Old Law Q4 2024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Sheet3!$A$4:$A$25</c:f>
              <c:strCache>
                <c:ptCount val="21"/>
                <c:pt idx="0">
                  <c:v>Admin Services</c:v>
                </c:pt>
                <c:pt idx="1">
                  <c:v>Agriculture</c:v>
                </c:pt>
                <c:pt idx="2">
                  <c:v>Arts &amp; Recreation</c:v>
                </c:pt>
                <c:pt idx="3">
                  <c:v>Construction</c:v>
                </c:pt>
                <c:pt idx="4">
                  <c:v>Education</c:v>
                </c:pt>
                <c:pt idx="5">
                  <c:v>Extraterritorial Orgs</c:v>
                </c:pt>
                <c:pt idx="6">
                  <c:v>Finance</c:v>
                </c:pt>
                <c:pt idx="7">
                  <c:v>Health &amp; Social</c:v>
                </c:pt>
                <c:pt idx="8">
                  <c:v>Household Activities</c:v>
                </c:pt>
                <c:pt idx="9">
                  <c:v>Info &amp; Communication</c:v>
                </c:pt>
                <c:pt idx="10">
                  <c:v>Manufacturing</c:v>
                </c:pt>
                <c:pt idx="11">
                  <c:v>Mining</c:v>
                </c:pt>
                <c:pt idx="12">
                  <c:v>Other Services</c:v>
                </c:pt>
                <c:pt idx="13">
                  <c:v>Professional Services</c:v>
                </c:pt>
                <c:pt idx="14">
                  <c:v>Public Admin</c:v>
                </c:pt>
                <c:pt idx="15">
                  <c:v>Real Estate</c:v>
                </c:pt>
                <c:pt idx="16">
                  <c:v>Trade &amp; Repair</c:v>
                </c:pt>
                <c:pt idx="17">
                  <c:v>Transport &amp; Storage</c:v>
                </c:pt>
                <c:pt idx="18">
                  <c:v>Utilities</c:v>
                </c:pt>
                <c:pt idx="19">
                  <c:v>Water &amp; Waste</c:v>
                </c:pt>
                <c:pt idx="20">
                  <c:v>Shelter &amp; Food</c:v>
                </c:pt>
              </c:strCache>
            </c:strRef>
          </c:cat>
          <c:val>
            <c:numRef>
              <c:f>Sheet3!$C$4:$C$25</c:f>
              <c:numCache>
                <c:formatCode>_-* #,##0_-;\-* #,##0_-;_-* "-"??_-;_-@_-</c:formatCode>
                <c:ptCount val="21"/>
                <c:pt idx="0">
                  <c:v>5423345629.8736095</c:v>
                </c:pt>
                <c:pt idx="1">
                  <c:v>1319052382.2154412</c:v>
                </c:pt>
                <c:pt idx="2">
                  <c:v>1552108590.3357182</c:v>
                </c:pt>
                <c:pt idx="3">
                  <c:v>6348258873.8861885</c:v>
                </c:pt>
                <c:pt idx="4">
                  <c:v>5589440599.6222219</c:v>
                </c:pt>
                <c:pt idx="5">
                  <c:v>414955677.46101207</c:v>
                </c:pt>
                <c:pt idx="6">
                  <c:v>40579882815.376938</c:v>
                </c:pt>
                <c:pt idx="7">
                  <c:v>922544919.12466633</c:v>
                </c:pt>
                <c:pt idx="8">
                  <c:v>131073538.04269333</c:v>
                </c:pt>
                <c:pt idx="9">
                  <c:v>81362684095.424957</c:v>
                </c:pt>
                <c:pt idx="10">
                  <c:v>128172303106.65855</c:v>
                </c:pt>
                <c:pt idx="11">
                  <c:v>47102763414.785431</c:v>
                </c:pt>
                <c:pt idx="12">
                  <c:v>16212925934.103163</c:v>
                </c:pt>
                <c:pt idx="13">
                  <c:v>7665747967.6046286</c:v>
                </c:pt>
                <c:pt idx="14">
                  <c:v>37566834941.985771</c:v>
                </c:pt>
                <c:pt idx="15">
                  <c:v>933014152.18158984</c:v>
                </c:pt>
                <c:pt idx="16">
                  <c:v>24046389889.178089</c:v>
                </c:pt>
                <c:pt idx="17">
                  <c:v>16414108837.139124</c:v>
                </c:pt>
                <c:pt idx="18">
                  <c:v>3504641361.5640287</c:v>
                </c:pt>
                <c:pt idx="19">
                  <c:v>353183222.52037913</c:v>
                </c:pt>
                <c:pt idx="20">
                  <c:v>5374589327.6672745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BA-475A-8309-99E8AD53F162}"/>
            </c:ext>
          </c:extLst>
        </c:ser>
        <c:ser>
          <c:idx val="2"/>
          <c:order val="2"/>
          <c:tx>
            <c:strRef>
              <c:f>Sheet3!$D$3</c:f>
              <c:strCache>
                <c:ptCount val="1"/>
                <c:pt idx="0">
                  <c:v>Expected VAT in New Law Q4 2024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Sheet3!$A$4:$A$25</c:f>
              <c:strCache>
                <c:ptCount val="21"/>
                <c:pt idx="0">
                  <c:v>Admin Services</c:v>
                </c:pt>
                <c:pt idx="1">
                  <c:v>Agriculture</c:v>
                </c:pt>
                <c:pt idx="2">
                  <c:v>Arts &amp; Recreation</c:v>
                </c:pt>
                <c:pt idx="3">
                  <c:v>Construction</c:v>
                </c:pt>
                <c:pt idx="4">
                  <c:v>Education</c:v>
                </c:pt>
                <c:pt idx="5">
                  <c:v>Extraterritorial Orgs</c:v>
                </c:pt>
                <c:pt idx="6">
                  <c:v>Finance</c:v>
                </c:pt>
                <c:pt idx="7">
                  <c:v>Health &amp; Social</c:v>
                </c:pt>
                <c:pt idx="8">
                  <c:v>Household Activities</c:v>
                </c:pt>
                <c:pt idx="9">
                  <c:v>Info &amp; Communication</c:v>
                </c:pt>
                <c:pt idx="10">
                  <c:v>Manufacturing</c:v>
                </c:pt>
                <c:pt idx="11">
                  <c:v>Mining</c:v>
                </c:pt>
                <c:pt idx="12">
                  <c:v>Other Services</c:v>
                </c:pt>
                <c:pt idx="13">
                  <c:v>Professional Services</c:v>
                </c:pt>
                <c:pt idx="14">
                  <c:v>Public Admin</c:v>
                </c:pt>
                <c:pt idx="15">
                  <c:v>Real Estate</c:v>
                </c:pt>
                <c:pt idx="16">
                  <c:v>Trade &amp; Repair</c:v>
                </c:pt>
                <c:pt idx="17">
                  <c:v>Transport &amp; Storage</c:v>
                </c:pt>
                <c:pt idx="18">
                  <c:v>Utilities</c:v>
                </c:pt>
                <c:pt idx="19">
                  <c:v>Water &amp; Waste</c:v>
                </c:pt>
                <c:pt idx="20">
                  <c:v>Shelter &amp; Food</c:v>
                </c:pt>
              </c:strCache>
            </c:strRef>
          </c:cat>
          <c:val>
            <c:numRef>
              <c:f>Sheet3!$D$4:$D$25</c:f>
              <c:numCache>
                <c:formatCode>_-* #,##0_-;\-* #,##0_-;_-* "-"??_-;_-@_-</c:formatCode>
                <c:ptCount val="21"/>
                <c:pt idx="0">
                  <c:v>4881011066.8862486</c:v>
                </c:pt>
                <c:pt idx="1">
                  <c:v>804621953.15141916</c:v>
                </c:pt>
                <c:pt idx="2">
                  <c:v>1474503160.8189323</c:v>
                </c:pt>
                <c:pt idx="3">
                  <c:v>6221293696.4084644</c:v>
                </c:pt>
                <c:pt idx="4">
                  <c:v>0</c:v>
                </c:pt>
                <c:pt idx="5">
                  <c:v>402507007.1371817</c:v>
                </c:pt>
                <c:pt idx="6">
                  <c:v>39362486330.915627</c:v>
                </c:pt>
                <c:pt idx="7">
                  <c:v>0</c:v>
                </c:pt>
                <c:pt idx="8">
                  <c:v>104858830.43415466</c:v>
                </c:pt>
                <c:pt idx="9">
                  <c:v>48817610457.254974</c:v>
                </c:pt>
                <c:pt idx="10">
                  <c:v>110228180671.72635</c:v>
                </c:pt>
                <c:pt idx="11">
                  <c:v>45689680512.341866</c:v>
                </c:pt>
                <c:pt idx="12">
                  <c:v>15726538156.080069</c:v>
                </c:pt>
                <c:pt idx="13">
                  <c:v>6899173170.8441658</c:v>
                </c:pt>
                <c:pt idx="14">
                  <c:v>36815498243.146057</c:v>
                </c:pt>
                <c:pt idx="15">
                  <c:v>1166267690.2269874</c:v>
                </c:pt>
                <c:pt idx="16">
                  <c:v>21641750900.260281</c:v>
                </c:pt>
                <c:pt idx="17">
                  <c:v>0</c:v>
                </c:pt>
                <c:pt idx="18">
                  <c:v>0</c:v>
                </c:pt>
                <c:pt idx="19">
                  <c:v>282546578.0163033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BA-475A-8309-99E8AD53F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05356960"/>
        <c:axId val="805351560"/>
      </c:barChart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Consumer Poverty Index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gradFill flip="none" rotWithShape="1">
                <a:gsLst>
                  <a:gs pos="0">
                    <a:srgbClr val="C00000">
                      <a:tint val="66000"/>
                      <a:satMod val="160000"/>
                    </a:srgbClr>
                  </a:gs>
                  <a:gs pos="50000">
                    <a:srgbClr val="C00000">
                      <a:tint val="44500"/>
                      <a:satMod val="160000"/>
                    </a:srgbClr>
                  </a:gs>
                  <a:gs pos="100000">
                    <a:srgbClr val="C00000">
                      <a:tint val="23500"/>
                      <a:satMod val="160000"/>
                    </a:srgbClr>
                  </a:gs>
                </a:gsLst>
                <a:lin ang="18900000" scaled="1"/>
                <a:tileRect/>
              </a:gradFill>
              <a:ln>
                <a:solidFill>
                  <a:schemeClr val="accent2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strRef>
              <c:f>Sheet3!$A$4:$A$25</c:f>
              <c:strCache>
                <c:ptCount val="21"/>
                <c:pt idx="0">
                  <c:v>Admin Services</c:v>
                </c:pt>
                <c:pt idx="1">
                  <c:v>Agriculture</c:v>
                </c:pt>
                <c:pt idx="2">
                  <c:v>Arts &amp; Recreation</c:v>
                </c:pt>
                <c:pt idx="3">
                  <c:v>Construction</c:v>
                </c:pt>
                <c:pt idx="4">
                  <c:v>Education</c:v>
                </c:pt>
                <c:pt idx="5">
                  <c:v>Extraterritorial Orgs</c:v>
                </c:pt>
                <c:pt idx="6">
                  <c:v>Finance</c:v>
                </c:pt>
                <c:pt idx="7">
                  <c:v>Health &amp; Social</c:v>
                </c:pt>
                <c:pt idx="8">
                  <c:v>Household Activities</c:v>
                </c:pt>
                <c:pt idx="9">
                  <c:v>Info &amp; Communication</c:v>
                </c:pt>
                <c:pt idx="10">
                  <c:v>Manufacturing</c:v>
                </c:pt>
                <c:pt idx="11">
                  <c:v>Mining</c:v>
                </c:pt>
                <c:pt idx="12">
                  <c:v>Other Services</c:v>
                </c:pt>
                <c:pt idx="13">
                  <c:v>Professional Services</c:v>
                </c:pt>
                <c:pt idx="14">
                  <c:v>Public Admin</c:v>
                </c:pt>
                <c:pt idx="15">
                  <c:v>Real Estate</c:v>
                </c:pt>
                <c:pt idx="16">
                  <c:v>Trade &amp; Repair</c:v>
                </c:pt>
                <c:pt idx="17">
                  <c:v>Transport &amp; Storage</c:v>
                </c:pt>
                <c:pt idx="18">
                  <c:v>Utilities</c:v>
                </c:pt>
                <c:pt idx="19">
                  <c:v>Water &amp; Waste</c:v>
                </c:pt>
                <c:pt idx="20">
                  <c:v>Shelter &amp; Food</c:v>
                </c:pt>
              </c:strCache>
            </c:strRef>
          </c:cat>
          <c:val>
            <c:numRef>
              <c:f>Sheet3!$B$4:$B$25</c:f>
              <c:numCache>
                <c:formatCode>_-* #,##0_-;\-* #,##0_-;_-* "-"??_-;_-@_-</c:formatCode>
                <c:ptCount val="21"/>
                <c:pt idx="0">
                  <c:v>10</c:v>
                </c:pt>
                <c:pt idx="1">
                  <c:v>39</c:v>
                </c:pt>
                <c:pt idx="2">
                  <c:v>5</c:v>
                </c:pt>
                <c:pt idx="3">
                  <c:v>2</c:v>
                </c:pt>
                <c:pt idx="4">
                  <c:v>45</c:v>
                </c:pt>
                <c:pt idx="5">
                  <c:v>3</c:v>
                </c:pt>
                <c:pt idx="6">
                  <c:v>3</c:v>
                </c:pt>
                <c:pt idx="7">
                  <c:v>20</c:v>
                </c:pt>
                <c:pt idx="8">
                  <c:v>20</c:v>
                </c:pt>
                <c:pt idx="9">
                  <c:v>40</c:v>
                </c:pt>
                <c:pt idx="10">
                  <c:v>14</c:v>
                </c:pt>
                <c:pt idx="11">
                  <c:v>3</c:v>
                </c:pt>
                <c:pt idx="12">
                  <c:v>3</c:v>
                </c:pt>
                <c:pt idx="13">
                  <c:v>10</c:v>
                </c:pt>
                <c:pt idx="14">
                  <c:v>2</c:v>
                </c:pt>
                <c:pt idx="15">
                  <c:v>1</c:v>
                </c:pt>
                <c:pt idx="16">
                  <c:v>10</c:v>
                </c:pt>
                <c:pt idx="17">
                  <c:v>40</c:v>
                </c:pt>
                <c:pt idx="18">
                  <c:v>40</c:v>
                </c:pt>
                <c:pt idx="19">
                  <c:v>20</c:v>
                </c:pt>
                <c:pt idx="20">
                  <c:v>40.1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BA-475A-8309-99E8AD53F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9899304"/>
        <c:axId val="805354080"/>
      </c:lineChart>
      <c:catAx>
        <c:axId val="80535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805351560"/>
        <c:crosses val="autoZero"/>
        <c:auto val="1"/>
        <c:lblAlgn val="ctr"/>
        <c:lblOffset val="100"/>
        <c:noMultiLvlLbl val="0"/>
      </c:catAx>
      <c:valAx>
        <c:axId val="805351560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VAT Volume Generated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805356960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</c:dispUnitsLbl>
        </c:dispUnits>
      </c:valAx>
      <c:valAx>
        <c:axId val="8053540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Poverty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49899304"/>
        <c:crosses val="max"/>
        <c:crossBetween val="between"/>
      </c:valAx>
      <c:catAx>
        <c:axId val="7498993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05354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[VAT Data and Calc.xlsx]Sheet1!PivotTable4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j-ea"/>
                <a:cs typeface="+mj-cs"/>
              </a:defRPr>
            </a:pPr>
            <a:r>
              <a:rPr lang="en-US" sz="1600" b="1"/>
              <a:t>The Unfairness of VAT in the Old Tax Law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j-ea"/>
              <a:cs typeface="+mj-cs"/>
            </a:defRPr>
          </a:pPr>
          <a:endParaRPr lang="en-NG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>
              <a:lumMod val="50000"/>
            </a:schemeClr>
          </a:solidFill>
          <a:ln>
            <a:noFill/>
          </a:ln>
          <a:effectLst/>
        </c:spPr>
        <c:marker>
          <c:symbol val="circle"/>
          <c:size val="8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Population Size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cat>
            <c:strRef>
              <c:f>Sheet1!$J$4:$J$41</c:f>
              <c:strCache>
                <c:ptCount val="37"/>
                <c:pt idx="0">
                  <c:v>Abia</c:v>
                </c:pt>
                <c:pt idx="1">
                  <c:v>Adamawa</c:v>
                </c:pt>
                <c:pt idx="2">
                  <c:v>Akwa Ibom</c:v>
                </c:pt>
                <c:pt idx="3">
                  <c:v>Anambra</c:v>
                </c:pt>
                <c:pt idx="4">
                  <c:v>Bauchi</c:v>
                </c:pt>
                <c:pt idx="5">
                  <c:v>Bayelsa</c:v>
                </c:pt>
                <c:pt idx="6">
                  <c:v>Benue</c:v>
                </c:pt>
                <c:pt idx="7">
                  <c:v>Borno</c:v>
                </c:pt>
                <c:pt idx="8">
                  <c:v>Cross River</c:v>
                </c:pt>
                <c:pt idx="9">
                  <c:v>Delta</c:v>
                </c:pt>
                <c:pt idx="10">
                  <c:v>Ebonyi</c:v>
                </c:pt>
                <c:pt idx="11">
                  <c:v>Edo</c:v>
                </c:pt>
                <c:pt idx="12">
                  <c:v>Ekiti</c:v>
                </c:pt>
                <c:pt idx="13">
                  <c:v>Enugu</c:v>
                </c:pt>
                <c:pt idx="14">
                  <c:v>FCT</c:v>
                </c:pt>
                <c:pt idx="15">
                  <c:v>Gombe</c:v>
                </c:pt>
                <c:pt idx="16">
                  <c:v>Imo</c:v>
                </c:pt>
                <c:pt idx="17">
                  <c:v>Jigawa</c:v>
                </c:pt>
                <c:pt idx="18">
                  <c:v>Kaduna</c:v>
                </c:pt>
                <c:pt idx="19">
                  <c:v>Kano</c:v>
                </c:pt>
                <c:pt idx="20">
                  <c:v>Katsina</c:v>
                </c:pt>
                <c:pt idx="21">
                  <c:v>Kebbi</c:v>
                </c:pt>
                <c:pt idx="22">
                  <c:v>Kogi</c:v>
                </c:pt>
                <c:pt idx="23">
                  <c:v>Kwara</c:v>
                </c:pt>
                <c:pt idx="24">
                  <c:v>Lagos</c:v>
                </c:pt>
                <c:pt idx="25">
                  <c:v>Nasawawa</c:v>
                </c:pt>
                <c:pt idx="26">
                  <c:v>Niger</c:v>
                </c:pt>
                <c:pt idx="27">
                  <c:v>Ogun</c:v>
                </c:pt>
                <c:pt idx="28">
                  <c:v>Ondo</c:v>
                </c:pt>
                <c:pt idx="29">
                  <c:v>Osun</c:v>
                </c:pt>
                <c:pt idx="30">
                  <c:v>Oyo</c:v>
                </c:pt>
                <c:pt idx="31">
                  <c:v>Plateau</c:v>
                </c:pt>
                <c:pt idx="32">
                  <c:v>Rivers</c:v>
                </c:pt>
                <c:pt idx="33">
                  <c:v>Sokoto</c:v>
                </c:pt>
                <c:pt idx="34">
                  <c:v>Taraba</c:v>
                </c:pt>
                <c:pt idx="35">
                  <c:v>Yobe</c:v>
                </c:pt>
                <c:pt idx="36">
                  <c:v>Zamfara</c:v>
                </c:pt>
              </c:strCache>
            </c:strRef>
          </c:cat>
          <c:val>
            <c:numRef>
              <c:f>Sheet1!$K$4:$K$41</c:f>
              <c:numCache>
                <c:formatCode>_-* #,##0_-;\-* #,##0_-;_-* "-"??_-;_-@_-</c:formatCode>
                <c:ptCount val="37"/>
                <c:pt idx="0">
                  <c:v>4841943</c:v>
                </c:pt>
                <c:pt idx="1">
                  <c:v>5236948</c:v>
                </c:pt>
                <c:pt idx="2">
                  <c:v>5780581</c:v>
                </c:pt>
                <c:pt idx="3">
                  <c:v>7299910</c:v>
                </c:pt>
                <c:pt idx="4">
                  <c:v>7540663</c:v>
                </c:pt>
                <c:pt idx="5">
                  <c:v>2394725</c:v>
                </c:pt>
                <c:pt idx="6">
                  <c:v>6687706</c:v>
                </c:pt>
                <c:pt idx="7">
                  <c:v>6651590</c:v>
                </c:pt>
                <c:pt idx="8">
                  <c:v>4175020</c:v>
                </c:pt>
                <c:pt idx="9">
                  <c:v>7107543</c:v>
                </c:pt>
                <c:pt idx="10">
                  <c:v>4007155</c:v>
                </c:pt>
                <c:pt idx="11">
                  <c:v>5161137</c:v>
                </c:pt>
                <c:pt idx="12">
                  <c:v>3398177</c:v>
                </c:pt>
                <c:pt idx="13">
                  <c:v>5396098</c:v>
                </c:pt>
                <c:pt idx="14">
                  <c:v>4802443</c:v>
                </c:pt>
                <c:pt idx="15">
                  <c:v>4623462</c:v>
                </c:pt>
                <c:pt idx="16">
                  <c:v>6067722</c:v>
                </c:pt>
                <c:pt idx="17">
                  <c:v>6979080</c:v>
                </c:pt>
                <c:pt idx="18">
                  <c:v>8324285</c:v>
                </c:pt>
                <c:pt idx="19">
                  <c:v>16253549</c:v>
                </c:pt>
                <c:pt idx="20">
                  <c:v>9300382</c:v>
                </c:pt>
                <c:pt idx="21">
                  <c:v>6001610</c:v>
                </c:pt>
                <c:pt idx="22">
                  <c:v>5053734</c:v>
                </c:pt>
                <c:pt idx="23">
                  <c:v>4259613</c:v>
                </c:pt>
                <c:pt idx="24">
                  <c:v>15772884</c:v>
                </c:pt>
                <c:pt idx="25">
                  <c:v>3632239</c:v>
                </c:pt>
                <c:pt idx="26">
                  <c:v>6720617</c:v>
                </c:pt>
                <c:pt idx="27">
                  <c:v>6445275</c:v>
                </c:pt>
                <c:pt idx="28">
                  <c:v>5469707</c:v>
                </c:pt>
                <c:pt idx="29">
                  <c:v>4237396</c:v>
                </c:pt>
                <c:pt idx="30">
                  <c:v>7512855</c:v>
                </c:pt>
                <c:pt idx="31">
                  <c:v>5400974</c:v>
                </c:pt>
                <c:pt idx="32">
                  <c:v>7234973</c:v>
                </c:pt>
                <c:pt idx="33">
                  <c:v>6163187</c:v>
                </c:pt>
                <c:pt idx="34">
                  <c:v>4331885</c:v>
                </c:pt>
                <c:pt idx="35">
                  <c:v>4350401</c:v>
                </c:pt>
                <c:pt idx="36">
                  <c:v>5517793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59-408F-AF3A-74340F42E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916000"/>
        <c:axId val="748914200"/>
      </c:areaChart>
      <c:barChart>
        <c:barDir val="col"/>
        <c:grouping val="clustered"/>
        <c:varyColors val="0"/>
        <c:ser>
          <c:idx val="1"/>
          <c:order val="1"/>
          <c:tx>
            <c:strRef>
              <c:f>Sheet1!$L$3</c:f>
              <c:strCache>
                <c:ptCount val="1"/>
                <c:pt idx="0">
                  <c:v>VAT in Old Reform 2024 Q4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Sheet1!$J$4:$J$41</c:f>
              <c:strCache>
                <c:ptCount val="37"/>
                <c:pt idx="0">
                  <c:v>Abia</c:v>
                </c:pt>
                <c:pt idx="1">
                  <c:v>Adamawa</c:v>
                </c:pt>
                <c:pt idx="2">
                  <c:v>Akwa Ibom</c:v>
                </c:pt>
                <c:pt idx="3">
                  <c:v>Anambra</c:v>
                </c:pt>
                <c:pt idx="4">
                  <c:v>Bauchi</c:v>
                </c:pt>
                <c:pt idx="5">
                  <c:v>Bayelsa</c:v>
                </c:pt>
                <c:pt idx="6">
                  <c:v>Benue</c:v>
                </c:pt>
                <c:pt idx="7">
                  <c:v>Borno</c:v>
                </c:pt>
                <c:pt idx="8">
                  <c:v>Cross River</c:v>
                </c:pt>
                <c:pt idx="9">
                  <c:v>Delta</c:v>
                </c:pt>
                <c:pt idx="10">
                  <c:v>Ebonyi</c:v>
                </c:pt>
                <c:pt idx="11">
                  <c:v>Edo</c:v>
                </c:pt>
                <c:pt idx="12">
                  <c:v>Ekiti</c:v>
                </c:pt>
                <c:pt idx="13">
                  <c:v>Enugu</c:v>
                </c:pt>
                <c:pt idx="14">
                  <c:v>FCT</c:v>
                </c:pt>
                <c:pt idx="15">
                  <c:v>Gombe</c:v>
                </c:pt>
                <c:pt idx="16">
                  <c:v>Imo</c:v>
                </c:pt>
                <c:pt idx="17">
                  <c:v>Jigawa</c:v>
                </c:pt>
                <c:pt idx="18">
                  <c:v>Kaduna</c:v>
                </c:pt>
                <c:pt idx="19">
                  <c:v>Kano</c:v>
                </c:pt>
                <c:pt idx="20">
                  <c:v>Katsina</c:v>
                </c:pt>
                <c:pt idx="21">
                  <c:v>Kebbi</c:v>
                </c:pt>
                <c:pt idx="22">
                  <c:v>Kogi</c:v>
                </c:pt>
                <c:pt idx="23">
                  <c:v>Kwara</c:v>
                </c:pt>
                <c:pt idx="24">
                  <c:v>Lagos</c:v>
                </c:pt>
                <c:pt idx="25">
                  <c:v>Nasawawa</c:v>
                </c:pt>
                <c:pt idx="26">
                  <c:v>Niger</c:v>
                </c:pt>
                <c:pt idx="27">
                  <c:v>Ogun</c:v>
                </c:pt>
                <c:pt idx="28">
                  <c:v>Ondo</c:v>
                </c:pt>
                <c:pt idx="29">
                  <c:v>Osun</c:v>
                </c:pt>
                <c:pt idx="30">
                  <c:v>Oyo</c:v>
                </c:pt>
                <c:pt idx="31">
                  <c:v>Plateau</c:v>
                </c:pt>
                <c:pt idx="32">
                  <c:v>Rivers</c:v>
                </c:pt>
                <c:pt idx="33">
                  <c:v>Sokoto</c:v>
                </c:pt>
                <c:pt idx="34">
                  <c:v>Taraba</c:v>
                </c:pt>
                <c:pt idx="35">
                  <c:v>Yobe</c:v>
                </c:pt>
                <c:pt idx="36">
                  <c:v>Zamfara</c:v>
                </c:pt>
              </c:strCache>
            </c:strRef>
          </c:cat>
          <c:val>
            <c:numRef>
              <c:f>Sheet1!$L$4:$L$41</c:f>
              <c:numCache>
                <c:formatCode>_(* #,##0.00_);_(* \(#,##0.00\);_(* "-"??_);_(@_)</c:formatCode>
                <c:ptCount val="37"/>
                <c:pt idx="0">
                  <c:v>643678714.27998888</c:v>
                </c:pt>
                <c:pt idx="1">
                  <c:v>2512929772.9721308</c:v>
                </c:pt>
                <c:pt idx="2">
                  <c:v>4356391768.5887518</c:v>
                </c:pt>
                <c:pt idx="3">
                  <c:v>4152640705.9153366</c:v>
                </c:pt>
                <c:pt idx="4">
                  <c:v>670709688.59466207</c:v>
                </c:pt>
                <c:pt idx="5">
                  <c:v>6908131267.7843895</c:v>
                </c:pt>
                <c:pt idx="6">
                  <c:v>2483822478.3045001</c:v>
                </c:pt>
                <c:pt idx="7">
                  <c:v>2910729466.7630858</c:v>
                </c:pt>
                <c:pt idx="8">
                  <c:v>1047862608.0347111</c:v>
                </c:pt>
                <c:pt idx="9">
                  <c:v>12700482906.642931</c:v>
                </c:pt>
                <c:pt idx="10">
                  <c:v>1843461995.6166213</c:v>
                </c:pt>
                <c:pt idx="11">
                  <c:v>3929484780.1301656</c:v>
                </c:pt>
                <c:pt idx="12">
                  <c:v>3551089949.4509649</c:v>
                </c:pt>
                <c:pt idx="13">
                  <c:v>1047862608.0347111</c:v>
                </c:pt>
                <c:pt idx="14">
                  <c:v>17629318137.028423</c:v>
                </c:pt>
                <c:pt idx="15">
                  <c:v>2474120046.7486234</c:v>
                </c:pt>
                <c:pt idx="16">
                  <c:v>228404941.25689936</c:v>
                </c:pt>
                <c:pt idx="17">
                  <c:v>1542686617.3844354</c:v>
                </c:pt>
                <c:pt idx="18">
                  <c:v>1969593605.8430212</c:v>
                </c:pt>
                <c:pt idx="19">
                  <c:v>4511630673.4827833</c:v>
                </c:pt>
                <c:pt idx="20">
                  <c:v>1630008501.3873281</c:v>
                </c:pt>
                <c:pt idx="21">
                  <c:v>645376639.80226731</c:v>
                </c:pt>
                <c:pt idx="22">
                  <c:v>2357690868.0780993</c:v>
                </c:pt>
                <c:pt idx="23">
                  <c:v>2804002719.6484394</c:v>
                </c:pt>
                <c:pt idx="24">
                  <c:v>242337632971.13864</c:v>
                </c:pt>
                <c:pt idx="25">
                  <c:v>1426257438.713912</c:v>
                </c:pt>
                <c:pt idx="26">
                  <c:v>1678520659.166713</c:v>
                </c:pt>
                <c:pt idx="27">
                  <c:v>1688223090.7225897</c:v>
                </c:pt>
                <c:pt idx="28">
                  <c:v>1406852575.6021583</c:v>
                </c:pt>
                <c:pt idx="29">
                  <c:v>1756140111.6137288</c:v>
                </c:pt>
                <c:pt idx="30">
                  <c:v>19511589858.868553</c:v>
                </c:pt>
                <c:pt idx="31">
                  <c:v>2503227341.416254</c:v>
                </c:pt>
                <c:pt idx="32">
                  <c:v>68440952195.156029</c:v>
                </c:pt>
                <c:pt idx="33">
                  <c:v>1785247406.2813594</c:v>
                </c:pt>
                <c:pt idx="34">
                  <c:v>1824057132.5048673</c:v>
                </c:pt>
                <c:pt idx="35">
                  <c:v>1659115796.0549591</c:v>
                </c:pt>
                <c:pt idx="36">
                  <c:v>419921237.7383545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59-408F-AF3A-74340F42E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5689352"/>
        <c:axId val="755688272"/>
      </c:barChart>
      <c:catAx>
        <c:axId val="748916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48914200"/>
        <c:crosses val="autoZero"/>
        <c:auto val="1"/>
        <c:lblAlgn val="ctr"/>
        <c:lblOffset val="100"/>
        <c:noMultiLvlLbl val="0"/>
      </c:catAx>
      <c:valAx>
        <c:axId val="7489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48916000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</c:dispUnitsLbl>
        </c:dispUnits>
      </c:valAx>
      <c:valAx>
        <c:axId val="75568827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rgbClr val="FF0000"/>
                    </a:solidFill>
                  </a:rPr>
                  <a:t>Generated VAT Volume in Old Tax Law</a:t>
                </a:r>
              </a:p>
            </c:rich>
          </c:tx>
          <c:layout>
            <c:manualLayout>
              <c:xMode val="edge"/>
              <c:yMode val="edge"/>
              <c:x val="0.97681946291606403"/>
              <c:y val="9.724332633343336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55689352"/>
        <c:crosses val="max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</c:dispUnitsLbl>
        </c:dispUnits>
      </c:valAx>
      <c:catAx>
        <c:axId val="755689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556882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+mn-lt"/>
        </a:defRPr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19</xdr:col>
      <xdr:colOff>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3E51F5-C93F-41B6-8736-F59737582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20</xdr:row>
      <xdr:rowOff>120649</xdr:rowOff>
    </xdr:from>
    <xdr:to>
      <xdr:col>19</xdr:col>
      <xdr:colOff>0</xdr:colOff>
      <xdr:row>37</xdr:row>
      <xdr:rowOff>6754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8F9B0B-6B07-4ABD-AE21-4A6A8C5E0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81066</xdr:colOff>
      <xdr:row>2</xdr:row>
      <xdr:rowOff>0</xdr:rowOff>
    </xdr:from>
    <xdr:to>
      <xdr:col>38</xdr:col>
      <xdr:colOff>10243</xdr:colOff>
      <xdr:row>19</xdr:row>
      <xdr:rowOff>168883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045437-397D-4FF1-B346-EE56D6245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81066</xdr:colOff>
      <xdr:row>20</xdr:row>
      <xdr:rowOff>141862</xdr:rowOff>
    </xdr:from>
    <xdr:to>
      <xdr:col>37</xdr:col>
      <xdr:colOff>645243</xdr:colOff>
      <xdr:row>37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38B2AE8-3F90-4B9D-85F6-9366EEDF7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otayo Ikudayisi" refreshedDate="45641.553329282404" createdVersion="8" refreshedVersion="8" minRefreshableVersion="3" recordCount="21" xr:uid="{5BCEF479-EC29-4093-8772-D0F829DD7EE0}">
  <cacheSource type="worksheet">
    <worksheetSource ref="A2:P23" sheet="vat per sector"/>
  </cacheSource>
  <cacheFields count="16">
    <cacheField name="Sector" numFmtId="43">
      <sharedItems/>
    </cacheField>
    <cacheField name="New Sector Name" numFmtId="0">
      <sharedItems count="22">
        <s v="Shelter &amp; Food"/>
        <s v="Extraterritorial Orgs"/>
        <s v="Household Activities"/>
        <s v="Admin Services"/>
        <s v="Agriculture"/>
        <s v="Arts &amp; Recreation"/>
        <s v="Construction"/>
        <s v="Education"/>
        <s v="Utilities"/>
        <s v="Finance"/>
        <s v="Health &amp; Social"/>
        <s v="Info &amp; Communication"/>
        <s v="Manufacturing"/>
        <s v="Mining"/>
        <s v="Other Services"/>
        <s v="Professional Services"/>
        <s v="Public Admin"/>
        <s v="Real Estate"/>
        <s v="Transport &amp; Storage"/>
        <s v="Water &amp; Waste"/>
        <s v="Trade &amp; Repair"/>
        <s v="Accommodation &amp; Food" u="1"/>
      </sharedItems>
    </cacheField>
    <cacheField name="Q3, 2021" numFmtId="43">
      <sharedItems containsSemiMixedTypes="0" containsString="0" containsNumber="1" minValue="20155177.189999998" maxValue="91200965076.470291"/>
    </cacheField>
    <cacheField name="Q4, 2021" numFmtId="43">
      <sharedItems containsSemiMixedTypes="0" containsString="0" containsNumber="1" minValue="50420570.560000002" maxValue="102855959902.81978"/>
    </cacheField>
    <cacheField name="Q1, 2022" numFmtId="43">
      <sharedItems containsSemiMixedTypes="0" containsString="0" containsNumber="1" minValue="154118892.16000003" maxValue="112973891045.50984"/>
    </cacheField>
    <cacheField name="Q2, 2022" numFmtId="43">
      <sharedItems containsSemiMixedTypes="0" containsString="0" containsNumber="1" minValue="97764539.250000015" maxValue="118803456873.21999"/>
    </cacheField>
    <cacheField name="Q3, 2022" numFmtId="43">
      <sharedItems containsSemiMixedTypes="0" containsString="0" containsNumber="1" minValue="42657813.32" maxValue="114366843943.24992"/>
    </cacheField>
    <cacheField name="Q4 2022" numFmtId="43">
      <sharedItems containsSemiMixedTypes="0" containsString="0" containsNumber="1" minValue="38162747.420000002" maxValue="131285927335.30258"/>
    </cacheField>
    <cacheField name="Q1 2023" numFmtId="43">
      <sharedItems containsSemiMixedTypes="0" containsString="0" containsNumber="1" minValue="89029330.859999999" maxValue="129322317394.10994"/>
    </cacheField>
    <cacheField name="Q2 2023" numFmtId="43">
      <sharedItems containsSemiMixedTypes="0" containsString="0" containsNumber="1" minValue="73723066.349999994" maxValue="151781814900.26981"/>
    </cacheField>
    <cacheField name="Q3 2023" numFmtId="43">
      <sharedItems containsSemiMixedTypes="0" containsString="0" containsNumber="1" minValue="80877916.739999995" maxValue="138388007551.68976"/>
    </cacheField>
    <cacheField name="Average Contribution%" numFmtId="166">
      <sharedItems containsSemiMixedTypes="0" containsString="0" containsNumber="1" minValue="2.481808307980525E-4" maxValue="0.30489706600581296"/>
    </cacheField>
    <cacheField name="Average Contribution" numFmtId="43">
      <sharedItems containsSemiMixedTypes="0" containsString="0" containsNumber="1" minValue="98670866.86777778" maxValue="121219909335.84909"/>
    </cacheField>
    <cacheField name="Assummed 2024 Q4 in Old Tax Law" numFmtId="167">
      <sharedItems containsSemiMixedTypes="0" containsString="0" containsNumber="1" minValue="131073538.04269333" maxValue="128172303106.65855"/>
    </cacheField>
    <cacheField name="Simulated Poverty Index of consumers" numFmtId="167">
      <sharedItems containsSemiMixedTypes="0" containsString="0" containsNumber="1" minValue="1" maxValue="45"/>
    </cacheField>
    <cacheField name="New Tax Reform Q4 Vat" numFmtId="167">
      <sharedItems containsSemiMixedTypes="0" containsString="0" containsNumber="1" minValue="0" maxValue="110228180671.726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otayo Ikudayisi" refreshedDate="45641.553329745373" createdVersion="8" refreshedVersion="8" minRefreshableVersion="3" recordCount="37" xr:uid="{DA7D5D10-7C2E-4F93-9C10-E7DAB11D2257}">
  <cacheSource type="worksheet">
    <worksheetSource name="Table1"/>
  </cacheSource>
  <cacheFields count="9">
    <cacheField name="State" numFmtId="0">
      <sharedItems count="37">
        <s v="Lagos"/>
        <s v="Edo"/>
        <s v="Ekiti"/>
        <s v="Borno"/>
        <s v="Kwara"/>
        <s v="Adamawa"/>
        <s v="Plateau"/>
        <s v="Benue"/>
        <s v="Gombe"/>
        <s v="Kogi"/>
        <s v="Kaduna"/>
        <s v="Rivers"/>
        <s v="Ebonyi"/>
        <s v="Taraba"/>
        <s v="Sokoto"/>
        <s v="Osun"/>
        <s v="Ogun"/>
        <s v="Niger"/>
        <s v="Yobe"/>
        <s v="Katsina"/>
        <s v="Jigawa"/>
        <s v="Nasawawa"/>
        <s v="Oyo"/>
        <s v="Ondo"/>
        <s v="Enugu"/>
        <s v="Cross River"/>
        <s v="Bauchi"/>
        <s v="Kebbi"/>
        <s v="Abia"/>
        <s v="Zamfara"/>
        <s v="Imo"/>
        <s v="FCT"/>
        <s v="Delta"/>
        <s v="Bayelsa"/>
        <s v="Kano"/>
        <s v="Akwa Ibom"/>
        <s v="Anambra"/>
      </sharedItems>
    </cacheField>
    <cacheField name="Extracted Values" numFmtId="43">
      <sharedItems containsSemiMixedTypes="0" containsString="0" containsNumber="1" minValue="1.08" maxValue="691.28"/>
    </cacheField>
    <cacheField name="Mill/Bill" numFmtId="3">
      <sharedItems containsSemiMixedTypes="0" containsString="0" containsNumber="1" containsInteger="1" minValue="1000000000" maxValue="1000000000000"/>
    </cacheField>
    <cacheField name="VAT at AUG" numFmtId="167">
      <sharedItems containsSemiMixedTypes="0" containsString="0" containsNumber="1" minValue="235410000000" maxValue="249770000000000"/>
    </cacheField>
    <cacheField name="Contribution to VAT in Old Reform" numFmtId="166">
      <sharedItems containsSemiMixedTypes="0" containsString="0" containsNumber="1" minValue="5.2995434031726755E-4" maxValue="0.56228153256464852"/>
    </cacheField>
    <cacheField name="Assumed 2024 Q4 in Old tax law" numFmtId="43">
      <sharedItems containsSemiMixedTypes="0" containsString="0" containsNumber="1" minValue="228404941.25689936" maxValue="242337632971.13864"/>
    </cacheField>
    <cacheField name="Population" numFmtId="167">
      <sharedItems containsSemiMixedTypes="0" containsString="0" containsNumber="1" containsInteger="1" minValue="2394725" maxValue="16253549"/>
    </cacheField>
    <cacheField name="population Proportion" numFmtId="9">
      <sharedItems containsSemiMixedTypes="0" containsString="0" containsNumber="1" minValue="1.0405728262538055E-2" maxValue="7.0626069463444505E-2"/>
    </cacheField>
    <cacheField name="New Tax Reform VAT" numFmtId="167">
      <sharedItems containsSemiMixedTypes="0" containsString="0" containsNumber="1" minValue="3543343275.1566443" maxValue="24049485242.179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s v="Accommodation and food service activities"/>
    <x v="0"/>
    <n v="3705451942.2900171"/>
    <n v="4240103965.4800186"/>
    <n v="3682274009.3600116"/>
    <n v="5244847632.8399906"/>
    <n v="5475499410.8299837"/>
    <n v="5075921853.7132149"/>
    <n v="5569337421.5199976"/>
    <n v="5600239661.9800005"/>
    <n v="6256635920.5499878"/>
    <n v="1.253436241790106E-2"/>
    <n v="4983367979.8403587"/>
    <n v="5374589327.6672745"/>
    <n v="40.1"/>
    <n v="0"/>
  </r>
  <r>
    <s v="Activities of extraterritorial organizations and bodies"/>
    <x v="1"/>
    <n v="20155177.189999998"/>
    <n v="50420570.560000002"/>
    <n v="287055312.98000002"/>
    <n v="165378330.72999999"/>
    <n v="238929726.56"/>
    <n v="191605864.28999999"/>
    <n v="89029330.859999999"/>
    <n v="277821571.29000002"/>
    <n v="500768735.48000002"/>
    <n v="5.0896273500464304E-4"/>
    <n v="202351624.43777779"/>
    <n v="414955677.46101207"/>
    <n v="3"/>
    <n v="402507007.1371817"/>
  </r>
  <r>
    <s v="Activities of households as employers, undifferentiated goods- and services-producing activities of households for own use"/>
    <x v="2"/>
    <n v="90832636.059999973"/>
    <n v="138220013.41999999"/>
    <n v="154118892.16000003"/>
    <n v="97764539.250000015"/>
    <n v="42657813.32"/>
    <n v="38162747.420000002"/>
    <n v="171680177.08999997"/>
    <n v="73723066.349999994"/>
    <n v="80877916.739999995"/>
    <n v="2.481808307980525E-4"/>
    <n v="98670866.86777778"/>
    <n v="131073538.04269333"/>
    <n v="20"/>
    <n v="104858830.43415466"/>
  </r>
  <r>
    <s v="Administrative and support service activities"/>
    <x v="3"/>
    <n v="3892693471.4900026"/>
    <n v="4155459307.6600027"/>
    <n v="5753696208.5000067"/>
    <n v="4011704518.4900041"/>
    <n v="3610680570.0200009"/>
    <n v="4537065529.0939999"/>
    <n v="6450484584.4199953"/>
    <n v="5972806074.6200104"/>
    <n v="6383246244.7700024"/>
    <n v="1.2511312958981497E-2"/>
    <n v="4974204056.5626698"/>
    <n v="5423345629.8736095"/>
    <n v="10"/>
    <n v="4881011066.8862486"/>
  </r>
  <r>
    <s v="Agriculture, forestry and fishing"/>
    <x v="4"/>
    <n v="623509236.81999993"/>
    <n v="1200137722.3199997"/>
    <n v="827583235.20999956"/>
    <n v="1046852961.1999998"/>
    <n v="1396742642"/>
    <n v="976029860.84100008"/>
    <n v="1234244586.96"/>
    <n v="828655979.71999979"/>
    <n v="1589961106.2500005"/>
    <n v="2.7174972065535921E-3"/>
    <n v="1080413036.8134444"/>
    <n v="1319052382.2154412"/>
    <n v="39"/>
    <n v="804621953.15141916"/>
  </r>
  <r>
    <s v="Arts, entertainment and recreation"/>
    <x v="5"/>
    <n v="880979881.36999977"/>
    <n v="818654855.10999942"/>
    <n v="679472115.42999995"/>
    <n v="619190701.34999979"/>
    <n v="997475609.02999973"/>
    <n v="1434596049.5979996"/>
    <n v="2210153777.4099994"/>
    <n v="1844678309.5899999"/>
    <n v="2404973917.75"/>
    <n v="3.3229594028374421E-3"/>
    <n v="1321130579.6264443"/>
    <n v="1552108590.3357182"/>
    <n v="5"/>
    <n v="1474503160.8189323"/>
  </r>
  <r>
    <s v="Construction"/>
    <x v="6"/>
    <n v="3917618877.3800039"/>
    <n v="4432019157.1600113"/>
    <n v="4344057885.7700005"/>
    <n v="4077996770.4900026"/>
    <n v="5060217821.2000084"/>
    <n v="5384154847.5403328"/>
    <n v="10533678531.250006"/>
    <n v="7157605283.720005"/>
    <n v="6474746204.180006"/>
    <n v="1.4359806635750079E-2"/>
    <n v="5709121708.7433758"/>
    <n v="6348258873.8861885"/>
    <n v="2"/>
    <n v="6221293696.4084644"/>
  </r>
  <r>
    <s v="Education"/>
    <x v="7"/>
    <n v="4556324644.4599991"/>
    <n v="4296880748.9499969"/>
    <n v="5070895264.920001"/>
    <n v="4660849528.630003"/>
    <n v="5402653267.1300068"/>
    <n v="6415853792.9859991"/>
    <n v="4322675501.659996"/>
    <n v="5376858831.6800041"/>
    <n v="6824218266.1399994"/>
    <n v="1.3114795229454239E-2"/>
    <n v="5214134427.3951111"/>
    <n v="5589440599.6222219"/>
    <n v="45"/>
    <n v="0"/>
  </r>
  <r>
    <s v="Electricity, gas, steam and air conditioning supply"/>
    <x v="8"/>
    <n v="1897116021.8200004"/>
    <n v="1933598427.0099998"/>
    <n v="1832331304.2400012"/>
    <n v="3966534208.9499998"/>
    <n v="3707535482.0800009"/>
    <n v="3323664818.8100009"/>
    <n v="2921859376.7199993"/>
    <n v="2918977258.340003"/>
    <n v="4445780202.0699997"/>
    <n v="7.5310165699048158E-3"/>
    <n v="2994155233.3377786"/>
    <n v="3504641361.5640287"/>
    <n v="40"/>
    <n v="0"/>
  </r>
  <r>
    <s v="Financial and insurance activities"/>
    <x v="9"/>
    <n v="23955085379.800011"/>
    <n v="26956912476.54998"/>
    <n v="29271876367.149956"/>
    <n v="22342584397.249981"/>
    <n v="27161396595.959999"/>
    <n v="30477136212.649017"/>
    <n v="35401844116.009995"/>
    <n v="57267839536.359955"/>
    <n v="64272401390.619949"/>
    <n v="8.8622238299363901E-2"/>
    <n v="35234119608.038765"/>
    <n v="40579882815.376938"/>
    <n v="3"/>
    <n v="39362486330.915627"/>
  </r>
  <r>
    <s v="Human health and social work activities"/>
    <x v="10"/>
    <n v="654719728.22999978"/>
    <n v="755613833.0199995"/>
    <n v="652509273.58000016"/>
    <n v="681614707.36000001"/>
    <n v="808022350.38999987"/>
    <n v="1097450867.4739995"/>
    <n v="914590364.04999971"/>
    <n v="974712013.11000013"/>
    <n v="1128453774.3800008"/>
    <n v="2.1428962867798083E-3"/>
    <n v="851965212.39933336"/>
    <n v="922544919.12466633"/>
    <n v="20"/>
    <n v="0"/>
  </r>
  <r>
    <s v="Information and communication"/>
    <x v="11"/>
    <n v="59246093350.249893"/>
    <n v="62393397247.009964"/>
    <n v="58848511803.419899"/>
    <n v="68177533234.690071"/>
    <n v="68155333745.779976"/>
    <n v="73659380109.625549"/>
    <n v="84120992136.549911"/>
    <n v="108476808761.59003"/>
    <n v="99420277586.000061"/>
    <n v="0.1907385042729707"/>
    <n v="75833147552.768372"/>
    <n v="81362684095.424957"/>
    <n v="40"/>
    <n v="48817610457.254974"/>
  </r>
  <r>
    <s v="Manufacturing"/>
    <x v="12"/>
    <n v="91200965076.470291"/>
    <n v="102855959902.81978"/>
    <n v="112973891045.50984"/>
    <n v="118803456873.21999"/>
    <n v="114366843943.24992"/>
    <n v="131285927335.30258"/>
    <n v="129322317394.10994"/>
    <n v="151781814900.26981"/>
    <n v="138388007551.68976"/>
    <n v="0.30489706600581296"/>
    <n v="121219909335.84909"/>
    <n v="128172303106.65855"/>
    <n v="14"/>
    <n v="110228180671.72635"/>
  </r>
  <r>
    <s v="Mining and quarrying"/>
    <x v="13"/>
    <n v="28438497908.760025"/>
    <n v="33033683190.390003"/>
    <n v="40780096030.849968"/>
    <n v="38083274044.709999"/>
    <n v="40287179465.239998"/>
    <n v="39340004172.195015"/>
    <n v="53399079974.170082"/>
    <n v="53787320278.439957"/>
    <n v="57955122119.370018"/>
    <n v="0.10762547979041083"/>
    <n v="42789361909.347221"/>
    <n v="47102763414.785431"/>
    <n v="3"/>
    <n v="45689680512.341866"/>
  </r>
  <r>
    <s v="Other service activities"/>
    <x v="14"/>
    <n v="11108498777.369953"/>
    <n v="18277956584.719955"/>
    <n v="18128126509.909958"/>
    <n v="15235459773.689976"/>
    <n v="18650368370.029964"/>
    <n v="17742360811.795437"/>
    <n v="13579140239.539974"/>
    <n v="12415191042.66996"/>
    <n v="13499562092.15996"/>
    <n v="3.8744930036273412E-2"/>
    <n v="15404073800.209463"/>
    <n v="16212925934.103163"/>
    <n v="3"/>
    <n v="15726538156.080069"/>
  </r>
  <r>
    <s v="Professional, scientific and technical activities"/>
    <x v="15"/>
    <n v="5935842740.560008"/>
    <n v="7185366398.4199905"/>
    <n v="6446814597.4200029"/>
    <n v="6686362876.8400192"/>
    <n v="7518975754.8299961"/>
    <n v="8001624595.0146246"/>
    <n v="7519479735.8399878"/>
    <n v="7072709003.3300028"/>
    <n v="8841903329.4399986"/>
    <n v="1.822404786899421E-2"/>
    <n v="7245453225.7438469"/>
    <n v="7665747967.6046286"/>
    <n v="10"/>
    <n v="6899173170.8441658"/>
  </r>
  <r>
    <s v="Public administration and defence, compulsory social security"/>
    <x v="16"/>
    <n v="27223963412.959995"/>
    <n v="28594933007.869976"/>
    <n v="25055914595.460018"/>
    <n v="32111030118.540043"/>
    <n v="31232186619.840076"/>
    <n v="40269619458.619965"/>
    <n v="32808802432.159969"/>
    <n v="38168370623.990089"/>
    <n v="51753967573.469963"/>
    <n v="8.5858748184164821E-2"/>
    <n v="34135420871.434456"/>
    <n v="37566834941.985771"/>
    <n v="2"/>
    <n v="36815498243.146057"/>
  </r>
  <r>
    <s v="Real estate activities"/>
    <x v="17"/>
    <n v="872158889.26999986"/>
    <n v="1012043338.2800007"/>
    <n v="822369110.93999958"/>
    <n v="945299875.04999995"/>
    <n v="842228635.92000079"/>
    <n v="974076834.89199865"/>
    <n v="516125563.53999996"/>
    <n v="1151440018.47"/>
    <n v="717580873.51999986"/>
    <n v="2.194776232958709E-3"/>
    <n v="872591459.98688877"/>
    <n v="933014152.18158984"/>
    <n v="1"/>
    <n v="1166267690.2269874"/>
  </r>
  <r>
    <s v="Transportation and storage"/>
    <x v="18"/>
    <n v="13775782673.899981"/>
    <n v="16366424410.939981"/>
    <n v="13574921925.439974"/>
    <n v="15497266751.849991"/>
    <n v="15352049136.099981"/>
    <n v="17616855804.092506"/>
    <n v="15678188381.489981"/>
    <n v="16538506327.489954"/>
    <n v="17737603356.209969"/>
    <n v="3.9723339792362672E-2"/>
    <n v="15793066529.723593"/>
    <n v="16414108837.139124"/>
    <n v="40"/>
    <n v="0"/>
  </r>
  <r>
    <s v="Water supply, sewerage, waste management and remediation activities"/>
    <x v="19"/>
    <n v="236752946.98000008"/>
    <n v="366794699.56999993"/>
    <n v="541459521.13999987"/>
    <n v="459795621.83000004"/>
    <n v="312568228.44999993"/>
    <n v="286564310.16999996"/>
    <n v="194723291.50999999"/>
    <n v="238888567.48999998"/>
    <n v="303257495.69000006"/>
    <n v="8.218696860786426E-4"/>
    <n v="326756075.86999995"/>
    <n v="353183222.52037913"/>
    <n v="20"/>
    <n v="282546578.0163033"/>
  </r>
  <r>
    <s v="Wholesale and retail trade, repair of motor vehicles and motorcycles"/>
    <x v="20"/>
    <n v="13240601379.419889"/>
    <n v="14229032157.689905"/>
    <n v="14315567929.309917"/>
    <n v="16209370270.399847"/>
    <n v="17305888983.62994"/>
    <n v="19992401412.322411"/>
    <n v="29138752639.119995"/>
    <n v="34103289515.199993"/>
    <n v="33102888578.790043"/>
    <n v="5.355720955664401E-2"/>
    <n v="21293088096.209103"/>
    <n v="24046389889.178089"/>
    <n v="10"/>
    <n v="21641750900.26028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n v="249.77"/>
    <n v="1000000000000"/>
    <n v="249770000000000"/>
    <n v="0.56228153256464852"/>
    <n v="242337632971.13864"/>
    <n v="15772884"/>
    <n v="6.8537449945415149E-2"/>
    <n v="23338271597.459347"/>
  </r>
  <r>
    <x v="1"/>
    <n v="4.05"/>
    <n v="1000000000000"/>
    <n v="4050000000000"/>
    <n v="9.1173487884326637E-3"/>
    <n v="3929484780.1301656"/>
    <n v="5161137"/>
    <n v="2.2426537137972363E-2"/>
    <n v="7636651423.9055157"/>
  </r>
  <r>
    <x v="2"/>
    <n v="3.66"/>
    <n v="1000000000000"/>
    <n v="3660000000000"/>
    <n v="8.2393818680650752E-3"/>
    <n v="3551089949.4509649"/>
    <n v="3398177"/>
    <n v="1.4765998789007832E-2"/>
    <n v="5028096178.3678627"/>
  </r>
  <r>
    <x v="3"/>
    <n v="3"/>
    <n v="1000000000000"/>
    <n v="3000000000000"/>
    <n v="6.7535916951353067E-3"/>
    <n v="2910729466.7630858"/>
    <n v="6651590"/>
    <n v="2.8902958817323701E-2"/>
    <n v="9841993003.6222038"/>
  </r>
  <r>
    <x v="4"/>
    <n v="2.89"/>
    <n v="1000000000000"/>
    <n v="2890000000000"/>
    <n v="6.5059599996470123E-3"/>
    <n v="2804002719.6484394"/>
    <n v="4259613"/>
    <n v="1.8509171358537833E-2"/>
    <n v="6302715793.3874741"/>
  </r>
  <r>
    <x v="5"/>
    <n v="2.59"/>
    <n v="1000000000000"/>
    <n v="2590000000000"/>
    <n v="5.8306008301334819E-3"/>
    <n v="2512929772.9721308"/>
    <n v="5236948"/>
    <n v="2.2755956451384663E-2"/>
    <n v="7748824803.74366"/>
  </r>
  <r>
    <x v="6"/>
    <n v="2.58"/>
    <n v="1000000000000"/>
    <n v="2580000000000"/>
    <n v="5.8080888578163643E-3"/>
    <n v="2503227341.416254"/>
    <n v="5400974"/>
    <n v="2.3468693815378888E-2"/>
    <n v="7991525082.0849495"/>
  </r>
  <r>
    <x v="7"/>
    <n v="2.56"/>
    <n v="1000000000000"/>
    <n v="2560000000000"/>
    <n v="5.7630649131821289E-3"/>
    <n v="2483822478.3045001"/>
    <n v="6687706"/>
    <n v="2.9059892612197779E-2"/>
    <n v="9895431868.5129776"/>
  </r>
  <r>
    <x v="8"/>
    <n v="2.5499999999999998"/>
    <n v="1000000000000"/>
    <n v="2550000000000"/>
    <n v="5.7405529408650112E-3"/>
    <n v="2474120046.7486234"/>
    <n v="4623462"/>
    <n v="2.0090193740062313E-2"/>
    <n v="6841083208.1522055"/>
  </r>
  <r>
    <x v="9"/>
    <n v="2.4300000000000002"/>
    <n v="1000000000000"/>
    <n v="2430000000000"/>
    <n v="5.4704092730595982E-3"/>
    <n v="2357690868.0780993"/>
    <n v="5053734"/>
    <n v="2.1959842034116439E-2"/>
    <n v="7477733093.9170418"/>
  </r>
  <r>
    <x v="10"/>
    <n v="2.0299999999999998"/>
    <n v="1000000000000"/>
    <n v="2029999999999.9998"/>
    <n v="4.5699303803748903E-3"/>
    <n v="1969593605.8430212"/>
    <n v="8324285"/>
    <n v="3.6171271310869342E-2"/>
    <n v="12316988078.062126"/>
  </r>
  <r>
    <x v="11"/>
    <n v="70.540000000000006"/>
    <n v="1000000000000"/>
    <n v="70540000000000"/>
    <n v="0.15879945272494819"/>
    <n v="68440952195.156029"/>
    <n v="7234973"/>
    <n v="3.1437915846203528E-2"/>
    <n v="10705192840.718618"/>
  </r>
  <r>
    <x v="12"/>
    <n v="1.9"/>
    <n v="1000000000000"/>
    <n v="1900000000000"/>
    <n v="4.2772747402523613E-3"/>
    <n v="1843461995.6166213"/>
    <n v="4007155"/>
    <n v="1.7412173020230164E-2"/>
    <n v="5929167533.5415649"/>
  </r>
  <r>
    <x v="13"/>
    <n v="1.88"/>
    <n v="1000000000000"/>
    <n v="1880000000000"/>
    <n v="4.232250795618126E-3"/>
    <n v="1824057132.5048673"/>
    <n v="4331885"/>
    <n v="1.8823212759112074E-2"/>
    <n v="6409652708.9757442"/>
  </r>
  <r>
    <x v="14"/>
    <n v="1.84"/>
    <n v="1000000000000"/>
    <n v="1840000000000"/>
    <n v="4.1422029063496553E-3"/>
    <n v="1785247406.2813594"/>
    <n v="6163187"/>
    <n v="2.6780715594987785E-2"/>
    <n v="9119329864.5910702"/>
  </r>
  <r>
    <x v="15"/>
    <n v="1.81"/>
    <n v="1000000000000"/>
    <n v="1810000000000"/>
    <n v="4.0746669893983022E-3"/>
    <n v="1756140111.6137288"/>
    <n v="4237396"/>
    <n v="1.8412632480458383E-2"/>
    <n v="6269842516.6879969"/>
  </r>
  <r>
    <x v="16"/>
    <n v="1.74"/>
    <n v="1000000000000"/>
    <n v="1740000000000"/>
    <n v="3.9170831831784776E-3"/>
    <n v="1688223090.7225897"/>
    <n v="6445275"/>
    <n v="2.8006464302719504E-2"/>
    <n v="9536720010.7675171"/>
  </r>
  <r>
    <x v="17"/>
    <n v="1.73"/>
    <n v="1000000000000"/>
    <n v="1730000000000"/>
    <n v="3.8945712108613604E-3"/>
    <n v="1678520659.166713"/>
    <n v="6720617"/>
    <n v="2.9202899814631623E-2"/>
    <n v="9944128470.6400204"/>
  </r>
  <r>
    <x v="18"/>
    <n v="1.71"/>
    <n v="1000000000000"/>
    <n v="1710000000000"/>
    <n v="3.849547266227125E-3"/>
    <n v="1659115796.0549591"/>
    <n v="4350401"/>
    <n v="1.890366979050781E-2"/>
    <n v="6437049818.9081173"/>
  </r>
  <r>
    <x v="19"/>
    <n v="1.68"/>
    <n v="1000000000000"/>
    <n v="1680000000000"/>
    <n v="3.782011349275772E-3"/>
    <n v="1630008501.3873281"/>
    <n v="9300382"/>
    <n v="4.041267695864878E-2"/>
    <n v="13761265287.700216"/>
  </r>
  <r>
    <x v="20"/>
    <n v="1.59"/>
    <n v="1000000000000"/>
    <n v="1590000000000"/>
    <n v="3.5794035984217125E-3"/>
    <n v="1542686617.3844354"/>
    <n v="6979080"/>
    <n v="3.0325991503205623E-2"/>
    <n v="10326561999.720316"/>
  </r>
  <r>
    <x v="21"/>
    <n v="1.47"/>
    <n v="1000000000000"/>
    <n v="1470000000000"/>
    <n v="3.3092599306163003E-3"/>
    <n v="1426257438.713912"/>
    <n v="3632239"/>
    <n v="1.5783061528398024E-2"/>
    <n v="5374424885.7015705"/>
  </r>
  <r>
    <x v="22"/>
    <n v="20.11"/>
    <n v="1000000000000"/>
    <n v="20110000000000"/>
    <n v="4.5271576329723673E-2"/>
    <n v="19511589858.868553"/>
    <n v="7512855"/>
    <n v="3.2645388345572179E-2"/>
    <n v="11116359599.318071"/>
  </r>
  <r>
    <x v="23"/>
    <n v="1.45"/>
    <n v="1000000000000"/>
    <n v="1450000000000"/>
    <n v="3.264235985982065E-3"/>
    <n v="1406852575.6021583"/>
    <n v="5469707"/>
    <n v="2.3767357303115071E-2"/>
    <n v="8093225533.4233465"/>
  </r>
  <r>
    <x v="24"/>
    <n v="1.08"/>
    <n v="1000000000000"/>
    <n v="1080000000000.0001"/>
    <n v="2.4312930102487109E-3"/>
    <n v="1047862608.0347111"/>
    <n v="5396098"/>
    <n v="2.3447506275678865E-2"/>
    <n v="7984310332.2453384"/>
  </r>
  <r>
    <x v="25"/>
    <n v="1.08"/>
    <n v="1000000000000"/>
    <n v="1080000000000.0001"/>
    <n v="2.4312930102487109E-3"/>
    <n v="1047862608.0347111"/>
    <n v="4175020"/>
    <n v="1.81415918782581E-2"/>
    <n v="6177548169.6831551"/>
  </r>
  <r>
    <x v="26"/>
    <n v="691.28"/>
    <n v="1000000000"/>
    <n v="691280000000"/>
    <n v="1.5562076223377117E-3"/>
    <n v="670709688.59466207"/>
    <n v="7540663"/>
    <n v="3.2766221631867959E-2"/>
    <n v="11157505572.152346"/>
  </r>
  <r>
    <x v="27"/>
    <n v="665.17"/>
    <n v="1000000000"/>
    <n v="665170000000"/>
    <n v="1.4974288626177174E-3"/>
    <n v="645376639.80226731"/>
    <n v="6001610"/>
    <n v="2.6078619798820746E-2"/>
    <n v="8880253237.2664356"/>
  </r>
  <r>
    <x v="28"/>
    <n v="663.42"/>
    <n v="1000000000"/>
    <n v="663420000000"/>
    <n v="1.4934892674622218E-3"/>
    <n v="643678714.27998888"/>
    <n v="4841943"/>
    <n v="2.1039552817420912E-2"/>
    <n v="7164357564.1218872"/>
  </r>
  <r>
    <x v="29"/>
    <n v="432.8"/>
    <n v="1000000000"/>
    <n v="432800000000"/>
    <n v="9.7431816188485356E-4"/>
    <n v="419921237.7383545"/>
    <n v="5517793"/>
    <n v="2.3976303987695725E-2"/>
    <n v="8164375750.9761696"/>
  </r>
  <r>
    <x v="30"/>
    <n v="235.41"/>
    <n v="1000000000"/>
    <n v="235410000000"/>
    <n v="5.2995434031726755E-4"/>
    <n v="228404941.25689936"/>
    <n v="6067722"/>
    <n v="2.6365894332177571E-2"/>
    <n v="8978075538.6192665"/>
  </r>
  <r>
    <x v="31"/>
    <n v="18.170000000000002"/>
    <n v="1000000000000"/>
    <n v="18170000000000"/>
    <n v="4.0904253700202842E-2"/>
    <n v="17629318137.028423"/>
    <n v="4802443"/>
    <n v="2.0867914626659864E-2"/>
    <n v="7105911579.9822941"/>
  </r>
  <r>
    <x v="32"/>
    <n v="13.09"/>
    <n v="1000000000000"/>
    <n v="13090000000000"/>
    <n v="2.9468171763107055E-2"/>
    <n v="12700482906.642931"/>
    <n v="7107543"/>
    <n v="3.0884198006996426E-2"/>
    <n v="10516641656.948786"/>
  </r>
  <r>
    <x v="33"/>
    <n v="7.12"/>
    <n v="1000000000000"/>
    <n v="7120000000000"/>
    <n v="1.6028524289787793E-2"/>
    <n v="6908131267.7843895"/>
    <n v="2394725"/>
    <n v="1.0405728262538055E-2"/>
    <n v="3543343275.1566443"/>
  </r>
  <r>
    <x v="34"/>
    <n v="4.6500000000000004"/>
    <n v="1000000000000"/>
    <n v="4650000000000"/>
    <n v="1.0468067127459726E-2"/>
    <n v="4511630673.4827833"/>
    <n v="16253549"/>
    <n v="7.0626069463444505E-2"/>
    <n v="24049485242.17979"/>
  </r>
  <r>
    <x v="35"/>
    <n v="4.49"/>
    <n v="1000000000000"/>
    <n v="4490000000000"/>
    <n v="1.0107875570385843E-2"/>
    <n v="4356391768.5887518"/>
    <n v="5780581"/>
    <n v="2.5118188971840396E-2"/>
    <n v="8553208745.4084587"/>
  </r>
  <r>
    <x v="36"/>
    <n v="4.28"/>
    <n v="1000000000000"/>
    <n v="4280000000000.0005"/>
    <n v="9.6351241517263729E-3"/>
    <n v="4152640705.9153366"/>
    <n v="7299910"/>
    <n v="3.1720084686544039E-2"/>
    <n v="10801276558.9989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E5F3DE-F53F-482A-86D6-89633CCB531F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D25" firstHeaderRow="0" firstDataRow="1" firstDataCol="1"/>
  <pivotFields count="16">
    <pivotField showAll="0"/>
    <pivotField axis="axisRow" showAll="0">
      <items count="23">
        <item m="1" x="21"/>
        <item x="3"/>
        <item x="4"/>
        <item x="5"/>
        <item x="6"/>
        <item x="7"/>
        <item x="1"/>
        <item x="9"/>
        <item x="10"/>
        <item x="2"/>
        <item x="11"/>
        <item x="12"/>
        <item x="13"/>
        <item x="14"/>
        <item x="15"/>
        <item x="16"/>
        <item x="17"/>
        <item x="20"/>
        <item x="18"/>
        <item x="8"/>
        <item x="19"/>
        <item x="0"/>
        <item t="default"/>
      </items>
    </pivotField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166" showAll="0"/>
    <pivotField numFmtId="43" showAll="0"/>
    <pivotField dataField="1" numFmtId="167" showAll="0"/>
    <pivotField dataField="1" numFmtId="167" showAll="0"/>
    <pivotField dataField="1" numFmtId="167" showAll="0"/>
  </pivotFields>
  <rowFields count="1">
    <field x="1"/>
  </rowFields>
  <rowItems count="2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sumer Poverty Index" fld="14" baseField="0" baseItem="0" numFmtId="167"/>
    <dataField name="VAT in Old Law Q4 2024" fld="13" baseField="0" baseItem="0" numFmtId="167"/>
    <dataField name="Expected VAT in New Law Q4 2024" fld="15" baseField="0" baseItem="0" numFmtId="167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88537C-FC0F-4FDB-87E1-95926BB69445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 rowHeaderCaption="States">
  <location ref="J3:L41" firstHeaderRow="0" firstDataRow="1" firstDataCol="1"/>
  <pivotFields count="9">
    <pivotField axis="axisRow" showAll="0">
      <items count="38">
        <item x="28"/>
        <item x="5"/>
        <item x="35"/>
        <item x="36"/>
        <item x="26"/>
        <item x="33"/>
        <item x="7"/>
        <item x="3"/>
        <item x="25"/>
        <item x="32"/>
        <item x="12"/>
        <item x="1"/>
        <item x="2"/>
        <item x="24"/>
        <item x="31"/>
        <item x="8"/>
        <item x="30"/>
        <item x="20"/>
        <item x="10"/>
        <item x="34"/>
        <item x="19"/>
        <item x="27"/>
        <item x="9"/>
        <item x="4"/>
        <item x="0"/>
        <item x="21"/>
        <item x="17"/>
        <item x="16"/>
        <item x="23"/>
        <item x="15"/>
        <item x="22"/>
        <item x="6"/>
        <item x="11"/>
        <item x="14"/>
        <item x="13"/>
        <item x="18"/>
        <item x="29"/>
        <item t="default"/>
      </items>
    </pivotField>
    <pivotField numFmtId="43" showAll="0"/>
    <pivotField numFmtId="3" showAll="0"/>
    <pivotField numFmtId="167" showAll="0"/>
    <pivotField numFmtId="166" showAll="0"/>
    <pivotField dataField="1" numFmtId="43" showAll="0"/>
    <pivotField dataField="1" numFmtId="167" showAll="0"/>
    <pivotField numFmtId="9" showAll="0"/>
    <pivotField numFmtId="167" showAll="0"/>
  </pivotFields>
  <rowFields count="1">
    <field x="0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Fields count="1">
    <field x="-2"/>
  </colFields>
  <colItems count="2">
    <i>
      <x/>
    </i>
    <i i="1">
      <x v="1"/>
    </i>
  </colItems>
  <dataFields count="2">
    <dataField name="Population Size" fld="6" baseField="0" baseItem="0" numFmtId="167"/>
    <dataField name="VAT in Old Reform 2024 Q4" fld="5" baseField="0" baseItem="0" numFmtId="43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1155F2-FC11-4A90-8F6A-1F3EF022E28A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 rowHeaderCaption="States">
  <location ref="F3:H41" firstHeaderRow="0" firstDataRow="1" firstDataCol="1"/>
  <pivotFields count="9">
    <pivotField axis="axisRow" showAll="0">
      <items count="38">
        <item x="28"/>
        <item x="5"/>
        <item x="35"/>
        <item x="36"/>
        <item x="26"/>
        <item x="33"/>
        <item x="7"/>
        <item x="3"/>
        <item x="25"/>
        <item x="32"/>
        <item x="12"/>
        <item x="1"/>
        <item x="2"/>
        <item x="24"/>
        <item x="31"/>
        <item x="8"/>
        <item x="30"/>
        <item x="20"/>
        <item x="10"/>
        <item x="34"/>
        <item x="19"/>
        <item x="27"/>
        <item x="9"/>
        <item x="4"/>
        <item x="0"/>
        <item x="21"/>
        <item x="17"/>
        <item x="16"/>
        <item x="23"/>
        <item x="15"/>
        <item x="22"/>
        <item x="6"/>
        <item x="11"/>
        <item x="14"/>
        <item x="13"/>
        <item x="18"/>
        <item x="29"/>
        <item t="default"/>
      </items>
    </pivotField>
    <pivotField numFmtId="43" showAll="0"/>
    <pivotField numFmtId="3" showAll="0"/>
    <pivotField numFmtId="167" showAll="0"/>
    <pivotField numFmtId="166" showAll="0"/>
    <pivotField numFmtId="43" showAll="0"/>
    <pivotField dataField="1" numFmtId="167" showAll="0"/>
    <pivotField numFmtId="9" showAll="0"/>
    <pivotField dataField="1" numFmtId="167" showAll="0"/>
  </pivotFields>
  <rowFields count="1">
    <field x="0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Fields count="1">
    <field x="-2"/>
  </colFields>
  <colItems count="2">
    <i>
      <x/>
    </i>
    <i i="1">
      <x v="1"/>
    </i>
  </colItems>
  <dataFields count="2">
    <dataField name="Population Size" fld="6" baseField="0" baseItem="0" numFmtId="167"/>
    <dataField name="VAT in New Reform 2024 Q4" fld="8" baseField="0" baseItem="0" numFmtId="167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B36F25-7467-4348-8266-111468FE89B4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 rowHeaderCaption="States">
  <location ref="A3:D41" firstHeaderRow="0" firstDataRow="1" firstDataCol="1"/>
  <pivotFields count="9">
    <pivotField axis="axisRow" showAll="0">
      <items count="38">
        <item x="28"/>
        <item x="5"/>
        <item x="35"/>
        <item x="36"/>
        <item x="26"/>
        <item x="33"/>
        <item x="7"/>
        <item x="3"/>
        <item x="25"/>
        <item x="32"/>
        <item x="12"/>
        <item x="1"/>
        <item x="2"/>
        <item x="24"/>
        <item x="31"/>
        <item x="8"/>
        <item x="30"/>
        <item x="20"/>
        <item x="10"/>
        <item x="34"/>
        <item x="19"/>
        <item x="27"/>
        <item x="9"/>
        <item x="4"/>
        <item x="0"/>
        <item x="21"/>
        <item x="17"/>
        <item x="16"/>
        <item x="23"/>
        <item x="15"/>
        <item x="22"/>
        <item x="6"/>
        <item x="11"/>
        <item x="14"/>
        <item x="13"/>
        <item x="18"/>
        <item x="29"/>
        <item t="default"/>
      </items>
    </pivotField>
    <pivotField numFmtId="43" showAll="0"/>
    <pivotField numFmtId="3" showAll="0"/>
    <pivotField numFmtId="167" showAll="0"/>
    <pivotField numFmtId="166" showAll="0"/>
    <pivotField dataField="1" numFmtId="43" showAll="0"/>
    <pivotField dataField="1" numFmtId="167" showAll="0"/>
    <pivotField numFmtId="9" showAll="0"/>
    <pivotField dataField="1" numFmtId="167" showAll="0"/>
  </pivotFields>
  <rowFields count="1">
    <field x="0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opulation Size" fld="6" baseField="0" baseItem="0" numFmtId="167"/>
    <dataField name="VAT in Old Reform 2024 Q4" fld="5" baseField="0" baseItem="0" numFmtId="43"/>
    <dataField name="VAT in New Reform 2024 Q4" fld="8" baseField="0" baseItem="0" numFmtId="167"/>
  </dataFields>
  <chartFormats count="3"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E55003-6B4B-48B7-AC3E-993432C0FC12}" name="Table1" displayName="Table1" ref="D2:L39" totalsRowShown="0">
  <autoFilter ref="D2:L39" xr:uid="{36E55003-6B4B-48B7-AC3E-993432C0FC12}"/>
  <tableColumns count="9">
    <tableColumn id="1" xr3:uid="{63B64F22-E47C-4BEC-A3E7-C52F19584737}" name="State" dataDxfId="8"/>
    <tableColumn id="2" xr3:uid="{A2D400E4-CC4A-4C03-8DA6-6887EEC5DD3D}" name="Extracted Values" dataDxfId="7" dataCellStyle="Comma"/>
    <tableColumn id="3" xr3:uid="{3381BC55-75AC-4C69-B6FC-41C0FE55A542}" name="Mill/Bill" dataDxfId="6"/>
    <tableColumn id="4" xr3:uid="{B47D79CB-3460-47FF-9C5D-02A6F8388D95}" name="VAT at AUG" dataDxfId="5">
      <calculatedColumnFormula>E3*F3</calculatedColumnFormula>
    </tableColumn>
    <tableColumn id="5" xr3:uid="{81CCCFEB-7486-4822-BA9B-D153AC4859E4}" name="Contribution to VAT in Old Reform" dataDxfId="4" dataCellStyle="Percent">
      <calculatedColumnFormula>G3/$G$40</calculatedColumnFormula>
    </tableColumn>
    <tableColumn id="6" xr3:uid="{80E72F95-CB95-4EA5-9765-A404D621D450}" name="Assumed 2024 Q4 in Old tax law" dataDxfId="3">
      <calculatedColumnFormula>H3*'vat per sector'!$N$26</calculatedColumnFormula>
    </tableColumn>
    <tableColumn id="7" xr3:uid="{E2B1289E-67CE-4EAC-A143-84512306BB6C}" name="Population" dataDxfId="2" dataCellStyle="Comma"/>
    <tableColumn id="8" xr3:uid="{4A421A3E-2564-428D-B155-BDD6CC22D065}" name="population Proportion" dataDxfId="1" dataCellStyle="Percent">
      <calculatedColumnFormula>J3/J$40</calculatedColumnFormula>
    </tableColumn>
    <tableColumn id="9" xr3:uid="{07F9BA93-B107-4843-BDB1-D6EA6F3ADE36}" name="New Tax Reform VAT" dataDxfId="0" dataCellStyle="Comma">
      <calculatedColumnFormula>K3*'vat per sector'!P$26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orno_State" TargetMode="External"/><Relationship Id="rId13" Type="http://schemas.openxmlformats.org/officeDocument/2006/relationships/hyperlink" Target="https://en.wikipedia.org/wiki/Ekiti_State" TargetMode="External"/><Relationship Id="rId18" Type="http://schemas.openxmlformats.org/officeDocument/2006/relationships/hyperlink" Target="https://en.wikipedia.org/wiki/Jigawa_State" TargetMode="External"/><Relationship Id="rId26" Type="http://schemas.openxmlformats.org/officeDocument/2006/relationships/hyperlink" Target="https://en.wikipedia.org/wiki/Nasarawa_State" TargetMode="External"/><Relationship Id="rId3" Type="http://schemas.openxmlformats.org/officeDocument/2006/relationships/hyperlink" Target="https://en.wikipedia.org/wiki/Akwa_Ibom_State" TargetMode="External"/><Relationship Id="rId21" Type="http://schemas.openxmlformats.org/officeDocument/2006/relationships/hyperlink" Target="https://en.wikipedia.org/wiki/Katsina_State" TargetMode="External"/><Relationship Id="rId34" Type="http://schemas.openxmlformats.org/officeDocument/2006/relationships/hyperlink" Target="https://en.wikipedia.org/wiki/Sokoto_State" TargetMode="External"/><Relationship Id="rId7" Type="http://schemas.openxmlformats.org/officeDocument/2006/relationships/hyperlink" Target="https://en.wikipedia.org/wiki/Benue_State" TargetMode="External"/><Relationship Id="rId12" Type="http://schemas.openxmlformats.org/officeDocument/2006/relationships/hyperlink" Target="https://en.wikipedia.org/wiki/Edo_State" TargetMode="External"/><Relationship Id="rId17" Type="http://schemas.openxmlformats.org/officeDocument/2006/relationships/hyperlink" Target="https://en.wikipedia.org/wiki/Imo_State" TargetMode="External"/><Relationship Id="rId25" Type="http://schemas.openxmlformats.org/officeDocument/2006/relationships/hyperlink" Target="https://en.wikipedia.org/wiki/Lagos_State" TargetMode="External"/><Relationship Id="rId33" Type="http://schemas.openxmlformats.org/officeDocument/2006/relationships/hyperlink" Target="https://en.wikipedia.org/wiki/Rivers_State" TargetMode="External"/><Relationship Id="rId2" Type="http://schemas.openxmlformats.org/officeDocument/2006/relationships/hyperlink" Target="https://en.wikipedia.org/wiki/Adamawa_State" TargetMode="External"/><Relationship Id="rId16" Type="http://schemas.openxmlformats.org/officeDocument/2006/relationships/hyperlink" Target="https://en.wikipedia.org/wiki/Gombe_State" TargetMode="External"/><Relationship Id="rId20" Type="http://schemas.openxmlformats.org/officeDocument/2006/relationships/hyperlink" Target="https://en.wikipedia.org/wiki/Kano_State" TargetMode="External"/><Relationship Id="rId29" Type="http://schemas.openxmlformats.org/officeDocument/2006/relationships/hyperlink" Target="https://en.wikipedia.org/wiki/Ondo_State" TargetMode="External"/><Relationship Id="rId1" Type="http://schemas.openxmlformats.org/officeDocument/2006/relationships/hyperlink" Target="https://en.wikipedia.org/wiki/Abia_State" TargetMode="External"/><Relationship Id="rId6" Type="http://schemas.openxmlformats.org/officeDocument/2006/relationships/hyperlink" Target="https://en.wikipedia.org/wiki/Bayelsa_State" TargetMode="External"/><Relationship Id="rId11" Type="http://schemas.openxmlformats.org/officeDocument/2006/relationships/hyperlink" Target="https://en.wikipedia.org/wiki/Ebonyi_State" TargetMode="External"/><Relationship Id="rId24" Type="http://schemas.openxmlformats.org/officeDocument/2006/relationships/hyperlink" Target="https://en.wikipedia.org/wiki/Kwara_State" TargetMode="External"/><Relationship Id="rId32" Type="http://schemas.openxmlformats.org/officeDocument/2006/relationships/hyperlink" Target="https://en.wikipedia.org/wiki/Plateau_State" TargetMode="External"/><Relationship Id="rId37" Type="http://schemas.openxmlformats.org/officeDocument/2006/relationships/hyperlink" Target="https://en.wikipedia.org/wiki/Zamfara_State" TargetMode="External"/><Relationship Id="rId5" Type="http://schemas.openxmlformats.org/officeDocument/2006/relationships/hyperlink" Target="https://en.wikipedia.org/wiki/Bauchi_State" TargetMode="External"/><Relationship Id="rId15" Type="http://schemas.openxmlformats.org/officeDocument/2006/relationships/hyperlink" Target="https://en.wikipedia.org/wiki/Federal_Capital_Territory" TargetMode="External"/><Relationship Id="rId23" Type="http://schemas.openxmlformats.org/officeDocument/2006/relationships/hyperlink" Target="https://en.wikipedia.org/wiki/Kogi_State" TargetMode="External"/><Relationship Id="rId28" Type="http://schemas.openxmlformats.org/officeDocument/2006/relationships/hyperlink" Target="https://en.wikipedia.org/wiki/Ogun_State" TargetMode="External"/><Relationship Id="rId36" Type="http://schemas.openxmlformats.org/officeDocument/2006/relationships/hyperlink" Target="https://en.wikipedia.org/wiki/Yobe_State" TargetMode="External"/><Relationship Id="rId10" Type="http://schemas.openxmlformats.org/officeDocument/2006/relationships/hyperlink" Target="https://en.wikipedia.org/wiki/Delta_State" TargetMode="External"/><Relationship Id="rId19" Type="http://schemas.openxmlformats.org/officeDocument/2006/relationships/hyperlink" Target="https://en.wikipedia.org/wiki/Kaduna_State" TargetMode="External"/><Relationship Id="rId31" Type="http://schemas.openxmlformats.org/officeDocument/2006/relationships/hyperlink" Target="https://en.wikipedia.org/wiki/Oyo_State" TargetMode="External"/><Relationship Id="rId4" Type="http://schemas.openxmlformats.org/officeDocument/2006/relationships/hyperlink" Target="https://en.wikipedia.org/wiki/Anambra_State" TargetMode="External"/><Relationship Id="rId9" Type="http://schemas.openxmlformats.org/officeDocument/2006/relationships/hyperlink" Target="https://en.wikipedia.org/wiki/Cross_River_State" TargetMode="External"/><Relationship Id="rId14" Type="http://schemas.openxmlformats.org/officeDocument/2006/relationships/hyperlink" Target="https://en.wikipedia.org/wiki/Enugu_State" TargetMode="External"/><Relationship Id="rId22" Type="http://schemas.openxmlformats.org/officeDocument/2006/relationships/hyperlink" Target="https://en.wikipedia.org/wiki/Kebbi_State" TargetMode="External"/><Relationship Id="rId27" Type="http://schemas.openxmlformats.org/officeDocument/2006/relationships/hyperlink" Target="https://en.wikipedia.org/wiki/Niger_State" TargetMode="External"/><Relationship Id="rId30" Type="http://schemas.openxmlformats.org/officeDocument/2006/relationships/hyperlink" Target="https://en.wikipedia.org/wiki/Osun_State" TargetMode="External"/><Relationship Id="rId35" Type="http://schemas.openxmlformats.org/officeDocument/2006/relationships/hyperlink" Target="https://en.wikipedia.org/wiki/Taraba_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2FDF-EC27-436B-85EA-EB642DDC2EE8}">
  <dimension ref="A3:D25"/>
  <sheetViews>
    <sheetView workbookViewId="0">
      <selection activeCell="B11" sqref="B11"/>
    </sheetView>
  </sheetViews>
  <sheetFormatPr defaultRowHeight="14.5" x14ac:dyDescent="0.35"/>
  <cols>
    <col min="1" max="1" width="19.75" customWidth="1"/>
    <col min="2" max="2" width="39.75" customWidth="1"/>
    <col min="3" max="3" width="36.58203125" customWidth="1"/>
    <col min="4" max="4" width="29.83203125" customWidth="1"/>
    <col min="5" max="5" width="21.4140625" customWidth="1"/>
    <col min="6" max="21" width="19.58203125" bestFit="1" customWidth="1"/>
    <col min="22" max="22" width="9.83203125" bestFit="1" customWidth="1"/>
  </cols>
  <sheetData>
    <row r="3" spans="1:4" x14ac:dyDescent="0.35">
      <c r="A3" s="75" t="s">
        <v>215</v>
      </c>
      <c r="B3" t="s">
        <v>239</v>
      </c>
      <c r="C3" t="s">
        <v>240</v>
      </c>
      <c r="D3" t="s">
        <v>241</v>
      </c>
    </row>
    <row r="4" spans="1:4" x14ac:dyDescent="0.35">
      <c r="A4" s="76" t="s">
        <v>224</v>
      </c>
      <c r="B4" s="67">
        <v>10</v>
      </c>
      <c r="C4" s="67">
        <v>5423345629.8736095</v>
      </c>
      <c r="D4" s="67">
        <v>4881011066.8862486</v>
      </c>
    </row>
    <row r="5" spans="1:4" x14ac:dyDescent="0.35">
      <c r="A5" s="76" t="s">
        <v>225</v>
      </c>
      <c r="B5" s="67">
        <v>39</v>
      </c>
      <c r="C5" s="67">
        <v>1319052382.2154412</v>
      </c>
      <c r="D5" s="67">
        <v>804621953.15141916</v>
      </c>
    </row>
    <row r="6" spans="1:4" x14ac:dyDescent="0.35">
      <c r="A6" s="76" t="s">
        <v>226</v>
      </c>
      <c r="B6" s="67">
        <v>5</v>
      </c>
      <c r="C6" s="67">
        <v>1552108590.3357182</v>
      </c>
      <c r="D6" s="67">
        <v>1474503160.8189323</v>
      </c>
    </row>
    <row r="7" spans="1:4" x14ac:dyDescent="0.35">
      <c r="A7" s="76" t="s">
        <v>10</v>
      </c>
      <c r="B7" s="67">
        <v>2</v>
      </c>
      <c r="C7" s="67">
        <v>6348258873.8861885</v>
      </c>
      <c r="D7" s="67">
        <v>6221293696.4084644</v>
      </c>
    </row>
    <row r="8" spans="1:4" x14ac:dyDescent="0.35">
      <c r="A8" s="76" t="s">
        <v>11</v>
      </c>
      <c r="B8" s="67">
        <v>45</v>
      </c>
      <c r="C8" s="67">
        <v>5589440599.6222219</v>
      </c>
      <c r="D8" s="67">
        <v>0</v>
      </c>
    </row>
    <row r="9" spans="1:4" x14ac:dyDescent="0.35">
      <c r="A9" s="76" t="s">
        <v>222</v>
      </c>
      <c r="B9" s="67">
        <v>3</v>
      </c>
      <c r="C9" s="67">
        <v>414955677.46101207</v>
      </c>
      <c r="D9" s="67">
        <v>402507007.1371817</v>
      </c>
    </row>
    <row r="10" spans="1:4" x14ac:dyDescent="0.35">
      <c r="A10" s="76" t="s">
        <v>228</v>
      </c>
      <c r="B10" s="67">
        <v>3</v>
      </c>
      <c r="C10" s="67">
        <v>40579882815.376938</v>
      </c>
      <c r="D10" s="67">
        <v>39362486330.915627</v>
      </c>
    </row>
    <row r="11" spans="1:4" x14ac:dyDescent="0.35">
      <c r="A11" s="76" t="s">
        <v>229</v>
      </c>
      <c r="B11" s="67">
        <v>20</v>
      </c>
      <c r="C11" s="67">
        <v>922544919.12466633</v>
      </c>
      <c r="D11" s="67">
        <v>0</v>
      </c>
    </row>
    <row r="12" spans="1:4" x14ac:dyDescent="0.35">
      <c r="A12" s="76" t="s">
        <v>223</v>
      </c>
      <c r="B12" s="67">
        <v>20</v>
      </c>
      <c r="C12" s="67">
        <v>131073538.04269333</v>
      </c>
      <c r="D12" s="67">
        <v>104858830.43415466</v>
      </c>
    </row>
    <row r="13" spans="1:4" x14ac:dyDescent="0.35">
      <c r="A13" s="76" t="s">
        <v>230</v>
      </c>
      <c r="B13" s="67">
        <v>40</v>
      </c>
      <c r="C13" s="67">
        <v>81362684095.424957</v>
      </c>
      <c r="D13" s="67">
        <v>48817610457.254974</v>
      </c>
    </row>
    <row r="14" spans="1:4" x14ac:dyDescent="0.35">
      <c r="A14" s="76" t="s">
        <v>16</v>
      </c>
      <c r="B14" s="67">
        <v>14</v>
      </c>
      <c r="C14" s="67">
        <v>128172303106.65855</v>
      </c>
      <c r="D14" s="67">
        <v>110228180671.72635</v>
      </c>
    </row>
    <row r="15" spans="1:4" x14ac:dyDescent="0.35">
      <c r="A15" s="76" t="s">
        <v>231</v>
      </c>
      <c r="B15" s="67">
        <v>3</v>
      </c>
      <c r="C15" s="67">
        <v>47102763414.785431</v>
      </c>
      <c r="D15" s="67">
        <v>45689680512.341866</v>
      </c>
    </row>
    <row r="16" spans="1:4" x14ac:dyDescent="0.35">
      <c r="A16" s="76" t="s">
        <v>232</v>
      </c>
      <c r="B16" s="67">
        <v>3</v>
      </c>
      <c r="C16" s="67">
        <v>16212925934.103163</v>
      </c>
      <c r="D16" s="67">
        <v>15726538156.080069</v>
      </c>
    </row>
    <row r="17" spans="1:4" x14ac:dyDescent="0.35">
      <c r="A17" s="76" t="s">
        <v>55</v>
      </c>
      <c r="B17" s="67">
        <v>10</v>
      </c>
      <c r="C17" s="67">
        <v>7665747967.6046286</v>
      </c>
      <c r="D17" s="67">
        <v>6899173170.8441658</v>
      </c>
    </row>
    <row r="18" spans="1:4" x14ac:dyDescent="0.35">
      <c r="A18" s="76" t="s">
        <v>233</v>
      </c>
      <c r="B18" s="67">
        <v>2</v>
      </c>
      <c r="C18" s="67">
        <v>37566834941.985771</v>
      </c>
      <c r="D18" s="67">
        <v>36815498243.146057</v>
      </c>
    </row>
    <row r="19" spans="1:4" x14ac:dyDescent="0.35">
      <c r="A19" s="76" t="s">
        <v>234</v>
      </c>
      <c r="B19" s="67">
        <v>1</v>
      </c>
      <c r="C19" s="67">
        <v>933014152.18158984</v>
      </c>
      <c r="D19" s="67">
        <v>1166267690.2269874</v>
      </c>
    </row>
    <row r="20" spans="1:4" x14ac:dyDescent="0.35">
      <c r="A20" s="76" t="s">
        <v>237</v>
      </c>
      <c r="B20" s="67">
        <v>10</v>
      </c>
      <c r="C20" s="67">
        <v>24046389889.178089</v>
      </c>
      <c r="D20" s="67">
        <v>21641750900.260281</v>
      </c>
    </row>
    <row r="21" spans="1:4" x14ac:dyDescent="0.35">
      <c r="A21" s="76" t="s">
        <v>235</v>
      </c>
      <c r="B21" s="67">
        <v>40</v>
      </c>
      <c r="C21" s="67">
        <v>16414108837.139124</v>
      </c>
      <c r="D21" s="67">
        <v>0</v>
      </c>
    </row>
    <row r="22" spans="1:4" x14ac:dyDescent="0.35">
      <c r="A22" s="76" t="s">
        <v>227</v>
      </c>
      <c r="B22" s="67">
        <v>40</v>
      </c>
      <c r="C22" s="67">
        <v>3504641361.5640287</v>
      </c>
      <c r="D22" s="67">
        <v>0</v>
      </c>
    </row>
    <row r="23" spans="1:4" x14ac:dyDescent="0.35">
      <c r="A23" s="76" t="s">
        <v>236</v>
      </c>
      <c r="B23" s="67">
        <v>20</v>
      </c>
      <c r="C23" s="67">
        <v>353183222.52037913</v>
      </c>
      <c r="D23" s="67">
        <v>282546578.0163033</v>
      </c>
    </row>
    <row r="24" spans="1:4" x14ac:dyDescent="0.35">
      <c r="A24" s="76" t="s">
        <v>238</v>
      </c>
      <c r="B24" s="67">
        <v>40.1</v>
      </c>
      <c r="C24" s="67">
        <v>5374589327.6672745</v>
      </c>
      <c r="D24" s="67">
        <v>0</v>
      </c>
    </row>
    <row r="25" spans="1:4" x14ac:dyDescent="0.35">
      <c r="A25" s="76" t="s">
        <v>28</v>
      </c>
      <c r="B25" s="67">
        <v>370.1</v>
      </c>
      <c r="C25" s="67">
        <v>430989849276.75153</v>
      </c>
      <c r="D25" s="67">
        <v>340518528425.64905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489A5-5565-4D27-8B27-6B5ECFD7A706}">
  <dimension ref="A1:AZ29"/>
  <sheetViews>
    <sheetView workbookViewId="0">
      <pane xSplit="1" ySplit="2" topLeftCell="N6" activePane="bottomRight" state="frozen"/>
      <selection pane="topRight" activeCell="B1" sqref="B1"/>
      <selection pane="bottomLeft" activeCell="A2" sqref="A2"/>
      <selection pane="bottomRight" activeCell="N2" sqref="N2"/>
    </sheetView>
  </sheetViews>
  <sheetFormatPr defaultColWidth="23.58203125" defaultRowHeight="14.5" x14ac:dyDescent="0.35"/>
  <cols>
    <col min="1" max="1" width="83.4140625" customWidth="1"/>
    <col min="2" max="2" width="15.25" customWidth="1"/>
    <col min="3" max="3" width="17.4140625" customWidth="1"/>
    <col min="4" max="4" width="16.75" customWidth="1"/>
    <col min="5" max="5" width="15.75" customWidth="1"/>
    <col min="6" max="6" width="17.4140625" customWidth="1"/>
    <col min="7" max="7" width="16.83203125" customWidth="1"/>
    <col min="8" max="8" width="16.4140625" customWidth="1"/>
    <col min="9" max="9" width="17.83203125" customWidth="1"/>
    <col min="10" max="10" width="15.83203125" customWidth="1"/>
    <col min="11" max="11" width="17.4140625" customWidth="1"/>
    <col min="13" max="13" width="19.4140625" customWidth="1"/>
    <col min="14" max="14" width="25.4140625" customWidth="1"/>
    <col min="15" max="15" width="27.4140625" customWidth="1"/>
    <col min="16" max="16" width="23.58203125" customWidth="1"/>
    <col min="17" max="17" width="8.6640625" customWidth="1"/>
    <col min="18" max="18" width="8.4140625" customWidth="1"/>
    <col min="19" max="19" width="8.5" customWidth="1"/>
    <col min="20" max="20" width="10.33203125" customWidth="1"/>
    <col min="21" max="21" width="11.33203125" customWidth="1"/>
    <col min="22" max="22" width="9.58203125" customWidth="1"/>
    <col min="23" max="23" width="10.9140625" customWidth="1"/>
    <col min="24" max="24" width="8.4140625" customWidth="1"/>
    <col min="25" max="25" width="8.5" customWidth="1"/>
    <col min="26" max="26" width="9.5" customWidth="1"/>
    <col min="27" max="27" width="9.6640625" customWidth="1"/>
  </cols>
  <sheetData>
    <row r="1" spans="1:52" ht="15.5" x14ac:dyDescent="0.35"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</row>
    <row r="2" spans="1:52" x14ac:dyDescent="0.35">
      <c r="A2" s="5" t="s">
        <v>158</v>
      </c>
      <c r="B2" s="5" t="s">
        <v>221</v>
      </c>
      <c r="C2" s="5" t="s">
        <v>63</v>
      </c>
      <c r="D2" s="5" t="s">
        <v>64</v>
      </c>
      <c r="E2" s="23" t="s">
        <v>0</v>
      </c>
      <c r="F2" s="23" t="s">
        <v>66</v>
      </c>
      <c r="G2" s="29" t="s">
        <v>67</v>
      </c>
      <c r="H2" s="29" t="s">
        <v>69</v>
      </c>
      <c r="I2" s="23" t="s">
        <v>70</v>
      </c>
      <c r="J2" s="23" t="s">
        <v>72</v>
      </c>
      <c r="K2" s="23" t="s">
        <v>73</v>
      </c>
      <c r="L2" s="49" t="s">
        <v>161</v>
      </c>
      <c r="M2" s="4" t="s">
        <v>160</v>
      </c>
      <c r="N2" s="50" t="s">
        <v>164</v>
      </c>
      <c r="O2" s="50" t="s">
        <v>163</v>
      </c>
      <c r="P2" s="50" t="s">
        <v>165</v>
      </c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</row>
    <row r="3" spans="1:52" x14ac:dyDescent="0.35">
      <c r="A3" s="64" t="s">
        <v>4</v>
      </c>
      <c r="B3" s="64" t="s">
        <v>238</v>
      </c>
      <c r="C3" s="22">
        <v>3705451942.2900171</v>
      </c>
      <c r="D3" s="22">
        <v>4240103965.4800186</v>
      </c>
      <c r="E3" s="22">
        <v>3682274009.3600116</v>
      </c>
      <c r="F3" s="22">
        <v>5244847632.8399906</v>
      </c>
      <c r="G3" s="22">
        <v>5475499410.8299837</v>
      </c>
      <c r="H3" s="22">
        <v>5075921853.7132149</v>
      </c>
      <c r="I3" s="22">
        <v>5569337421.5199976</v>
      </c>
      <c r="J3" s="22">
        <v>5600239661.9800005</v>
      </c>
      <c r="K3" s="22">
        <v>6256635920.5499878</v>
      </c>
      <c r="L3" s="52">
        <f>(AVERAGE(C3:K3))/$L$26</f>
        <v>1.253436241790106E-2</v>
      </c>
      <c r="M3" s="51">
        <f>AVERAGE(C3:K3)</f>
        <v>4983367979.8403587</v>
      </c>
      <c r="N3" s="66">
        <f>(M3*SectorGrowth!B$24)+M3</f>
        <v>5374589327.6672745</v>
      </c>
      <c r="O3" s="66">
        <v>40.1</v>
      </c>
      <c r="P3" s="66">
        <v>0</v>
      </c>
    </row>
    <row r="4" spans="1:52" x14ac:dyDescent="0.35">
      <c r="A4" s="21" t="s">
        <v>5</v>
      </c>
      <c r="B4" s="77" t="s">
        <v>222</v>
      </c>
      <c r="C4" s="22">
        <v>20155177.189999998</v>
      </c>
      <c r="D4" s="22">
        <v>50420570.560000002</v>
      </c>
      <c r="E4" s="22">
        <v>287055312.98000002</v>
      </c>
      <c r="F4" s="22">
        <v>165378330.72999999</v>
      </c>
      <c r="G4" s="22">
        <v>238929726.56</v>
      </c>
      <c r="H4" s="22">
        <v>191605864.28999999</v>
      </c>
      <c r="I4" s="22">
        <v>89029330.859999999</v>
      </c>
      <c r="J4" s="22">
        <v>277821571.29000002</v>
      </c>
      <c r="K4" s="22">
        <v>500768735.48000002</v>
      </c>
      <c r="L4" s="52">
        <f t="shared" ref="L4:L23" si="0">(AVERAGE(C4:K4))/$L$26</f>
        <v>5.0896273500464304E-4</v>
      </c>
      <c r="M4" s="51">
        <f t="shared" ref="M4:M23" si="1">AVERAGE(C4:K4)</f>
        <v>202351624.43777779</v>
      </c>
      <c r="N4" s="66">
        <f>(M4*SectorGrowth!C$24)+M4</f>
        <v>414955677.46101207</v>
      </c>
      <c r="O4" s="66">
        <v>3</v>
      </c>
      <c r="P4" s="66">
        <f>N4 - (N4*(O4/100))</f>
        <v>402507007.1371817</v>
      </c>
    </row>
    <row r="5" spans="1:52" x14ac:dyDescent="0.35">
      <c r="A5" s="21" t="s">
        <v>6</v>
      </c>
      <c r="B5" s="77" t="s">
        <v>223</v>
      </c>
      <c r="C5" s="22">
        <v>90832636.059999973</v>
      </c>
      <c r="D5" s="22">
        <v>138220013.41999999</v>
      </c>
      <c r="E5" s="22">
        <v>154118892.16000003</v>
      </c>
      <c r="F5" s="22">
        <v>97764539.250000015</v>
      </c>
      <c r="G5" s="22">
        <v>42657813.32</v>
      </c>
      <c r="H5" s="22">
        <v>38162747.420000002</v>
      </c>
      <c r="I5" s="22">
        <v>171680177.08999997</v>
      </c>
      <c r="J5" s="22">
        <v>73723066.349999994</v>
      </c>
      <c r="K5" s="22">
        <v>80877916.739999995</v>
      </c>
      <c r="L5" s="52">
        <f t="shared" si="0"/>
        <v>2.481808307980525E-4</v>
      </c>
      <c r="M5" s="51">
        <f t="shared" si="1"/>
        <v>98670866.86777778</v>
      </c>
      <c r="N5" s="66">
        <f>(M5*SectorGrowth!D$24)+M5</f>
        <v>131073538.04269333</v>
      </c>
      <c r="O5" s="66">
        <v>20</v>
      </c>
      <c r="P5" s="66">
        <f t="shared" ref="P5:P23" si="2">N5 - (N5*(O5/100))</f>
        <v>104858830.43415466</v>
      </c>
    </row>
    <row r="6" spans="1:52" x14ac:dyDescent="0.35">
      <c r="A6" s="21" t="s">
        <v>7</v>
      </c>
      <c r="B6" s="77" t="s">
        <v>224</v>
      </c>
      <c r="C6" s="22">
        <v>3892693471.4900026</v>
      </c>
      <c r="D6" s="22">
        <v>4155459307.6600027</v>
      </c>
      <c r="E6" s="22">
        <v>5753696208.5000067</v>
      </c>
      <c r="F6" s="22">
        <v>4011704518.4900041</v>
      </c>
      <c r="G6" s="22">
        <v>3610680570.0200009</v>
      </c>
      <c r="H6" s="22">
        <v>4537065529.0939999</v>
      </c>
      <c r="I6" s="22">
        <v>6450484584.4199953</v>
      </c>
      <c r="J6" s="22">
        <v>5972806074.6200104</v>
      </c>
      <c r="K6" s="22">
        <v>6383246244.7700024</v>
      </c>
      <c r="L6" s="52">
        <f t="shared" si="0"/>
        <v>1.2511312958981497E-2</v>
      </c>
      <c r="M6" s="51">
        <f t="shared" si="1"/>
        <v>4974204056.5626698</v>
      </c>
      <c r="N6" s="66">
        <f>(M6*SectorGrowth!E$24)+M6</f>
        <v>5423345629.8736095</v>
      </c>
      <c r="O6" s="66">
        <v>10</v>
      </c>
      <c r="P6" s="66">
        <f t="shared" si="2"/>
        <v>4881011066.8862486</v>
      </c>
    </row>
    <row r="7" spans="1:52" x14ac:dyDescent="0.35">
      <c r="A7" s="21" t="s">
        <v>8</v>
      </c>
      <c r="B7" s="26" t="s">
        <v>225</v>
      </c>
      <c r="C7" s="22">
        <v>623509236.81999993</v>
      </c>
      <c r="D7" s="22">
        <v>1200137722.3199997</v>
      </c>
      <c r="E7" s="22">
        <v>827583235.20999956</v>
      </c>
      <c r="F7" s="22">
        <v>1046852961.1999998</v>
      </c>
      <c r="G7" s="22">
        <v>1396742642</v>
      </c>
      <c r="H7" s="22">
        <v>976029860.84100008</v>
      </c>
      <c r="I7" s="22">
        <v>1234244586.96</v>
      </c>
      <c r="J7" s="22">
        <v>828655979.71999979</v>
      </c>
      <c r="K7" s="22">
        <v>1589961106.2500005</v>
      </c>
      <c r="L7" s="52">
        <f t="shared" si="0"/>
        <v>2.7174972065535921E-3</v>
      </c>
      <c r="M7" s="51">
        <f t="shared" si="1"/>
        <v>1080413036.8134444</v>
      </c>
      <c r="N7" s="66">
        <f>(M7*SectorGrowth!F$24)+M7</f>
        <v>1319052382.2154412</v>
      </c>
      <c r="O7" s="66">
        <v>39</v>
      </c>
      <c r="P7" s="66">
        <f t="shared" si="2"/>
        <v>804621953.15141916</v>
      </c>
    </row>
    <row r="8" spans="1:52" x14ac:dyDescent="0.35">
      <c r="A8" s="21" t="s">
        <v>9</v>
      </c>
      <c r="B8" s="77" t="s">
        <v>226</v>
      </c>
      <c r="C8" s="22">
        <v>880979881.36999977</v>
      </c>
      <c r="D8" s="22">
        <v>818654855.10999942</v>
      </c>
      <c r="E8" s="22">
        <v>679472115.42999995</v>
      </c>
      <c r="F8" s="22">
        <v>619190701.34999979</v>
      </c>
      <c r="G8" s="22">
        <v>997475609.02999973</v>
      </c>
      <c r="H8" s="22">
        <v>1434596049.5979996</v>
      </c>
      <c r="I8" s="22">
        <v>2210153777.4099994</v>
      </c>
      <c r="J8" s="22">
        <v>1844678309.5899999</v>
      </c>
      <c r="K8" s="22">
        <v>2404973917.75</v>
      </c>
      <c r="L8" s="52">
        <f t="shared" si="0"/>
        <v>3.3229594028374421E-3</v>
      </c>
      <c r="M8" s="51">
        <f t="shared" si="1"/>
        <v>1321130579.6264443</v>
      </c>
      <c r="N8" s="66">
        <f>(M8*SectorGrowth!G$24)+M8</f>
        <v>1552108590.3357182</v>
      </c>
      <c r="O8" s="66">
        <v>5</v>
      </c>
      <c r="P8" s="66">
        <f t="shared" si="2"/>
        <v>1474503160.8189323</v>
      </c>
    </row>
    <row r="9" spans="1:52" x14ac:dyDescent="0.35">
      <c r="A9" s="21" t="s">
        <v>10</v>
      </c>
      <c r="B9" s="77" t="s">
        <v>10</v>
      </c>
      <c r="C9" s="22">
        <v>3917618877.3800039</v>
      </c>
      <c r="D9" s="22">
        <v>4432019157.1600113</v>
      </c>
      <c r="E9" s="22">
        <v>4344057885.7700005</v>
      </c>
      <c r="F9" s="22">
        <v>4077996770.4900026</v>
      </c>
      <c r="G9" s="22">
        <v>5060217821.2000084</v>
      </c>
      <c r="H9" s="22">
        <v>5384154847.5403328</v>
      </c>
      <c r="I9" s="22">
        <v>10533678531.250006</v>
      </c>
      <c r="J9" s="22">
        <v>7157605283.720005</v>
      </c>
      <c r="K9" s="22">
        <v>6474746204.180006</v>
      </c>
      <c r="L9" s="52">
        <f t="shared" si="0"/>
        <v>1.4359806635750079E-2</v>
      </c>
      <c r="M9" s="51">
        <f t="shared" si="1"/>
        <v>5709121708.7433758</v>
      </c>
      <c r="N9" s="66">
        <f>(M9*SectorGrowth!H$24)+M9</f>
        <v>6348258873.8861885</v>
      </c>
      <c r="O9" s="66">
        <v>2</v>
      </c>
      <c r="P9" s="66">
        <f t="shared" si="2"/>
        <v>6221293696.4084644</v>
      </c>
    </row>
    <row r="10" spans="1:52" x14ac:dyDescent="0.35">
      <c r="A10" s="64" t="s">
        <v>11</v>
      </c>
      <c r="B10" s="64" t="s">
        <v>11</v>
      </c>
      <c r="C10" s="22">
        <v>4556324644.4599991</v>
      </c>
      <c r="D10" s="22">
        <v>4296880748.9499969</v>
      </c>
      <c r="E10" s="22">
        <v>5070895264.920001</v>
      </c>
      <c r="F10" s="22">
        <v>4660849528.630003</v>
      </c>
      <c r="G10" s="22">
        <v>5402653267.1300068</v>
      </c>
      <c r="H10" s="22">
        <v>6415853792.9859991</v>
      </c>
      <c r="I10" s="22">
        <v>4322675501.659996</v>
      </c>
      <c r="J10" s="22">
        <v>5376858831.6800041</v>
      </c>
      <c r="K10" s="22">
        <v>6824218266.1399994</v>
      </c>
      <c r="L10" s="52">
        <f t="shared" si="0"/>
        <v>1.3114795229454239E-2</v>
      </c>
      <c r="M10" s="51">
        <f t="shared" si="1"/>
        <v>5214134427.3951111</v>
      </c>
      <c r="N10" s="66">
        <f>(M10*SectorGrowth!I$24)+M10</f>
        <v>5589440599.6222219</v>
      </c>
      <c r="O10" s="66">
        <v>45</v>
      </c>
      <c r="P10" s="66">
        <v>0</v>
      </c>
    </row>
    <row r="11" spans="1:52" x14ac:dyDescent="0.35">
      <c r="A11" s="64" t="s">
        <v>12</v>
      </c>
      <c r="B11" s="64" t="s">
        <v>227</v>
      </c>
      <c r="C11" s="22">
        <v>1897116021.8200004</v>
      </c>
      <c r="D11" s="22">
        <v>1933598427.0099998</v>
      </c>
      <c r="E11" s="22">
        <v>1832331304.2400012</v>
      </c>
      <c r="F11" s="22">
        <v>3966534208.9499998</v>
      </c>
      <c r="G11" s="22">
        <v>3707535482.0800009</v>
      </c>
      <c r="H11" s="22">
        <v>3323664818.8100009</v>
      </c>
      <c r="I11" s="22">
        <v>2921859376.7199993</v>
      </c>
      <c r="J11" s="22">
        <v>2918977258.340003</v>
      </c>
      <c r="K11" s="22">
        <v>4445780202.0699997</v>
      </c>
      <c r="L11" s="52">
        <f t="shared" si="0"/>
        <v>7.5310165699048158E-3</v>
      </c>
      <c r="M11" s="51">
        <f t="shared" si="1"/>
        <v>2994155233.3377786</v>
      </c>
      <c r="N11" s="66">
        <f>(M11*SectorGrowth!J$24)+M11</f>
        <v>3504641361.5640287</v>
      </c>
      <c r="O11" s="66">
        <v>40</v>
      </c>
      <c r="P11" s="66">
        <v>0</v>
      </c>
    </row>
    <row r="12" spans="1:52" x14ac:dyDescent="0.35">
      <c r="A12" s="21" t="s">
        <v>13</v>
      </c>
      <c r="B12" s="77" t="s">
        <v>228</v>
      </c>
      <c r="C12" s="22">
        <v>23955085379.800011</v>
      </c>
      <c r="D12" s="22">
        <v>26956912476.54998</v>
      </c>
      <c r="E12" s="22">
        <v>29271876367.149956</v>
      </c>
      <c r="F12" s="22">
        <v>22342584397.249981</v>
      </c>
      <c r="G12" s="22">
        <v>27161396595.959999</v>
      </c>
      <c r="H12" s="22">
        <v>30477136212.649017</v>
      </c>
      <c r="I12" s="22">
        <v>35401844116.009995</v>
      </c>
      <c r="J12" s="22">
        <v>57267839536.359955</v>
      </c>
      <c r="K12" s="22">
        <v>64272401390.619949</v>
      </c>
      <c r="L12" s="52">
        <f t="shared" si="0"/>
        <v>8.8622238299363901E-2</v>
      </c>
      <c r="M12" s="51">
        <f t="shared" si="1"/>
        <v>35234119608.038765</v>
      </c>
      <c r="N12" s="66">
        <f>(M12*SectorGrowth!K$24)+M12</f>
        <v>40579882815.376938</v>
      </c>
      <c r="O12" s="66">
        <v>3</v>
      </c>
      <c r="P12" s="66">
        <f t="shared" si="2"/>
        <v>39362486330.915627</v>
      </c>
    </row>
    <row r="13" spans="1:52" x14ac:dyDescent="0.35">
      <c r="A13" s="64" t="s">
        <v>14</v>
      </c>
      <c r="B13" s="64" t="s">
        <v>229</v>
      </c>
      <c r="C13" s="22">
        <v>654719728.22999978</v>
      </c>
      <c r="D13" s="22">
        <v>755613833.0199995</v>
      </c>
      <c r="E13" s="22">
        <v>652509273.58000016</v>
      </c>
      <c r="F13" s="22">
        <v>681614707.36000001</v>
      </c>
      <c r="G13" s="22">
        <v>808022350.38999987</v>
      </c>
      <c r="H13" s="22">
        <v>1097450867.4739995</v>
      </c>
      <c r="I13" s="22">
        <v>914590364.04999971</v>
      </c>
      <c r="J13" s="22">
        <v>974712013.11000013</v>
      </c>
      <c r="K13" s="22">
        <v>1128453774.3800008</v>
      </c>
      <c r="L13" s="52">
        <f t="shared" si="0"/>
        <v>2.1428962867798083E-3</v>
      </c>
      <c r="M13" s="51">
        <f t="shared" si="1"/>
        <v>851965212.39933336</v>
      </c>
      <c r="N13" s="66">
        <f>(M13*SectorGrowth!L$24)+M13</f>
        <v>922544919.12466633</v>
      </c>
      <c r="O13" s="66">
        <v>20</v>
      </c>
      <c r="P13" s="66">
        <v>0</v>
      </c>
    </row>
    <row r="14" spans="1:52" x14ac:dyDescent="0.35">
      <c r="A14" s="21" t="s">
        <v>15</v>
      </c>
      <c r="B14" s="26" t="s">
        <v>230</v>
      </c>
      <c r="C14" s="22">
        <v>59246093350.249893</v>
      </c>
      <c r="D14" s="22">
        <v>62393397247.009964</v>
      </c>
      <c r="E14" s="22">
        <v>58848511803.419899</v>
      </c>
      <c r="F14" s="22">
        <v>68177533234.690071</v>
      </c>
      <c r="G14" s="22">
        <v>68155333745.779976</v>
      </c>
      <c r="H14" s="22">
        <v>73659380109.625549</v>
      </c>
      <c r="I14" s="22">
        <v>84120992136.549911</v>
      </c>
      <c r="J14" s="22">
        <v>108476808761.59003</v>
      </c>
      <c r="K14" s="22">
        <v>99420277586.000061</v>
      </c>
      <c r="L14" s="52">
        <f t="shared" si="0"/>
        <v>0.1907385042729707</v>
      </c>
      <c r="M14" s="51">
        <f t="shared" si="1"/>
        <v>75833147552.768372</v>
      </c>
      <c r="N14" s="66">
        <f>(M14*SectorGrowth!M$24)+M14</f>
        <v>81362684095.424957</v>
      </c>
      <c r="O14" s="66">
        <v>40</v>
      </c>
      <c r="P14" s="66">
        <f t="shared" si="2"/>
        <v>48817610457.254974</v>
      </c>
    </row>
    <row r="15" spans="1:52" x14ac:dyDescent="0.35">
      <c r="A15" s="21" t="s">
        <v>16</v>
      </c>
      <c r="B15" s="26" t="s">
        <v>16</v>
      </c>
      <c r="C15" s="22">
        <v>91200965076.470291</v>
      </c>
      <c r="D15" s="22">
        <v>102855959902.81978</v>
      </c>
      <c r="E15" s="22">
        <v>112973891045.50984</v>
      </c>
      <c r="F15" s="22">
        <v>118803456873.21999</v>
      </c>
      <c r="G15" s="22">
        <v>114366843943.24992</v>
      </c>
      <c r="H15" s="22">
        <v>131285927335.30258</v>
      </c>
      <c r="I15" s="22">
        <v>129322317394.10994</v>
      </c>
      <c r="J15" s="22">
        <v>151781814900.26981</v>
      </c>
      <c r="K15" s="22">
        <v>138388007551.68976</v>
      </c>
      <c r="L15" s="52">
        <f t="shared" si="0"/>
        <v>0.30489706600581296</v>
      </c>
      <c r="M15" s="51">
        <f t="shared" si="1"/>
        <v>121219909335.84909</v>
      </c>
      <c r="N15" s="66">
        <f>(M15*SectorGrowth!N$24)+M15</f>
        <v>128172303106.65855</v>
      </c>
      <c r="O15" s="66">
        <v>14</v>
      </c>
      <c r="P15" s="66">
        <f t="shared" si="2"/>
        <v>110228180671.72635</v>
      </c>
    </row>
    <row r="16" spans="1:52" x14ac:dyDescent="0.35">
      <c r="A16" s="21" t="s">
        <v>17</v>
      </c>
      <c r="B16" s="26" t="s">
        <v>231</v>
      </c>
      <c r="C16" s="22">
        <v>28438497908.760025</v>
      </c>
      <c r="D16" s="22">
        <v>33033683190.390003</v>
      </c>
      <c r="E16" s="22">
        <v>40780096030.849968</v>
      </c>
      <c r="F16" s="22">
        <v>38083274044.709999</v>
      </c>
      <c r="G16" s="22">
        <v>40287179465.239998</v>
      </c>
      <c r="H16" s="22">
        <v>39340004172.195015</v>
      </c>
      <c r="I16" s="22">
        <v>53399079974.170082</v>
      </c>
      <c r="J16" s="22">
        <v>53787320278.439957</v>
      </c>
      <c r="K16" s="22">
        <v>57955122119.370018</v>
      </c>
      <c r="L16" s="52">
        <f t="shared" si="0"/>
        <v>0.10762547979041083</v>
      </c>
      <c r="M16" s="51">
        <f t="shared" si="1"/>
        <v>42789361909.347221</v>
      </c>
      <c r="N16" s="66">
        <f>(M16*SectorGrowth!O$24)+M16</f>
        <v>47102763414.785431</v>
      </c>
      <c r="O16" s="66">
        <v>3</v>
      </c>
      <c r="P16" s="66">
        <f t="shared" si="2"/>
        <v>45689680512.341866</v>
      </c>
    </row>
    <row r="17" spans="1:16" x14ac:dyDescent="0.35">
      <c r="A17" s="21" t="s">
        <v>18</v>
      </c>
      <c r="B17" s="26" t="s">
        <v>232</v>
      </c>
      <c r="C17" s="22">
        <v>11108498777.369953</v>
      </c>
      <c r="D17" s="22">
        <v>18277956584.719955</v>
      </c>
      <c r="E17" s="22">
        <v>18128126509.909958</v>
      </c>
      <c r="F17" s="22">
        <v>15235459773.689976</v>
      </c>
      <c r="G17" s="22">
        <v>18650368370.029964</v>
      </c>
      <c r="H17" s="22">
        <v>17742360811.795437</v>
      </c>
      <c r="I17" s="22">
        <v>13579140239.539974</v>
      </c>
      <c r="J17" s="22">
        <v>12415191042.66996</v>
      </c>
      <c r="K17" s="22">
        <v>13499562092.15996</v>
      </c>
      <c r="L17" s="52">
        <f t="shared" si="0"/>
        <v>3.8744930036273412E-2</v>
      </c>
      <c r="M17" s="51">
        <f t="shared" si="1"/>
        <v>15404073800.209463</v>
      </c>
      <c r="N17" s="66">
        <f>(M17*SectorGrowth!P$24)+M17</f>
        <v>16212925934.103163</v>
      </c>
      <c r="O17" s="66">
        <v>3</v>
      </c>
      <c r="P17" s="66">
        <f t="shared" si="2"/>
        <v>15726538156.080069</v>
      </c>
    </row>
    <row r="18" spans="1:16" x14ac:dyDescent="0.35">
      <c r="A18" s="21" t="s">
        <v>19</v>
      </c>
      <c r="B18" s="26" t="s">
        <v>55</v>
      </c>
      <c r="C18" s="22">
        <v>5935842740.560008</v>
      </c>
      <c r="D18" s="22">
        <v>7185366398.4199905</v>
      </c>
      <c r="E18" s="22">
        <v>6446814597.4200029</v>
      </c>
      <c r="F18" s="22">
        <v>6686362876.8400192</v>
      </c>
      <c r="G18" s="22">
        <v>7518975754.8299961</v>
      </c>
      <c r="H18" s="22">
        <v>8001624595.0146246</v>
      </c>
      <c r="I18" s="22">
        <v>7519479735.8399878</v>
      </c>
      <c r="J18" s="22">
        <v>7072709003.3300028</v>
      </c>
      <c r="K18" s="22">
        <v>8841903329.4399986</v>
      </c>
      <c r="L18" s="52">
        <f t="shared" si="0"/>
        <v>1.822404786899421E-2</v>
      </c>
      <c r="M18" s="51">
        <f t="shared" si="1"/>
        <v>7245453225.7438469</v>
      </c>
      <c r="N18" s="66">
        <f>(M18*SectorGrowth!Q$24)+M18</f>
        <v>7665747967.6046286</v>
      </c>
      <c r="O18" s="66">
        <v>10</v>
      </c>
      <c r="P18" s="66">
        <f t="shared" si="2"/>
        <v>6899173170.8441658</v>
      </c>
    </row>
    <row r="19" spans="1:16" x14ac:dyDescent="0.35">
      <c r="A19" s="21" t="s">
        <v>20</v>
      </c>
      <c r="B19" s="26" t="s">
        <v>233</v>
      </c>
      <c r="C19" s="22">
        <v>27223963412.959995</v>
      </c>
      <c r="D19" s="22">
        <v>28594933007.869976</v>
      </c>
      <c r="E19" s="22">
        <v>25055914595.460018</v>
      </c>
      <c r="F19" s="22">
        <v>32111030118.540043</v>
      </c>
      <c r="G19" s="22">
        <v>31232186619.840076</v>
      </c>
      <c r="H19" s="22">
        <v>40269619458.619965</v>
      </c>
      <c r="I19" s="22">
        <v>32808802432.159969</v>
      </c>
      <c r="J19" s="22">
        <v>38168370623.990089</v>
      </c>
      <c r="K19" s="22">
        <v>51753967573.469963</v>
      </c>
      <c r="L19" s="52">
        <f t="shared" si="0"/>
        <v>8.5858748184164821E-2</v>
      </c>
      <c r="M19" s="51">
        <f t="shared" si="1"/>
        <v>34135420871.434456</v>
      </c>
      <c r="N19" s="66">
        <f>(M19*SectorGrowth!R$24)+M19</f>
        <v>37566834941.985771</v>
      </c>
      <c r="O19" s="66">
        <v>2</v>
      </c>
      <c r="P19" s="66">
        <f t="shared" si="2"/>
        <v>36815498243.146057</v>
      </c>
    </row>
    <row r="20" spans="1:16" x14ac:dyDescent="0.35">
      <c r="A20" s="65" t="s">
        <v>21</v>
      </c>
      <c r="B20" s="26" t="s">
        <v>234</v>
      </c>
      <c r="C20" s="22">
        <v>872158889.26999986</v>
      </c>
      <c r="D20" s="22">
        <v>1012043338.2800007</v>
      </c>
      <c r="E20" s="22">
        <v>822369110.93999958</v>
      </c>
      <c r="F20" s="22">
        <v>945299875.04999995</v>
      </c>
      <c r="G20" s="22">
        <v>842228635.92000079</v>
      </c>
      <c r="H20" s="22">
        <v>974076834.89199865</v>
      </c>
      <c r="I20" s="22">
        <v>516125563.53999996</v>
      </c>
      <c r="J20" s="22">
        <v>1151440018.47</v>
      </c>
      <c r="K20" s="22">
        <v>717580873.51999986</v>
      </c>
      <c r="L20" s="52">
        <f t="shared" si="0"/>
        <v>2.194776232958709E-3</v>
      </c>
      <c r="M20" s="51">
        <f t="shared" si="1"/>
        <v>872591459.98688877</v>
      </c>
      <c r="N20" s="66">
        <f>(M20*SectorGrowth!S$24)+M20</f>
        <v>933014152.18158984</v>
      </c>
      <c r="O20" s="66">
        <v>1</v>
      </c>
      <c r="P20" s="66">
        <f>(N20*0.25)+N20</f>
        <v>1166267690.2269874</v>
      </c>
    </row>
    <row r="21" spans="1:16" x14ac:dyDescent="0.35">
      <c r="A21" s="64" t="s">
        <v>22</v>
      </c>
      <c r="B21" s="78" t="s">
        <v>235</v>
      </c>
      <c r="C21" s="22">
        <v>13775782673.899981</v>
      </c>
      <c r="D21" s="22">
        <v>16366424410.939981</v>
      </c>
      <c r="E21" s="22">
        <v>13574921925.439974</v>
      </c>
      <c r="F21" s="22">
        <v>15497266751.849991</v>
      </c>
      <c r="G21" s="22">
        <v>15352049136.099981</v>
      </c>
      <c r="H21" s="22">
        <v>17616855804.092506</v>
      </c>
      <c r="I21" s="22">
        <v>15678188381.489981</v>
      </c>
      <c r="J21" s="22">
        <v>16538506327.489954</v>
      </c>
      <c r="K21" s="22">
        <v>17737603356.209969</v>
      </c>
      <c r="L21" s="52">
        <f t="shared" si="0"/>
        <v>3.9723339792362672E-2</v>
      </c>
      <c r="M21" s="51">
        <f t="shared" si="1"/>
        <v>15793066529.723593</v>
      </c>
      <c r="N21" s="66">
        <f>(M21*SectorGrowth!T$24)+M21</f>
        <v>16414108837.139124</v>
      </c>
      <c r="O21" s="66">
        <v>40</v>
      </c>
      <c r="P21" s="66">
        <v>0</v>
      </c>
    </row>
    <row r="22" spans="1:16" x14ac:dyDescent="0.35">
      <c r="A22" s="21" t="s">
        <v>23</v>
      </c>
      <c r="B22" s="26" t="s">
        <v>236</v>
      </c>
      <c r="C22" s="22">
        <v>236752946.98000008</v>
      </c>
      <c r="D22" s="22">
        <v>366794699.56999993</v>
      </c>
      <c r="E22" s="22">
        <v>541459521.13999987</v>
      </c>
      <c r="F22" s="22">
        <v>459795621.83000004</v>
      </c>
      <c r="G22" s="22">
        <v>312568228.44999993</v>
      </c>
      <c r="H22" s="22">
        <v>286564310.16999996</v>
      </c>
      <c r="I22" s="22">
        <v>194723291.50999999</v>
      </c>
      <c r="J22" s="22">
        <v>238888567.48999998</v>
      </c>
      <c r="K22" s="22">
        <v>303257495.69000006</v>
      </c>
      <c r="L22" s="52">
        <f t="shared" si="0"/>
        <v>8.218696860786426E-4</v>
      </c>
      <c r="M22" s="51">
        <f t="shared" si="1"/>
        <v>326756075.86999995</v>
      </c>
      <c r="N22" s="66">
        <f>(M22*SectorGrowth!U$24)+M22</f>
        <v>353183222.52037913</v>
      </c>
      <c r="O22" s="66">
        <v>20</v>
      </c>
      <c r="P22" s="66">
        <f t="shared" si="2"/>
        <v>282546578.0163033</v>
      </c>
    </row>
    <row r="23" spans="1:16" x14ac:dyDescent="0.35">
      <c r="A23" s="21" t="s">
        <v>24</v>
      </c>
      <c r="B23" s="26" t="s">
        <v>237</v>
      </c>
      <c r="C23" s="22">
        <v>13240601379.419889</v>
      </c>
      <c r="D23" s="22">
        <v>14229032157.689905</v>
      </c>
      <c r="E23" s="22">
        <v>14315567929.309917</v>
      </c>
      <c r="F23" s="22">
        <v>16209370270.399847</v>
      </c>
      <c r="G23" s="22">
        <v>17305888983.62994</v>
      </c>
      <c r="H23" s="22">
        <v>19992401412.322411</v>
      </c>
      <c r="I23" s="22">
        <v>29138752639.119995</v>
      </c>
      <c r="J23" s="22">
        <v>34103289515.199993</v>
      </c>
      <c r="K23" s="22">
        <v>33102888578.790043</v>
      </c>
      <c r="L23" s="52">
        <f t="shared" si="0"/>
        <v>5.355720955664401E-2</v>
      </c>
      <c r="M23" s="51">
        <f t="shared" si="1"/>
        <v>21293088096.209103</v>
      </c>
      <c r="N23" s="66">
        <f>(M23*SectorGrowth!V$24)+M23</f>
        <v>24046389889.178089</v>
      </c>
      <c r="O23" s="66">
        <v>10</v>
      </c>
      <c r="P23" s="66">
        <f t="shared" si="2"/>
        <v>21641750900.260281</v>
      </c>
    </row>
    <row r="25" spans="1:16" x14ac:dyDescent="0.35">
      <c r="A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6" x14ac:dyDescent="0.35">
      <c r="A26" s="74" t="s">
        <v>159</v>
      </c>
      <c r="C26" s="51">
        <f>SUM(C3:C23)</f>
        <v>295473644152.85004</v>
      </c>
      <c r="D26" s="51">
        <f t="shared" ref="D26:K26" si="3">SUM(D3:D23)</f>
        <v>333293612014.94965</v>
      </c>
      <c r="E26" s="51">
        <f t="shared" si="3"/>
        <v>344043542938.69965</v>
      </c>
      <c r="F26" s="51">
        <f t="shared" si="3"/>
        <v>359124167737.35992</v>
      </c>
      <c r="G26" s="51">
        <f t="shared" si="3"/>
        <v>367925434171.5899</v>
      </c>
      <c r="H26" s="51">
        <f t="shared" si="3"/>
        <v>408120457288.44568</v>
      </c>
      <c r="I26" s="51">
        <f t="shared" si="3"/>
        <v>436097179555.97986</v>
      </c>
      <c r="J26" s="51">
        <f t="shared" si="3"/>
        <v>512028256625.69977</v>
      </c>
      <c r="K26" s="51">
        <f t="shared" si="3"/>
        <v>522082234235.26971</v>
      </c>
      <c r="L26" s="51">
        <f>AVERAGE(C26:K26)</f>
        <v>397576503191.20483</v>
      </c>
      <c r="N26" s="71">
        <f>SUM(N3:N23)</f>
        <v>430989849276.7514</v>
      </c>
      <c r="O26" s="71"/>
      <c r="P26" s="71">
        <f t="shared" ref="P26" si="4">SUM(P3:P23)</f>
        <v>340518528425.64905</v>
      </c>
    </row>
    <row r="29" spans="1:16" x14ac:dyDescent="0.35">
      <c r="A29" t="s">
        <v>208</v>
      </c>
      <c r="C29">
        <v>40.1</v>
      </c>
    </row>
  </sheetData>
  <mergeCells count="1">
    <mergeCell ref="Q1:A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44D1-48D5-45C4-9C34-15AC079BF498}">
  <dimension ref="A3:L41"/>
  <sheetViews>
    <sheetView topLeftCell="D1" workbookViewId="0">
      <selection activeCell="H3" sqref="H3"/>
    </sheetView>
  </sheetViews>
  <sheetFormatPr defaultRowHeight="14.5" x14ac:dyDescent="0.35"/>
  <cols>
    <col min="1" max="1" width="10.6640625" customWidth="1"/>
    <col min="2" max="2" width="13.6640625" customWidth="1"/>
    <col min="3" max="3" width="23.6640625" customWidth="1"/>
    <col min="4" max="4" width="24.5" customWidth="1"/>
    <col min="5" max="5" width="15.33203125" customWidth="1"/>
    <col min="6" max="6" width="10.6640625" customWidth="1"/>
    <col min="7" max="7" width="13.6640625" customWidth="1"/>
    <col min="8" max="8" width="24.5" customWidth="1"/>
    <col min="9" max="9" width="15.33203125" customWidth="1"/>
    <col min="10" max="10" width="10.6640625" customWidth="1"/>
    <col min="11" max="11" width="13.6640625" customWidth="1"/>
    <col min="12" max="12" width="23.6640625" customWidth="1"/>
    <col min="13" max="13" width="32.9140625" customWidth="1"/>
    <col min="14" max="37" width="14" bestFit="1" customWidth="1"/>
    <col min="38" max="38" width="9.83203125" bestFit="1" customWidth="1"/>
  </cols>
  <sheetData>
    <row r="3" spans="1:12" x14ac:dyDescent="0.35">
      <c r="A3" s="75" t="s">
        <v>216</v>
      </c>
      <c r="B3" t="s">
        <v>217</v>
      </c>
      <c r="C3" t="s">
        <v>219</v>
      </c>
      <c r="D3" t="s">
        <v>218</v>
      </c>
      <c r="F3" s="75" t="s">
        <v>216</v>
      </c>
      <c r="G3" t="s">
        <v>217</v>
      </c>
      <c r="H3" t="s">
        <v>218</v>
      </c>
      <c r="J3" s="75" t="s">
        <v>216</v>
      </c>
      <c r="K3" t="s">
        <v>217</v>
      </c>
      <c r="L3" t="s">
        <v>219</v>
      </c>
    </row>
    <row r="4" spans="1:12" x14ac:dyDescent="0.35">
      <c r="A4" s="76" t="s">
        <v>154</v>
      </c>
      <c r="B4" s="67">
        <v>4841943</v>
      </c>
      <c r="C4" s="34">
        <v>643678714.27998888</v>
      </c>
      <c r="D4" s="67">
        <v>7164357564.1218872</v>
      </c>
      <c r="F4" s="76" t="s">
        <v>154</v>
      </c>
      <c r="G4" s="67">
        <v>4841943</v>
      </c>
      <c r="H4" s="67">
        <v>7164357564.1218872</v>
      </c>
      <c r="J4" s="76" t="s">
        <v>154</v>
      </c>
      <c r="K4" s="67">
        <v>4841943</v>
      </c>
      <c r="L4" s="34">
        <v>643678714.27998888</v>
      </c>
    </row>
    <row r="5" spans="1:12" x14ac:dyDescent="0.35">
      <c r="A5" s="76" t="s">
        <v>133</v>
      </c>
      <c r="B5" s="67">
        <v>5236948</v>
      </c>
      <c r="C5" s="34">
        <v>2512929772.9721308</v>
      </c>
      <c r="D5" s="67">
        <v>7748824803.74366</v>
      </c>
      <c r="F5" s="76" t="s">
        <v>133</v>
      </c>
      <c r="G5" s="67">
        <v>5236948</v>
      </c>
      <c r="H5" s="67">
        <v>7748824803.74366</v>
      </c>
      <c r="J5" s="76" t="s">
        <v>133</v>
      </c>
      <c r="K5" s="67">
        <v>5236948</v>
      </c>
      <c r="L5" s="34">
        <v>2512929772.9721308</v>
      </c>
    </row>
    <row r="6" spans="1:12" x14ac:dyDescent="0.35">
      <c r="A6" s="76" t="s">
        <v>128</v>
      </c>
      <c r="B6" s="67">
        <v>5780581</v>
      </c>
      <c r="C6" s="34">
        <v>4356391768.5887518</v>
      </c>
      <c r="D6" s="67">
        <v>8553208745.4084587</v>
      </c>
      <c r="F6" s="76" t="s">
        <v>128</v>
      </c>
      <c r="G6" s="67">
        <v>5780581</v>
      </c>
      <c r="H6" s="67">
        <v>8553208745.4084587</v>
      </c>
      <c r="J6" s="76" t="s">
        <v>128</v>
      </c>
      <c r="K6" s="67">
        <v>5780581</v>
      </c>
      <c r="L6" s="34">
        <v>4356391768.5887518</v>
      </c>
    </row>
    <row r="7" spans="1:12" x14ac:dyDescent="0.35">
      <c r="A7" s="76" t="s">
        <v>129</v>
      </c>
      <c r="B7" s="67">
        <v>7299910</v>
      </c>
      <c r="C7" s="34">
        <v>4152640705.9153366</v>
      </c>
      <c r="D7" s="67">
        <v>10801276558.998941</v>
      </c>
      <c r="F7" s="76" t="s">
        <v>129</v>
      </c>
      <c r="G7" s="67">
        <v>7299910</v>
      </c>
      <c r="H7" s="67">
        <v>10801276558.998941</v>
      </c>
      <c r="J7" s="76" t="s">
        <v>129</v>
      </c>
      <c r="K7" s="67">
        <v>7299910</v>
      </c>
      <c r="L7" s="34">
        <v>4152640705.9153366</v>
      </c>
    </row>
    <row r="8" spans="1:12" x14ac:dyDescent="0.35">
      <c r="A8" s="76" t="s">
        <v>152</v>
      </c>
      <c r="B8" s="67">
        <v>7540663</v>
      </c>
      <c r="C8" s="34">
        <v>670709688.59466207</v>
      </c>
      <c r="D8" s="67">
        <v>11157505572.152346</v>
      </c>
      <c r="F8" s="76" t="s">
        <v>152</v>
      </c>
      <c r="G8" s="67">
        <v>7540663</v>
      </c>
      <c r="H8" s="67">
        <v>11157505572.152346</v>
      </c>
      <c r="J8" s="76" t="s">
        <v>152</v>
      </c>
      <c r="K8" s="67">
        <v>7540663</v>
      </c>
      <c r="L8" s="34">
        <v>670709688.59466207</v>
      </c>
    </row>
    <row r="9" spans="1:12" x14ac:dyDescent="0.35">
      <c r="A9" s="76" t="s">
        <v>126</v>
      </c>
      <c r="B9" s="67">
        <v>2394725</v>
      </c>
      <c r="C9" s="34">
        <v>6908131267.7843895</v>
      </c>
      <c r="D9" s="67">
        <v>3543343275.1566443</v>
      </c>
      <c r="F9" s="76" t="s">
        <v>126</v>
      </c>
      <c r="G9" s="67">
        <v>2394725</v>
      </c>
      <c r="H9" s="67">
        <v>3543343275.1566443</v>
      </c>
      <c r="J9" s="76" t="s">
        <v>126</v>
      </c>
      <c r="K9" s="67">
        <v>2394725</v>
      </c>
      <c r="L9" s="34">
        <v>6908131267.7843895</v>
      </c>
    </row>
    <row r="10" spans="1:12" x14ac:dyDescent="0.35">
      <c r="A10" s="76" t="s">
        <v>135</v>
      </c>
      <c r="B10" s="67">
        <v>6687706</v>
      </c>
      <c r="C10" s="34">
        <v>2483822478.3045001</v>
      </c>
      <c r="D10" s="67">
        <v>9895431868.5129776</v>
      </c>
      <c r="F10" s="76" t="s">
        <v>135</v>
      </c>
      <c r="G10" s="67">
        <v>6687706</v>
      </c>
      <c r="H10" s="67">
        <v>9895431868.5129776</v>
      </c>
      <c r="J10" s="76" t="s">
        <v>135</v>
      </c>
      <c r="K10" s="67">
        <v>6687706</v>
      </c>
      <c r="L10" s="34">
        <v>2483822478.3045001</v>
      </c>
    </row>
    <row r="11" spans="1:12" x14ac:dyDescent="0.35">
      <c r="A11" s="76" t="s">
        <v>157</v>
      </c>
      <c r="B11" s="67">
        <v>6651590</v>
      </c>
      <c r="C11" s="34">
        <v>2910729466.7630858</v>
      </c>
      <c r="D11" s="67">
        <v>9841993003.6222038</v>
      </c>
      <c r="F11" s="76" t="s">
        <v>157</v>
      </c>
      <c r="G11" s="67">
        <v>6651590</v>
      </c>
      <c r="H11" s="67">
        <v>9841993003.6222038</v>
      </c>
      <c r="J11" s="76" t="s">
        <v>157</v>
      </c>
      <c r="K11" s="67">
        <v>6651590</v>
      </c>
      <c r="L11" s="34">
        <v>2910729466.7630858</v>
      </c>
    </row>
    <row r="12" spans="1:12" x14ac:dyDescent="0.35">
      <c r="A12" s="76" t="s">
        <v>151</v>
      </c>
      <c r="B12" s="67">
        <v>4175020</v>
      </c>
      <c r="C12" s="34">
        <v>1047862608.0347111</v>
      </c>
      <c r="D12" s="67">
        <v>6177548169.6831551</v>
      </c>
      <c r="F12" s="76" t="s">
        <v>151</v>
      </c>
      <c r="G12" s="67">
        <v>4175020</v>
      </c>
      <c r="H12" s="67">
        <v>6177548169.6831551</v>
      </c>
      <c r="J12" s="76" t="s">
        <v>151</v>
      </c>
      <c r="K12" s="67">
        <v>4175020</v>
      </c>
      <c r="L12" s="34">
        <v>1047862608.0347111</v>
      </c>
    </row>
    <row r="13" spans="1:12" x14ac:dyDescent="0.35">
      <c r="A13" s="76" t="s">
        <v>125</v>
      </c>
      <c r="B13" s="67">
        <v>7107543</v>
      </c>
      <c r="C13" s="34">
        <v>12700482906.642931</v>
      </c>
      <c r="D13" s="67">
        <v>10516641656.948786</v>
      </c>
      <c r="F13" s="76" t="s">
        <v>125</v>
      </c>
      <c r="G13" s="67">
        <v>7107543</v>
      </c>
      <c r="H13" s="67">
        <v>10516641656.948786</v>
      </c>
      <c r="J13" s="76" t="s">
        <v>125</v>
      </c>
      <c r="K13" s="67">
        <v>7107543</v>
      </c>
      <c r="L13" s="34">
        <v>12700482906.642931</v>
      </c>
    </row>
    <row r="14" spans="1:12" x14ac:dyDescent="0.35">
      <c r="A14" s="76" t="s">
        <v>139</v>
      </c>
      <c r="B14" s="67">
        <v>4007155</v>
      </c>
      <c r="C14" s="34">
        <v>1843461995.6166213</v>
      </c>
      <c r="D14" s="67">
        <v>5929167533.5415649</v>
      </c>
      <c r="F14" s="76" t="s">
        <v>139</v>
      </c>
      <c r="G14" s="67">
        <v>4007155</v>
      </c>
      <c r="H14" s="67">
        <v>5929167533.5415649</v>
      </c>
      <c r="J14" s="76" t="s">
        <v>139</v>
      </c>
      <c r="K14" s="67">
        <v>4007155</v>
      </c>
      <c r="L14" s="34">
        <v>1843461995.6166213</v>
      </c>
    </row>
    <row r="15" spans="1:12" x14ac:dyDescent="0.35">
      <c r="A15" s="76" t="s">
        <v>130</v>
      </c>
      <c r="B15" s="67">
        <v>5161137</v>
      </c>
      <c r="C15" s="34">
        <v>3929484780.1301656</v>
      </c>
      <c r="D15" s="67">
        <v>7636651423.9055157</v>
      </c>
      <c r="F15" s="76" t="s">
        <v>130</v>
      </c>
      <c r="G15" s="67">
        <v>5161137</v>
      </c>
      <c r="H15" s="67">
        <v>7636651423.9055157</v>
      </c>
      <c r="J15" s="76" t="s">
        <v>130</v>
      </c>
      <c r="K15" s="67">
        <v>5161137</v>
      </c>
      <c r="L15" s="34">
        <v>3929484780.1301656</v>
      </c>
    </row>
    <row r="16" spans="1:12" x14ac:dyDescent="0.35">
      <c r="A16" s="76" t="s">
        <v>131</v>
      </c>
      <c r="B16" s="67">
        <v>3398177</v>
      </c>
      <c r="C16" s="34">
        <v>3551089949.4509649</v>
      </c>
      <c r="D16" s="67">
        <v>5028096178.3678627</v>
      </c>
      <c r="F16" s="76" t="s">
        <v>131</v>
      </c>
      <c r="G16" s="67">
        <v>3398177</v>
      </c>
      <c r="H16" s="67">
        <v>5028096178.3678627</v>
      </c>
      <c r="J16" s="76" t="s">
        <v>131</v>
      </c>
      <c r="K16" s="67">
        <v>3398177</v>
      </c>
      <c r="L16" s="34">
        <v>3551089949.4509649</v>
      </c>
    </row>
    <row r="17" spans="1:12" x14ac:dyDescent="0.35">
      <c r="A17" s="76" t="s">
        <v>150</v>
      </c>
      <c r="B17" s="67">
        <v>5396098</v>
      </c>
      <c r="C17" s="34">
        <v>1047862608.0347111</v>
      </c>
      <c r="D17" s="67">
        <v>7984310332.2453384</v>
      </c>
      <c r="F17" s="76" t="s">
        <v>150</v>
      </c>
      <c r="G17" s="67">
        <v>5396098</v>
      </c>
      <c r="H17" s="67">
        <v>7984310332.2453384</v>
      </c>
      <c r="J17" s="76" t="s">
        <v>150</v>
      </c>
      <c r="K17" s="67">
        <v>5396098</v>
      </c>
      <c r="L17" s="34">
        <v>1047862608.0347111</v>
      </c>
    </row>
    <row r="18" spans="1:12" x14ac:dyDescent="0.35">
      <c r="A18" s="76" t="s">
        <v>124</v>
      </c>
      <c r="B18" s="67">
        <v>4802443</v>
      </c>
      <c r="C18" s="34">
        <v>17629318137.028423</v>
      </c>
      <c r="D18" s="67">
        <v>7105911579.9822941</v>
      </c>
      <c r="F18" s="76" t="s">
        <v>124</v>
      </c>
      <c r="G18" s="67">
        <v>4802443</v>
      </c>
      <c r="H18" s="67">
        <v>7105911579.9822941</v>
      </c>
      <c r="J18" s="76" t="s">
        <v>124</v>
      </c>
      <c r="K18" s="67">
        <v>4802443</v>
      </c>
      <c r="L18" s="34">
        <v>17629318137.028423</v>
      </c>
    </row>
    <row r="19" spans="1:12" x14ac:dyDescent="0.35">
      <c r="A19" s="76" t="s">
        <v>136</v>
      </c>
      <c r="B19" s="67">
        <v>4623462</v>
      </c>
      <c r="C19" s="34">
        <v>2474120046.7486234</v>
      </c>
      <c r="D19" s="67">
        <v>6841083208.1522055</v>
      </c>
      <c r="F19" s="76" t="s">
        <v>136</v>
      </c>
      <c r="G19" s="67">
        <v>4623462</v>
      </c>
      <c r="H19" s="67">
        <v>6841083208.1522055</v>
      </c>
      <c r="J19" s="76" t="s">
        <v>136</v>
      </c>
      <c r="K19" s="67">
        <v>4623462</v>
      </c>
      <c r="L19" s="34">
        <v>2474120046.7486234</v>
      </c>
    </row>
    <row r="20" spans="1:12" x14ac:dyDescent="0.35">
      <c r="A20" s="76" t="s">
        <v>156</v>
      </c>
      <c r="B20" s="67">
        <v>6067722</v>
      </c>
      <c r="C20" s="34">
        <v>228404941.25689936</v>
      </c>
      <c r="D20" s="67">
        <v>8978075538.6192665</v>
      </c>
      <c r="F20" s="76" t="s">
        <v>156</v>
      </c>
      <c r="G20" s="67">
        <v>6067722</v>
      </c>
      <c r="H20" s="67">
        <v>8978075538.6192665</v>
      </c>
      <c r="J20" s="76" t="s">
        <v>156</v>
      </c>
      <c r="K20" s="67">
        <v>6067722</v>
      </c>
      <c r="L20" s="34">
        <v>228404941.25689936</v>
      </c>
    </row>
    <row r="21" spans="1:12" x14ac:dyDescent="0.35">
      <c r="A21" s="76" t="s">
        <v>147</v>
      </c>
      <c r="B21" s="67">
        <v>6979080</v>
      </c>
      <c r="C21" s="34">
        <v>1542686617.3844354</v>
      </c>
      <c r="D21" s="67">
        <v>10326561999.720316</v>
      </c>
      <c r="F21" s="76" t="s">
        <v>147</v>
      </c>
      <c r="G21" s="67">
        <v>6979080</v>
      </c>
      <c r="H21" s="67">
        <v>10326561999.720316</v>
      </c>
      <c r="J21" s="76" t="s">
        <v>147</v>
      </c>
      <c r="K21" s="67">
        <v>6979080</v>
      </c>
      <c r="L21" s="34">
        <v>1542686617.3844354</v>
      </c>
    </row>
    <row r="22" spans="1:12" x14ac:dyDescent="0.35">
      <c r="A22" s="76" t="s">
        <v>138</v>
      </c>
      <c r="B22" s="67">
        <v>8324285</v>
      </c>
      <c r="C22" s="34">
        <v>1969593605.8430212</v>
      </c>
      <c r="D22" s="67">
        <v>12316988078.062126</v>
      </c>
      <c r="F22" s="76" t="s">
        <v>138</v>
      </c>
      <c r="G22" s="67">
        <v>8324285</v>
      </c>
      <c r="H22" s="67">
        <v>12316988078.062126</v>
      </c>
      <c r="J22" s="76" t="s">
        <v>138</v>
      </c>
      <c r="K22" s="67">
        <v>8324285</v>
      </c>
      <c r="L22" s="34">
        <v>1969593605.8430212</v>
      </c>
    </row>
    <row r="23" spans="1:12" x14ac:dyDescent="0.35">
      <c r="A23" s="76" t="s">
        <v>127</v>
      </c>
      <c r="B23" s="67">
        <v>16253549</v>
      </c>
      <c r="C23" s="34">
        <v>4511630673.4827833</v>
      </c>
      <c r="D23" s="67">
        <v>24049485242.17979</v>
      </c>
      <c r="F23" s="76" t="s">
        <v>127</v>
      </c>
      <c r="G23" s="67">
        <v>16253549</v>
      </c>
      <c r="H23" s="67">
        <v>24049485242.17979</v>
      </c>
      <c r="J23" s="76" t="s">
        <v>127</v>
      </c>
      <c r="K23" s="67">
        <v>16253549</v>
      </c>
      <c r="L23" s="34">
        <v>4511630673.4827833</v>
      </c>
    </row>
    <row r="24" spans="1:12" x14ac:dyDescent="0.35">
      <c r="A24" s="76" t="s">
        <v>146</v>
      </c>
      <c r="B24" s="67">
        <v>9300382</v>
      </c>
      <c r="C24" s="34">
        <v>1630008501.3873281</v>
      </c>
      <c r="D24" s="67">
        <v>13761265287.700216</v>
      </c>
      <c r="F24" s="76" t="s">
        <v>146</v>
      </c>
      <c r="G24" s="67">
        <v>9300382</v>
      </c>
      <c r="H24" s="67">
        <v>13761265287.700216</v>
      </c>
      <c r="J24" s="76" t="s">
        <v>146</v>
      </c>
      <c r="K24" s="67">
        <v>9300382</v>
      </c>
      <c r="L24" s="34">
        <v>1630008501.3873281</v>
      </c>
    </row>
    <row r="25" spans="1:12" x14ac:dyDescent="0.35">
      <c r="A25" s="76" t="s">
        <v>153</v>
      </c>
      <c r="B25" s="67">
        <v>6001610</v>
      </c>
      <c r="C25" s="34">
        <v>645376639.80226731</v>
      </c>
      <c r="D25" s="67">
        <v>8880253237.2664356</v>
      </c>
      <c r="F25" s="76" t="s">
        <v>153</v>
      </c>
      <c r="G25" s="67">
        <v>6001610</v>
      </c>
      <c r="H25" s="67">
        <v>8880253237.2664356</v>
      </c>
      <c r="J25" s="76" t="s">
        <v>153</v>
      </c>
      <c r="K25" s="67">
        <v>6001610</v>
      </c>
      <c r="L25" s="34">
        <v>645376639.80226731</v>
      </c>
    </row>
    <row r="26" spans="1:12" x14ac:dyDescent="0.35">
      <c r="A26" s="76" t="s">
        <v>137</v>
      </c>
      <c r="B26" s="67">
        <v>5053734</v>
      </c>
      <c r="C26" s="34">
        <v>2357690868.0780993</v>
      </c>
      <c r="D26" s="67">
        <v>7477733093.9170418</v>
      </c>
      <c r="F26" s="76" t="s">
        <v>137</v>
      </c>
      <c r="G26" s="67">
        <v>5053734</v>
      </c>
      <c r="H26" s="67">
        <v>7477733093.9170418</v>
      </c>
      <c r="J26" s="76" t="s">
        <v>137</v>
      </c>
      <c r="K26" s="67">
        <v>5053734</v>
      </c>
      <c r="L26" s="34">
        <v>2357690868.0780993</v>
      </c>
    </row>
    <row r="27" spans="1:12" x14ac:dyDescent="0.35">
      <c r="A27" s="76" t="s">
        <v>132</v>
      </c>
      <c r="B27" s="67">
        <v>4259613</v>
      </c>
      <c r="C27" s="34">
        <v>2804002719.6484394</v>
      </c>
      <c r="D27" s="67">
        <v>6302715793.3874741</v>
      </c>
      <c r="F27" s="76" t="s">
        <v>132</v>
      </c>
      <c r="G27" s="67">
        <v>4259613</v>
      </c>
      <c r="H27" s="67">
        <v>6302715793.3874741</v>
      </c>
      <c r="J27" s="76" t="s">
        <v>132</v>
      </c>
      <c r="K27" s="67">
        <v>4259613</v>
      </c>
      <c r="L27" s="34">
        <v>2804002719.6484394</v>
      </c>
    </row>
    <row r="28" spans="1:12" x14ac:dyDescent="0.35">
      <c r="A28" s="76" t="s">
        <v>121</v>
      </c>
      <c r="B28" s="67">
        <v>15772884</v>
      </c>
      <c r="C28" s="34">
        <v>242337632971.13864</v>
      </c>
      <c r="D28" s="67">
        <v>23338271597.459347</v>
      </c>
      <c r="F28" s="76" t="s">
        <v>121</v>
      </c>
      <c r="G28" s="67">
        <v>15772884</v>
      </c>
      <c r="H28" s="67">
        <v>23338271597.459347</v>
      </c>
      <c r="J28" s="76" t="s">
        <v>121</v>
      </c>
      <c r="K28" s="67">
        <v>15772884</v>
      </c>
      <c r="L28" s="34">
        <v>242337632971.13864</v>
      </c>
    </row>
    <row r="29" spans="1:12" x14ac:dyDescent="0.35">
      <c r="A29" s="76" t="s">
        <v>148</v>
      </c>
      <c r="B29" s="67">
        <v>3632239</v>
      </c>
      <c r="C29" s="34">
        <v>1426257438.713912</v>
      </c>
      <c r="D29" s="67">
        <v>5374424885.7015705</v>
      </c>
      <c r="F29" s="76" t="s">
        <v>148</v>
      </c>
      <c r="G29" s="67">
        <v>3632239</v>
      </c>
      <c r="H29" s="67">
        <v>5374424885.7015705</v>
      </c>
      <c r="J29" s="76" t="s">
        <v>148</v>
      </c>
      <c r="K29" s="67">
        <v>3632239</v>
      </c>
      <c r="L29" s="34">
        <v>1426257438.713912</v>
      </c>
    </row>
    <row r="30" spans="1:12" x14ac:dyDescent="0.35">
      <c r="A30" s="76" t="s">
        <v>144</v>
      </c>
      <c r="B30" s="67">
        <v>6720617</v>
      </c>
      <c r="C30" s="34">
        <v>1678520659.166713</v>
      </c>
      <c r="D30" s="67">
        <v>9944128470.6400204</v>
      </c>
      <c r="F30" s="76" t="s">
        <v>144</v>
      </c>
      <c r="G30" s="67">
        <v>6720617</v>
      </c>
      <c r="H30" s="67">
        <v>9944128470.6400204</v>
      </c>
      <c r="J30" s="76" t="s">
        <v>144</v>
      </c>
      <c r="K30" s="67">
        <v>6720617</v>
      </c>
      <c r="L30" s="34">
        <v>1678520659.166713</v>
      </c>
    </row>
    <row r="31" spans="1:12" x14ac:dyDescent="0.35">
      <c r="A31" s="76" t="s">
        <v>143</v>
      </c>
      <c r="B31" s="67">
        <v>6445275</v>
      </c>
      <c r="C31" s="34">
        <v>1688223090.7225897</v>
      </c>
      <c r="D31" s="67">
        <v>9536720010.7675171</v>
      </c>
      <c r="F31" s="76" t="s">
        <v>143</v>
      </c>
      <c r="G31" s="67">
        <v>6445275</v>
      </c>
      <c r="H31" s="67">
        <v>9536720010.7675171</v>
      </c>
      <c r="J31" s="76" t="s">
        <v>143</v>
      </c>
      <c r="K31" s="67">
        <v>6445275</v>
      </c>
      <c r="L31" s="34">
        <v>1688223090.7225897</v>
      </c>
    </row>
    <row r="32" spans="1:12" x14ac:dyDescent="0.35">
      <c r="A32" s="76" t="s">
        <v>149</v>
      </c>
      <c r="B32" s="67">
        <v>5469707</v>
      </c>
      <c r="C32" s="34">
        <v>1406852575.6021583</v>
      </c>
      <c r="D32" s="67">
        <v>8093225533.4233465</v>
      </c>
      <c r="F32" s="76" t="s">
        <v>149</v>
      </c>
      <c r="G32" s="67">
        <v>5469707</v>
      </c>
      <c r="H32" s="67">
        <v>8093225533.4233465</v>
      </c>
      <c r="J32" s="76" t="s">
        <v>149</v>
      </c>
      <c r="K32" s="67">
        <v>5469707</v>
      </c>
      <c r="L32" s="34">
        <v>1406852575.6021583</v>
      </c>
    </row>
    <row r="33" spans="1:12" x14ac:dyDescent="0.35">
      <c r="A33" s="76" t="s">
        <v>142</v>
      </c>
      <c r="B33" s="67">
        <v>4237396</v>
      </c>
      <c r="C33" s="34">
        <v>1756140111.6137288</v>
      </c>
      <c r="D33" s="67">
        <v>6269842516.6879969</v>
      </c>
      <c r="F33" s="76" t="s">
        <v>142</v>
      </c>
      <c r="G33" s="67">
        <v>4237396</v>
      </c>
      <c r="H33" s="67">
        <v>6269842516.6879969</v>
      </c>
      <c r="J33" s="76" t="s">
        <v>142</v>
      </c>
      <c r="K33" s="67">
        <v>4237396</v>
      </c>
      <c r="L33" s="34">
        <v>1756140111.6137288</v>
      </c>
    </row>
    <row r="34" spans="1:12" x14ac:dyDescent="0.35">
      <c r="A34" s="76" t="s">
        <v>123</v>
      </c>
      <c r="B34" s="67">
        <v>7512855</v>
      </c>
      <c r="C34" s="34">
        <v>19511589858.868553</v>
      </c>
      <c r="D34" s="67">
        <v>11116359599.318071</v>
      </c>
      <c r="F34" s="76" t="s">
        <v>123</v>
      </c>
      <c r="G34" s="67">
        <v>7512855</v>
      </c>
      <c r="H34" s="67">
        <v>11116359599.318071</v>
      </c>
      <c r="J34" s="76" t="s">
        <v>123</v>
      </c>
      <c r="K34" s="67">
        <v>7512855</v>
      </c>
      <c r="L34" s="34">
        <v>19511589858.868553</v>
      </c>
    </row>
    <row r="35" spans="1:12" x14ac:dyDescent="0.35">
      <c r="A35" s="76" t="s">
        <v>134</v>
      </c>
      <c r="B35" s="67">
        <v>5400974</v>
      </c>
      <c r="C35" s="34">
        <v>2503227341.416254</v>
      </c>
      <c r="D35" s="67">
        <v>7991525082.0849495</v>
      </c>
      <c r="F35" s="76" t="s">
        <v>134</v>
      </c>
      <c r="G35" s="67">
        <v>5400974</v>
      </c>
      <c r="H35" s="67">
        <v>7991525082.0849495</v>
      </c>
      <c r="J35" s="76" t="s">
        <v>134</v>
      </c>
      <c r="K35" s="67">
        <v>5400974</v>
      </c>
      <c r="L35" s="34">
        <v>2503227341.416254</v>
      </c>
    </row>
    <row r="36" spans="1:12" x14ac:dyDescent="0.35">
      <c r="A36" s="76" t="s">
        <v>122</v>
      </c>
      <c r="B36" s="67">
        <v>7234973</v>
      </c>
      <c r="C36" s="34">
        <v>68440952195.156029</v>
      </c>
      <c r="D36" s="67">
        <v>10705192840.718618</v>
      </c>
      <c r="F36" s="76" t="s">
        <v>122</v>
      </c>
      <c r="G36" s="67">
        <v>7234973</v>
      </c>
      <c r="H36" s="67">
        <v>10705192840.718618</v>
      </c>
      <c r="J36" s="76" t="s">
        <v>122</v>
      </c>
      <c r="K36" s="67">
        <v>7234973</v>
      </c>
      <c r="L36" s="34">
        <v>68440952195.156029</v>
      </c>
    </row>
    <row r="37" spans="1:12" x14ac:dyDescent="0.35">
      <c r="A37" s="76" t="s">
        <v>141</v>
      </c>
      <c r="B37" s="67">
        <v>6163187</v>
      </c>
      <c r="C37" s="34">
        <v>1785247406.2813594</v>
      </c>
      <c r="D37" s="67">
        <v>9119329864.5910702</v>
      </c>
      <c r="F37" s="76" t="s">
        <v>141</v>
      </c>
      <c r="G37" s="67">
        <v>6163187</v>
      </c>
      <c r="H37" s="67">
        <v>9119329864.5910702</v>
      </c>
      <c r="J37" s="76" t="s">
        <v>141</v>
      </c>
      <c r="K37" s="67">
        <v>6163187</v>
      </c>
      <c r="L37" s="34">
        <v>1785247406.2813594</v>
      </c>
    </row>
    <row r="38" spans="1:12" x14ac:dyDescent="0.35">
      <c r="A38" s="76" t="s">
        <v>140</v>
      </c>
      <c r="B38" s="67">
        <v>4331885</v>
      </c>
      <c r="C38" s="34">
        <v>1824057132.5048673</v>
      </c>
      <c r="D38" s="67">
        <v>6409652708.9757442</v>
      </c>
      <c r="F38" s="76" t="s">
        <v>140</v>
      </c>
      <c r="G38" s="67">
        <v>4331885</v>
      </c>
      <c r="H38" s="67">
        <v>6409652708.9757442</v>
      </c>
      <c r="J38" s="76" t="s">
        <v>140</v>
      </c>
      <c r="K38" s="67">
        <v>4331885</v>
      </c>
      <c r="L38" s="34">
        <v>1824057132.5048673</v>
      </c>
    </row>
    <row r="39" spans="1:12" x14ac:dyDescent="0.35">
      <c r="A39" s="76" t="s">
        <v>145</v>
      </c>
      <c r="B39" s="67">
        <v>4350401</v>
      </c>
      <c r="C39" s="34">
        <v>1659115796.0549591</v>
      </c>
      <c r="D39" s="67">
        <v>6437049818.9081173</v>
      </c>
      <c r="F39" s="76" t="s">
        <v>145</v>
      </c>
      <c r="G39" s="67">
        <v>4350401</v>
      </c>
      <c r="H39" s="67">
        <v>6437049818.9081173</v>
      </c>
      <c r="J39" s="76" t="s">
        <v>145</v>
      </c>
      <c r="K39" s="67">
        <v>4350401</v>
      </c>
      <c r="L39" s="34">
        <v>1659115796.0549591</v>
      </c>
    </row>
    <row r="40" spans="1:12" x14ac:dyDescent="0.35">
      <c r="A40" s="76" t="s">
        <v>155</v>
      </c>
      <c r="B40" s="67">
        <v>5517793</v>
      </c>
      <c r="C40" s="34">
        <v>419921237.7383545</v>
      </c>
      <c r="D40" s="67">
        <v>8164375750.9761696</v>
      </c>
      <c r="F40" s="76" t="s">
        <v>155</v>
      </c>
      <c r="G40" s="67">
        <v>5517793</v>
      </c>
      <c r="H40" s="67">
        <v>8164375750.9761696</v>
      </c>
      <c r="J40" s="76" t="s">
        <v>155</v>
      </c>
      <c r="K40" s="67">
        <v>5517793</v>
      </c>
      <c r="L40" s="34">
        <v>419921237.7383545</v>
      </c>
    </row>
    <row r="41" spans="1:12" x14ac:dyDescent="0.35">
      <c r="A41" s="76" t="s">
        <v>28</v>
      </c>
      <c r="B41" s="67">
        <v>230135262</v>
      </c>
      <c r="C41" s="34">
        <v>430989849276.75128</v>
      </c>
      <c r="D41" s="67">
        <v>340518528425.64917</v>
      </c>
      <c r="F41" s="76" t="s">
        <v>28</v>
      </c>
      <c r="G41" s="67">
        <v>230135262</v>
      </c>
      <c r="H41" s="67">
        <v>340518528425.64917</v>
      </c>
      <c r="J41" s="76" t="s">
        <v>28</v>
      </c>
      <c r="K41" s="67">
        <v>230135262</v>
      </c>
      <c r="L41" s="34">
        <v>430989849276.75128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98C4-CF43-4A34-83CD-53B5CE1D9A5B}">
  <dimension ref="C1:L44"/>
  <sheetViews>
    <sheetView topLeftCell="C1" workbookViewId="0">
      <pane xSplit="2" ySplit="2" topLeftCell="F23" activePane="bottomRight" state="frozen"/>
      <selection activeCell="C1" sqref="C1"/>
      <selection pane="topRight" activeCell="F1" sqref="F1"/>
      <selection pane="bottomLeft" activeCell="C3" sqref="C3"/>
      <selection pane="bottomRight" activeCell="D2" sqref="D2"/>
    </sheetView>
  </sheetViews>
  <sheetFormatPr defaultRowHeight="14.5" x14ac:dyDescent="0.35"/>
  <cols>
    <col min="3" max="3" width="17.9140625" customWidth="1"/>
    <col min="4" max="4" width="11.4140625" customWidth="1"/>
    <col min="5" max="5" width="16.5" customWidth="1"/>
    <col min="6" max="6" width="18.33203125" customWidth="1"/>
    <col min="7" max="7" width="19.83203125" customWidth="1"/>
    <col min="8" max="8" width="39.9140625" customWidth="1"/>
    <col min="9" max="9" width="31.4140625" customWidth="1"/>
    <col min="10" max="10" width="14.6640625" customWidth="1"/>
    <col min="11" max="11" width="21.4140625" style="35" customWidth="1"/>
    <col min="12" max="12" width="22.75" style="68" customWidth="1"/>
  </cols>
  <sheetData>
    <row r="1" spans="3:12" x14ac:dyDescent="0.35">
      <c r="C1" s="73" t="s">
        <v>117</v>
      </c>
      <c r="D1" s="73"/>
      <c r="K1" s="72" t="s">
        <v>212</v>
      </c>
    </row>
    <row r="2" spans="3:12" x14ac:dyDescent="0.35">
      <c r="D2" t="s">
        <v>120</v>
      </c>
      <c r="E2" s="38" t="s">
        <v>118</v>
      </c>
      <c r="F2" s="42" t="s">
        <v>214</v>
      </c>
      <c r="G2" s="44" t="s">
        <v>119</v>
      </c>
      <c r="H2" t="s">
        <v>211</v>
      </c>
      <c r="I2" t="s">
        <v>162</v>
      </c>
      <c r="J2" t="s">
        <v>207</v>
      </c>
      <c r="K2" s="35" t="s">
        <v>210</v>
      </c>
      <c r="L2" s="68" t="s">
        <v>209</v>
      </c>
    </row>
    <row r="3" spans="3:12" x14ac:dyDescent="0.35">
      <c r="C3" s="33" t="s">
        <v>74</v>
      </c>
      <c r="D3" s="33" t="s">
        <v>121</v>
      </c>
      <c r="E3" s="39">
        <v>249.77</v>
      </c>
      <c r="F3" s="41">
        <v>1000000000000</v>
      </c>
      <c r="G3" s="43">
        <f t="shared" ref="G3:G39" si="0">E3*F3</f>
        <v>249770000000000</v>
      </c>
      <c r="H3" s="37">
        <f t="shared" ref="H3:H39" si="1">G3/$G$40</f>
        <v>0.56228153256464852</v>
      </c>
      <c r="I3" s="34">
        <f>H3*'vat per sector'!$N$26</f>
        <v>242337632971.13864</v>
      </c>
      <c r="J3" s="63">
        <v>15772884</v>
      </c>
      <c r="K3" s="35">
        <f>J3/J$40</f>
        <v>6.8537449945415149E-2</v>
      </c>
      <c r="L3" s="63">
        <f>K3*'vat per sector'!P$26</f>
        <v>23338271597.459347</v>
      </c>
    </row>
    <row r="4" spans="3:12" x14ac:dyDescent="0.35">
      <c r="C4" s="33" t="s">
        <v>83</v>
      </c>
      <c r="D4" s="33" t="s">
        <v>130</v>
      </c>
      <c r="E4" s="39">
        <v>4.05</v>
      </c>
      <c r="F4" s="41">
        <v>1000000000000</v>
      </c>
      <c r="G4" s="43">
        <f t="shared" si="0"/>
        <v>4050000000000</v>
      </c>
      <c r="H4" s="37">
        <f t="shared" si="1"/>
        <v>9.1173487884326637E-3</v>
      </c>
      <c r="I4" s="34">
        <f>H4*'vat per sector'!$N$26</f>
        <v>3929484780.1301656</v>
      </c>
      <c r="J4" s="63">
        <v>5161137</v>
      </c>
      <c r="K4" s="35">
        <f t="shared" ref="K4:K39" si="2">J4/J$40</f>
        <v>2.2426537137972363E-2</v>
      </c>
      <c r="L4" s="63">
        <f>K4*'vat per sector'!P$26</f>
        <v>7636651423.9055157</v>
      </c>
    </row>
    <row r="5" spans="3:12" x14ac:dyDescent="0.35">
      <c r="C5" s="33" t="s">
        <v>84</v>
      </c>
      <c r="D5" s="33" t="s">
        <v>131</v>
      </c>
      <c r="E5" s="39">
        <v>3.66</v>
      </c>
      <c r="F5" s="41">
        <v>1000000000000</v>
      </c>
      <c r="G5" s="43">
        <f t="shared" si="0"/>
        <v>3660000000000</v>
      </c>
      <c r="H5" s="37">
        <f t="shared" si="1"/>
        <v>8.2393818680650752E-3</v>
      </c>
      <c r="I5" s="34">
        <f>H5*'vat per sector'!$N$26</f>
        <v>3551089949.4509649</v>
      </c>
      <c r="J5" s="63">
        <v>3398177</v>
      </c>
      <c r="K5" s="35">
        <f t="shared" si="2"/>
        <v>1.4765998789007832E-2</v>
      </c>
      <c r="L5" s="63">
        <f>K5*'vat per sector'!P$26</f>
        <v>5028096178.3678627</v>
      </c>
    </row>
    <row r="6" spans="3:12" x14ac:dyDescent="0.35">
      <c r="C6" s="33" t="s">
        <v>85</v>
      </c>
      <c r="D6" s="33" t="s">
        <v>157</v>
      </c>
      <c r="E6" s="39">
        <v>3</v>
      </c>
      <c r="F6" s="41">
        <v>1000000000000</v>
      </c>
      <c r="G6" s="43">
        <f t="shared" si="0"/>
        <v>3000000000000</v>
      </c>
      <c r="H6" s="37">
        <f t="shared" si="1"/>
        <v>6.7535916951353067E-3</v>
      </c>
      <c r="I6" s="34">
        <f>H6*'vat per sector'!$N$26</f>
        <v>2910729466.7630858</v>
      </c>
      <c r="J6" s="63">
        <v>6651590</v>
      </c>
      <c r="K6" s="35">
        <f t="shared" si="2"/>
        <v>2.8902958817323701E-2</v>
      </c>
      <c r="L6" s="63">
        <f>K6*'vat per sector'!P$26</f>
        <v>9841993003.6222038</v>
      </c>
    </row>
    <row r="7" spans="3:12" x14ac:dyDescent="0.35">
      <c r="C7" s="33" t="s">
        <v>86</v>
      </c>
      <c r="D7" s="33" t="s">
        <v>132</v>
      </c>
      <c r="E7" s="39">
        <v>2.89</v>
      </c>
      <c r="F7" s="41">
        <v>1000000000000</v>
      </c>
      <c r="G7" s="43">
        <f t="shared" si="0"/>
        <v>2890000000000</v>
      </c>
      <c r="H7" s="37">
        <f t="shared" si="1"/>
        <v>6.5059599996470123E-3</v>
      </c>
      <c r="I7" s="34">
        <f>H7*'vat per sector'!$N$26</f>
        <v>2804002719.6484394</v>
      </c>
      <c r="J7" s="63">
        <v>4259613</v>
      </c>
      <c r="K7" s="35">
        <f t="shared" si="2"/>
        <v>1.8509171358537833E-2</v>
      </c>
      <c r="L7" s="63">
        <f>K7*'vat per sector'!P$26</f>
        <v>6302715793.3874741</v>
      </c>
    </row>
    <row r="8" spans="3:12" x14ac:dyDescent="0.35">
      <c r="C8" s="33" t="s">
        <v>87</v>
      </c>
      <c r="D8" s="33" t="s">
        <v>133</v>
      </c>
      <c r="E8" s="39">
        <v>2.59</v>
      </c>
      <c r="F8" s="41">
        <v>1000000000000</v>
      </c>
      <c r="G8" s="43">
        <f t="shared" si="0"/>
        <v>2590000000000</v>
      </c>
      <c r="H8" s="37">
        <f t="shared" si="1"/>
        <v>5.8306008301334819E-3</v>
      </c>
      <c r="I8" s="34">
        <f>H8*'vat per sector'!$N$26</f>
        <v>2512929772.9721308</v>
      </c>
      <c r="J8" s="63">
        <v>5236948</v>
      </c>
      <c r="K8" s="35">
        <f t="shared" si="2"/>
        <v>2.2755956451384663E-2</v>
      </c>
      <c r="L8" s="63">
        <f>K8*'vat per sector'!P$26</f>
        <v>7748824803.74366</v>
      </c>
    </row>
    <row r="9" spans="3:12" x14ac:dyDescent="0.35">
      <c r="C9" s="33" t="s">
        <v>88</v>
      </c>
      <c r="D9" s="33" t="s">
        <v>134</v>
      </c>
      <c r="E9" s="39">
        <v>2.58</v>
      </c>
      <c r="F9" s="41">
        <v>1000000000000</v>
      </c>
      <c r="G9" s="43">
        <f t="shared" si="0"/>
        <v>2580000000000</v>
      </c>
      <c r="H9" s="37">
        <f t="shared" si="1"/>
        <v>5.8080888578163643E-3</v>
      </c>
      <c r="I9" s="34">
        <f>H9*'vat per sector'!$N$26</f>
        <v>2503227341.416254</v>
      </c>
      <c r="J9" s="63">
        <v>5400974</v>
      </c>
      <c r="K9" s="35">
        <f t="shared" si="2"/>
        <v>2.3468693815378888E-2</v>
      </c>
      <c r="L9" s="63">
        <f>K9*'vat per sector'!P$26</f>
        <v>7991525082.0849495</v>
      </c>
    </row>
    <row r="10" spans="3:12" x14ac:dyDescent="0.35">
      <c r="C10" s="33" t="s">
        <v>89</v>
      </c>
      <c r="D10" s="33" t="s">
        <v>135</v>
      </c>
      <c r="E10" s="39">
        <v>2.56</v>
      </c>
      <c r="F10" s="41">
        <v>1000000000000</v>
      </c>
      <c r="G10" s="43">
        <f t="shared" si="0"/>
        <v>2560000000000</v>
      </c>
      <c r="H10" s="37">
        <f t="shared" si="1"/>
        <v>5.7630649131821289E-3</v>
      </c>
      <c r="I10" s="34">
        <f>H10*'vat per sector'!$N$26</f>
        <v>2483822478.3045001</v>
      </c>
      <c r="J10" s="63">
        <v>6687706</v>
      </c>
      <c r="K10" s="35">
        <f t="shared" si="2"/>
        <v>2.9059892612197779E-2</v>
      </c>
      <c r="L10" s="63">
        <f>K10*'vat per sector'!P$26</f>
        <v>9895431868.5129776</v>
      </c>
    </row>
    <row r="11" spans="3:12" x14ac:dyDescent="0.35">
      <c r="C11" s="33" t="s">
        <v>90</v>
      </c>
      <c r="D11" s="33" t="s">
        <v>136</v>
      </c>
      <c r="E11" s="39">
        <v>2.5499999999999998</v>
      </c>
      <c r="F11" s="41">
        <v>1000000000000</v>
      </c>
      <c r="G11" s="43">
        <f t="shared" si="0"/>
        <v>2550000000000</v>
      </c>
      <c r="H11" s="37">
        <f t="shared" si="1"/>
        <v>5.7405529408650112E-3</v>
      </c>
      <c r="I11" s="34">
        <f>H11*'vat per sector'!$N$26</f>
        <v>2474120046.7486234</v>
      </c>
      <c r="J11" s="63">
        <v>4623462</v>
      </c>
      <c r="K11" s="35">
        <f t="shared" si="2"/>
        <v>2.0090193740062313E-2</v>
      </c>
      <c r="L11" s="63">
        <f>K11*'vat per sector'!P$26</f>
        <v>6841083208.1522055</v>
      </c>
    </row>
    <row r="12" spans="3:12" x14ac:dyDescent="0.35">
      <c r="C12" s="33" t="s">
        <v>91</v>
      </c>
      <c r="D12" s="33" t="s">
        <v>137</v>
      </c>
      <c r="E12" s="39">
        <v>2.4300000000000002</v>
      </c>
      <c r="F12" s="41">
        <v>1000000000000</v>
      </c>
      <c r="G12" s="43">
        <f t="shared" si="0"/>
        <v>2430000000000</v>
      </c>
      <c r="H12" s="37">
        <f t="shared" si="1"/>
        <v>5.4704092730595982E-3</v>
      </c>
      <c r="I12" s="34">
        <f>H12*'vat per sector'!$N$26</f>
        <v>2357690868.0780993</v>
      </c>
      <c r="J12" s="63">
        <v>5053734</v>
      </c>
      <c r="K12" s="35">
        <f t="shared" si="2"/>
        <v>2.1959842034116439E-2</v>
      </c>
      <c r="L12" s="63">
        <f>K12*'vat per sector'!P$26</f>
        <v>7477733093.9170418</v>
      </c>
    </row>
    <row r="13" spans="3:12" x14ac:dyDescent="0.35">
      <c r="C13" s="33" t="s">
        <v>92</v>
      </c>
      <c r="D13" s="33" t="s">
        <v>138</v>
      </c>
      <c r="E13" s="39">
        <v>2.0299999999999998</v>
      </c>
      <c r="F13" s="41">
        <v>1000000000000</v>
      </c>
      <c r="G13" s="43">
        <f t="shared" si="0"/>
        <v>2029999999999.9998</v>
      </c>
      <c r="H13" s="37">
        <f t="shared" si="1"/>
        <v>4.5699303803748903E-3</v>
      </c>
      <c r="I13" s="34">
        <f>H13*'vat per sector'!$N$26</f>
        <v>1969593605.8430212</v>
      </c>
      <c r="J13" s="63">
        <v>8324285</v>
      </c>
      <c r="K13" s="35">
        <f t="shared" si="2"/>
        <v>3.6171271310869342E-2</v>
      </c>
      <c r="L13" s="63">
        <f>K13*'vat per sector'!P$26</f>
        <v>12316988078.062126</v>
      </c>
    </row>
    <row r="14" spans="3:12" x14ac:dyDescent="0.35">
      <c r="C14" s="33" t="s">
        <v>75</v>
      </c>
      <c r="D14" s="33" t="s">
        <v>122</v>
      </c>
      <c r="E14" s="39">
        <v>70.540000000000006</v>
      </c>
      <c r="F14" s="41">
        <v>1000000000000</v>
      </c>
      <c r="G14" s="43">
        <f t="shared" si="0"/>
        <v>70540000000000</v>
      </c>
      <c r="H14" s="37">
        <f t="shared" si="1"/>
        <v>0.15879945272494819</v>
      </c>
      <c r="I14" s="34">
        <f>H14*'vat per sector'!$N$26</f>
        <v>68440952195.156029</v>
      </c>
      <c r="J14" s="63">
        <v>7234973</v>
      </c>
      <c r="K14" s="35">
        <f t="shared" si="2"/>
        <v>3.1437915846203528E-2</v>
      </c>
      <c r="L14" s="63">
        <f>K14*'vat per sector'!P$26</f>
        <v>10705192840.718618</v>
      </c>
    </row>
    <row r="15" spans="3:12" x14ac:dyDescent="0.35">
      <c r="C15" s="33" t="s">
        <v>93</v>
      </c>
      <c r="D15" s="33" t="s">
        <v>139</v>
      </c>
      <c r="E15" s="39">
        <v>1.9</v>
      </c>
      <c r="F15" s="41">
        <v>1000000000000</v>
      </c>
      <c r="G15" s="43">
        <f t="shared" si="0"/>
        <v>1900000000000</v>
      </c>
      <c r="H15" s="37">
        <f t="shared" si="1"/>
        <v>4.2772747402523613E-3</v>
      </c>
      <c r="I15" s="34">
        <f>H15*'vat per sector'!$N$26</f>
        <v>1843461995.6166213</v>
      </c>
      <c r="J15" s="63">
        <v>4007155</v>
      </c>
      <c r="K15" s="35">
        <f t="shared" si="2"/>
        <v>1.7412173020230164E-2</v>
      </c>
      <c r="L15" s="63">
        <f>K15*'vat per sector'!P$26</f>
        <v>5929167533.5415649</v>
      </c>
    </row>
    <row r="16" spans="3:12" x14ac:dyDescent="0.35">
      <c r="C16" s="33" t="s">
        <v>94</v>
      </c>
      <c r="D16" s="33" t="s">
        <v>140</v>
      </c>
      <c r="E16" s="39">
        <v>1.88</v>
      </c>
      <c r="F16" s="41">
        <v>1000000000000</v>
      </c>
      <c r="G16" s="43">
        <f t="shared" si="0"/>
        <v>1880000000000</v>
      </c>
      <c r="H16" s="37">
        <f t="shared" si="1"/>
        <v>4.232250795618126E-3</v>
      </c>
      <c r="I16" s="34">
        <f>H16*'vat per sector'!$N$26</f>
        <v>1824057132.5048673</v>
      </c>
      <c r="J16" s="63">
        <v>4331885</v>
      </c>
      <c r="K16" s="35">
        <f t="shared" si="2"/>
        <v>1.8823212759112074E-2</v>
      </c>
      <c r="L16" s="63">
        <f>K16*'vat per sector'!P$26</f>
        <v>6409652708.9757442</v>
      </c>
    </row>
    <row r="17" spans="3:12" x14ac:dyDescent="0.35">
      <c r="C17" s="33" t="s">
        <v>95</v>
      </c>
      <c r="D17" s="33" t="s">
        <v>141</v>
      </c>
      <c r="E17" s="39">
        <v>1.84</v>
      </c>
      <c r="F17" s="41">
        <v>1000000000000</v>
      </c>
      <c r="G17" s="43">
        <f t="shared" si="0"/>
        <v>1840000000000</v>
      </c>
      <c r="H17" s="37">
        <f t="shared" si="1"/>
        <v>4.1422029063496553E-3</v>
      </c>
      <c r="I17" s="34">
        <f>H17*'vat per sector'!$N$26</f>
        <v>1785247406.2813594</v>
      </c>
      <c r="J17" s="63">
        <v>6163187</v>
      </c>
      <c r="K17" s="35">
        <f t="shared" si="2"/>
        <v>2.6780715594987785E-2</v>
      </c>
      <c r="L17" s="63">
        <f>K17*'vat per sector'!P$26</f>
        <v>9119329864.5910702</v>
      </c>
    </row>
    <row r="18" spans="3:12" x14ac:dyDescent="0.35">
      <c r="C18" s="33" t="s">
        <v>96</v>
      </c>
      <c r="D18" s="33" t="s">
        <v>142</v>
      </c>
      <c r="E18" s="39">
        <v>1.81</v>
      </c>
      <c r="F18" s="41">
        <v>1000000000000</v>
      </c>
      <c r="G18" s="43">
        <f t="shared" si="0"/>
        <v>1810000000000</v>
      </c>
      <c r="H18" s="37">
        <f t="shared" si="1"/>
        <v>4.0746669893983022E-3</v>
      </c>
      <c r="I18" s="34">
        <f>H18*'vat per sector'!$N$26</f>
        <v>1756140111.6137288</v>
      </c>
      <c r="J18" s="63">
        <v>4237396</v>
      </c>
      <c r="K18" s="35">
        <f t="shared" si="2"/>
        <v>1.8412632480458383E-2</v>
      </c>
      <c r="L18" s="63">
        <f>K18*'vat per sector'!P$26</f>
        <v>6269842516.6879969</v>
      </c>
    </row>
    <row r="19" spans="3:12" x14ac:dyDescent="0.35">
      <c r="C19" s="33" t="s">
        <v>97</v>
      </c>
      <c r="D19" s="33" t="s">
        <v>143</v>
      </c>
      <c r="E19" s="39">
        <v>1.74</v>
      </c>
      <c r="F19" s="41">
        <v>1000000000000</v>
      </c>
      <c r="G19" s="43">
        <f t="shared" si="0"/>
        <v>1740000000000</v>
      </c>
      <c r="H19" s="37">
        <f t="shared" si="1"/>
        <v>3.9170831831784776E-3</v>
      </c>
      <c r="I19" s="34">
        <f>H19*'vat per sector'!$N$26</f>
        <v>1688223090.7225897</v>
      </c>
      <c r="J19" s="63">
        <v>6445275</v>
      </c>
      <c r="K19" s="35">
        <f t="shared" si="2"/>
        <v>2.8006464302719504E-2</v>
      </c>
      <c r="L19" s="63">
        <f>K19*'vat per sector'!P$26</f>
        <v>9536720010.7675171</v>
      </c>
    </row>
    <row r="20" spans="3:12" x14ac:dyDescent="0.35">
      <c r="C20" s="33" t="s">
        <v>98</v>
      </c>
      <c r="D20" s="33" t="s">
        <v>144</v>
      </c>
      <c r="E20" s="39">
        <v>1.73</v>
      </c>
      <c r="F20" s="41">
        <v>1000000000000</v>
      </c>
      <c r="G20" s="43">
        <f t="shared" si="0"/>
        <v>1730000000000</v>
      </c>
      <c r="H20" s="37">
        <f t="shared" si="1"/>
        <v>3.8945712108613604E-3</v>
      </c>
      <c r="I20" s="34">
        <f>H20*'vat per sector'!$N$26</f>
        <v>1678520659.166713</v>
      </c>
      <c r="J20" s="63">
        <v>6720617</v>
      </c>
      <c r="K20" s="35">
        <f t="shared" si="2"/>
        <v>2.9202899814631623E-2</v>
      </c>
      <c r="L20" s="63">
        <f>K20*'vat per sector'!P$26</f>
        <v>9944128470.6400204</v>
      </c>
    </row>
    <row r="21" spans="3:12" x14ac:dyDescent="0.35">
      <c r="C21" s="33" t="s">
        <v>99</v>
      </c>
      <c r="D21" s="33" t="s">
        <v>145</v>
      </c>
      <c r="E21" s="39">
        <v>1.71</v>
      </c>
      <c r="F21" s="41">
        <v>1000000000000</v>
      </c>
      <c r="G21" s="43">
        <f t="shared" si="0"/>
        <v>1710000000000</v>
      </c>
      <c r="H21" s="37">
        <f t="shared" si="1"/>
        <v>3.849547266227125E-3</v>
      </c>
      <c r="I21" s="34">
        <f>H21*'vat per sector'!$N$26</f>
        <v>1659115796.0549591</v>
      </c>
      <c r="J21" s="63">
        <v>4350401</v>
      </c>
      <c r="K21" s="35">
        <f t="shared" si="2"/>
        <v>1.890366979050781E-2</v>
      </c>
      <c r="L21" s="63">
        <f>K21*'vat per sector'!P$26</f>
        <v>6437049818.9081173</v>
      </c>
    </row>
    <row r="22" spans="3:12" x14ac:dyDescent="0.35">
      <c r="C22" s="33" t="s">
        <v>100</v>
      </c>
      <c r="D22" s="33" t="s">
        <v>146</v>
      </c>
      <c r="E22" s="39">
        <v>1.68</v>
      </c>
      <c r="F22" s="41">
        <v>1000000000000</v>
      </c>
      <c r="G22" s="43">
        <f t="shared" si="0"/>
        <v>1680000000000</v>
      </c>
      <c r="H22" s="37">
        <f t="shared" si="1"/>
        <v>3.782011349275772E-3</v>
      </c>
      <c r="I22" s="34">
        <f>H22*'vat per sector'!$N$26</f>
        <v>1630008501.3873281</v>
      </c>
      <c r="J22" s="63">
        <v>9300382</v>
      </c>
      <c r="K22" s="35">
        <f t="shared" si="2"/>
        <v>4.041267695864878E-2</v>
      </c>
      <c r="L22" s="63">
        <f>K22*'vat per sector'!P$26</f>
        <v>13761265287.700216</v>
      </c>
    </row>
    <row r="23" spans="3:12" x14ac:dyDescent="0.35">
      <c r="C23" s="33" t="s">
        <v>101</v>
      </c>
      <c r="D23" s="33" t="s">
        <v>147</v>
      </c>
      <c r="E23" s="39">
        <v>1.59</v>
      </c>
      <c r="F23" s="41">
        <v>1000000000000</v>
      </c>
      <c r="G23" s="43">
        <f t="shared" si="0"/>
        <v>1590000000000</v>
      </c>
      <c r="H23" s="37">
        <f t="shared" si="1"/>
        <v>3.5794035984217125E-3</v>
      </c>
      <c r="I23" s="34">
        <f>H23*'vat per sector'!$N$26</f>
        <v>1542686617.3844354</v>
      </c>
      <c r="J23" s="63">
        <v>6979080</v>
      </c>
      <c r="K23" s="35">
        <f t="shared" si="2"/>
        <v>3.0325991503205623E-2</v>
      </c>
      <c r="L23" s="63">
        <f>K23*'vat per sector'!P$26</f>
        <v>10326561999.720316</v>
      </c>
    </row>
    <row r="24" spans="3:12" x14ac:dyDescent="0.35">
      <c r="C24" s="33" t="s">
        <v>102</v>
      </c>
      <c r="D24" s="33" t="s">
        <v>148</v>
      </c>
      <c r="E24" s="39">
        <v>1.47</v>
      </c>
      <c r="F24" s="41">
        <v>1000000000000</v>
      </c>
      <c r="G24" s="43">
        <f t="shared" si="0"/>
        <v>1470000000000</v>
      </c>
      <c r="H24" s="37">
        <f t="shared" si="1"/>
        <v>3.3092599306163003E-3</v>
      </c>
      <c r="I24" s="34">
        <f>H24*'vat per sector'!$N$26</f>
        <v>1426257438.713912</v>
      </c>
      <c r="J24" s="63">
        <v>3632239</v>
      </c>
      <c r="K24" s="35">
        <f t="shared" si="2"/>
        <v>1.5783061528398024E-2</v>
      </c>
      <c r="L24" s="63">
        <f>K24*'vat per sector'!P$26</f>
        <v>5374424885.7015705</v>
      </c>
    </row>
    <row r="25" spans="3:12" x14ac:dyDescent="0.35">
      <c r="C25" s="33" t="s">
        <v>76</v>
      </c>
      <c r="D25" s="33" t="s">
        <v>123</v>
      </c>
      <c r="E25" s="39">
        <v>20.11</v>
      </c>
      <c r="F25" s="41">
        <v>1000000000000</v>
      </c>
      <c r="G25" s="43">
        <f t="shared" si="0"/>
        <v>20110000000000</v>
      </c>
      <c r="H25" s="37">
        <f t="shared" si="1"/>
        <v>4.5271576329723673E-2</v>
      </c>
      <c r="I25" s="34">
        <f>H25*'vat per sector'!$N$26</f>
        <v>19511589858.868553</v>
      </c>
      <c r="J25" s="63">
        <v>7512855</v>
      </c>
      <c r="K25" s="35">
        <f t="shared" si="2"/>
        <v>3.2645388345572179E-2</v>
      </c>
      <c r="L25" s="63">
        <f>K25*'vat per sector'!P$26</f>
        <v>11116359599.318071</v>
      </c>
    </row>
    <row r="26" spans="3:12" x14ac:dyDescent="0.35">
      <c r="C26" s="33" t="s">
        <v>103</v>
      </c>
      <c r="D26" s="33" t="s">
        <v>149</v>
      </c>
      <c r="E26" s="39">
        <v>1.45</v>
      </c>
      <c r="F26" s="41">
        <v>1000000000000</v>
      </c>
      <c r="G26" s="43">
        <f t="shared" si="0"/>
        <v>1450000000000</v>
      </c>
      <c r="H26" s="37">
        <f t="shared" si="1"/>
        <v>3.264235985982065E-3</v>
      </c>
      <c r="I26" s="34">
        <f>H26*'vat per sector'!$N$26</f>
        <v>1406852575.6021583</v>
      </c>
      <c r="J26" s="63">
        <v>5469707</v>
      </c>
      <c r="K26" s="35">
        <f t="shared" si="2"/>
        <v>2.3767357303115071E-2</v>
      </c>
      <c r="L26" s="63">
        <f>K26*'vat per sector'!P$26</f>
        <v>8093225533.4233465</v>
      </c>
    </row>
    <row r="27" spans="3:12" x14ac:dyDescent="0.35">
      <c r="C27" s="33" t="s">
        <v>104</v>
      </c>
      <c r="D27" s="33" t="s">
        <v>150</v>
      </c>
      <c r="E27" s="39">
        <v>1.08</v>
      </c>
      <c r="F27" s="41">
        <v>1000000000000</v>
      </c>
      <c r="G27" s="43">
        <f t="shared" si="0"/>
        <v>1080000000000.0001</v>
      </c>
      <c r="H27" s="37">
        <f t="shared" si="1"/>
        <v>2.4312930102487109E-3</v>
      </c>
      <c r="I27" s="34">
        <f>H27*'vat per sector'!$N$26</f>
        <v>1047862608.0347111</v>
      </c>
      <c r="J27" s="63">
        <v>5396098</v>
      </c>
      <c r="K27" s="35">
        <f t="shared" si="2"/>
        <v>2.3447506275678865E-2</v>
      </c>
      <c r="L27" s="63">
        <f>K27*'vat per sector'!P$26</f>
        <v>7984310332.2453384</v>
      </c>
    </row>
    <row r="28" spans="3:12" x14ac:dyDescent="0.35">
      <c r="C28" s="33" t="s">
        <v>105</v>
      </c>
      <c r="D28" s="33" t="s">
        <v>151</v>
      </c>
      <c r="E28" s="39">
        <v>1.08</v>
      </c>
      <c r="F28" s="41">
        <v>1000000000000</v>
      </c>
      <c r="G28" s="43">
        <f t="shared" si="0"/>
        <v>1080000000000.0001</v>
      </c>
      <c r="H28" s="37">
        <f t="shared" si="1"/>
        <v>2.4312930102487109E-3</v>
      </c>
      <c r="I28" s="34">
        <f>H28*'vat per sector'!$N$26</f>
        <v>1047862608.0347111</v>
      </c>
      <c r="J28" s="63">
        <v>4175020</v>
      </c>
      <c r="K28" s="35">
        <f t="shared" si="2"/>
        <v>1.81415918782581E-2</v>
      </c>
      <c r="L28" s="63">
        <f>K28*'vat per sector'!P$26</f>
        <v>6177548169.6831551</v>
      </c>
    </row>
    <row r="29" spans="3:12" x14ac:dyDescent="0.35">
      <c r="C29" s="33" t="s">
        <v>106</v>
      </c>
      <c r="D29" s="33" t="s">
        <v>152</v>
      </c>
      <c r="E29" s="39">
        <v>691.28</v>
      </c>
      <c r="F29" s="41">
        <v>1000000000</v>
      </c>
      <c r="G29" s="43">
        <f t="shared" si="0"/>
        <v>691280000000</v>
      </c>
      <c r="H29" s="37">
        <f t="shared" si="1"/>
        <v>1.5562076223377117E-3</v>
      </c>
      <c r="I29" s="34">
        <f>H29*'vat per sector'!$N$26</f>
        <v>670709688.59466207</v>
      </c>
      <c r="J29" s="63">
        <v>7540663</v>
      </c>
      <c r="K29" s="35">
        <f t="shared" si="2"/>
        <v>3.2766221631867959E-2</v>
      </c>
      <c r="L29" s="63">
        <f>K29*'vat per sector'!P$26</f>
        <v>11157505572.152346</v>
      </c>
    </row>
    <row r="30" spans="3:12" x14ac:dyDescent="0.35">
      <c r="C30" s="33" t="s">
        <v>107</v>
      </c>
      <c r="D30" s="33" t="s">
        <v>153</v>
      </c>
      <c r="E30" s="39">
        <v>665.17</v>
      </c>
      <c r="F30" s="41">
        <v>1000000000</v>
      </c>
      <c r="G30" s="43">
        <f t="shared" si="0"/>
        <v>665170000000</v>
      </c>
      <c r="H30" s="37">
        <f t="shared" si="1"/>
        <v>1.4974288626177174E-3</v>
      </c>
      <c r="I30" s="34">
        <f>H30*'vat per sector'!$N$26</f>
        <v>645376639.80226731</v>
      </c>
      <c r="J30" s="63">
        <v>6001610</v>
      </c>
      <c r="K30" s="35">
        <f t="shared" si="2"/>
        <v>2.6078619798820746E-2</v>
      </c>
      <c r="L30" s="63">
        <f>K30*'vat per sector'!P$26</f>
        <v>8880253237.2664356</v>
      </c>
    </row>
    <row r="31" spans="3:12" x14ac:dyDescent="0.35">
      <c r="C31" s="33" t="s">
        <v>108</v>
      </c>
      <c r="D31" s="33" t="s">
        <v>154</v>
      </c>
      <c r="E31" s="39">
        <v>663.42</v>
      </c>
      <c r="F31" s="41">
        <v>1000000000</v>
      </c>
      <c r="G31" s="43">
        <f t="shared" si="0"/>
        <v>663420000000</v>
      </c>
      <c r="H31" s="37">
        <f t="shared" si="1"/>
        <v>1.4934892674622218E-3</v>
      </c>
      <c r="I31" s="34">
        <f>H31*'vat per sector'!$N$26</f>
        <v>643678714.27998888</v>
      </c>
      <c r="J31" s="63">
        <v>4841943</v>
      </c>
      <c r="K31" s="35">
        <f t="shared" si="2"/>
        <v>2.1039552817420912E-2</v>
      </c>
      <c r="L31" s="63">
        <f>K31*'vat per sector'!P$26</f>
        <v>7164357564.1218872</v>
      </c>
    </row>
    <row r="32" spans="3:12" x14ac:dyDescent="0.35">
      <c r="C32" s="33" t="s">
        <v>109</v>
      </c>
      <c r="D32" s="33" t="s">
        <v>155</v>
      </c>
      <c r="E32" s="39">
        <v>432.8</v>
      </c>
      <c r="F32" s="41">
        <v>1000000000</v>
      </c>
      <c r="G32" s="43">
        <f t="shared" si="0"/>
        <v>432800000000</v>
      </c>
      <c r="H32" s="37">
        <f t="shared" si="1"/>
        <v>9.7431816188485356E-4</v>
      </c>
      <c r="I32" s="34">
        <f>H32*'vat per sector'!$N$26</f>
        <v>419921237.7383545</v>
      </c>
      <c r="J32" s="63">
        <v>5517793</v>
      </c>
      <c r="K32" s="35">
        <f t="shared" si="2"/>
        <v>2.3976303987695725E-2</v>
      </c>
      <c r="L32" s="63">
        <f>K32*'vat per sector'!P$26</f>
        <v>8164375750.9761696</v>
      </c>
    </row>
    <row r="33" spans="3:12" x14ac:dyDescent="0.35">
      <c r="C33" s="33" t="s">
        <v>110</v>
      </c>
      <c r="D33" s="33" t="s">
        <v>156</v>
      </c>
      <c r="E33" s="39">
        <v>235.41</v>
      </c>
      <c r="F33" s="41">
        <v>1000000000</v>
      </c>
      <c r="G33" s="43">
        <f t="shared" si="0"/>
        <v>235410000000</v>
      </c>
      <c r="H33" s="37">
        <f t="shared" si="1"/>
        <v>5.2995434031726755E-4</v>
      </c>
      <c r="I33" s="34">
        <f>H33*'vat per sector'!$N$26</f>
        <v>228404941.25689936</v>
      </c>
      <c r="J33" s="63">
        <v>6067722</v>
      </c>
      <c r="K33" s="35">
        <f t="shared" si="2"/>
        <v>2.6365894332177571E-2</v>
      </c>
      <c r="L33" s="63">
        <f>K33*'vat per sector'!P$26</f>
        <v>8978075538.6192665</v>
      </c>
    </row>
    <row r="34" spans="3:12" x14ac:dyDescent="0.35">
      <c r="C34" s="33" t="s">
        <v>77</v>
      </c>
      <c r="D34" s="33" t="s">
        <v>124</v>
      </c>
      <c r="E34" s="39">
        <v>18.170000000000002</v>
      </c>
      <c r="F34" s="41">
        <v>1000000000000</v>
      </c>
      <c r="G34" s="43">
        <f t="shared" si="0"/>
        <v>18170000000000</v>
      </c>
      <c r="H34" s="37">
        <f t="shared" si="1"/>
        <v>4.0904253700202842E-2</v>
      </c>
      <c r="I34" s="34">
        <f>H34*'vat per sector'!$N$26</f>
        <v>17629318137.028423</v>
      </c>
      <c r="J34" s="63">
        <v>4802443</v>
      </c>
      <c r="K34" s="35">
        <f t="shared" si="2"/>
        <v>2.0867914626659864E-2</v>
      </c>
      <c r="L34" s="63">
        <f>K34*'vat per sector'!P$26</f>
        <v>7105911579.9822941</v>
      </c>
    </row>
    <row r="35" spans="3:12" x14ac:dyDescent="0.35">
      <c r="C35" s="33" t="s">
        <v>78</v>
      </c>
      <c r="D35" s="33" t="s">
        <v>125</v>
      </c>
      <c r="E35" s="39">
        <v>13.09</v>
      </c>
      <c r="F35" s="41">
        <v>1000000000000</v>
      </c>
      <c r="G35" s="43">
        <f t="shared" si="0"/>
        <v>13090000000000</v>
      </c>
      <c r="H35" s="37">
        <f t="shared" si="1"/>
        <v>2.9468171763107055E-2</v>
      </c>
      <c r="I35" s="34">
        <f>H35*'vat per sector'!$N$26</f>
        <v>12700482906.642931</v>
      </c>
      <c r="J35" s="63">
        <v>7107543</v>
      </c>
      <c r="K35" s="35">
        <f t="shared" si="2"/>
        <v>3.0884198006996426E-2</v>
      </c>
      <c r="L35" s="63">
        <f>K35*'vat per sector'!P$26</f>
        <v>10516641656.948786</v>
      </c>
    </row>
    <row r="36" spans="3:12" x14ac:dyDescent="0.35">
      <c r="C36" s="33" t="s">
        <v>79</v>
      </c>
      <c r="D36" s="33" t="s">
        <v>126</v>
      </c>
      <c r="E36" s="39">
        <v>7.12</v>
      </c>
      <c r="F36" s="41">
        <v>1000000000000</v>
      </c>
      <c r="G36" s="43">
        <f t="shared" si="0"/>
        <v>7120000000000</v>
      </c>
      <c r="H36" s="37">
        <f t="shared" si="1"/>
        <v>1.6028524289787793E-2</v>
      </c>
      <c r="I36" s="34">
        <f>H36*'vat per sector'!$N$26</f>
        <v>6908131267.7843895</v>
      </c>
      <c r="J36" s="63">
        <v>2394725</v>
      </c>
      <c r="K36" s="35">
        <f t="shared" si="2"/>
        <v>1.0405728262538055E-2</v>
      </c>
      <c r="L36" s="63">
        <f>K36*'vat per sector'!P$26</f>
        <v>3543343275.1566443</v>
      </c>
    </row>
    <row r="37" spans="3:12" x14ac:dyDescent="0.35">
      <c r="C37" s="33" t="s">
        <v>80</v>
      </c>
      <c r="D37" s="33" t="s">
        <v>127</v>
      </c>
      <c r="E37" s="39">
        <v>4.6500000000000004</v>
      </c>
      <c r="F37" s="41">
        <v>1000000000000</v>
      </c>
      <c r="G37" s="43">
        <f t="shared" si="0"/>
        <v>4650000000000</v>
      </c>
      <c r="H37" s="37">
        <f t="shared" si="1"/>
        <v>1.0468067127459726E-2</v>
      </c>
      <c r="I37" s="34">
        <f>H37*'vat per sector'!$N$26</f>
        <v>4511630673.4827833</v>
      </c>
      <c r="J37" s="63">
        <v>16253549</v>
      </c>
      <c r="K37" s="35">
        <f t="shared" si="2"/>
        <v>7.0626069463444505E-2</v>
      </c>
      <c r="L37" s="63">
        <f>K37*'vat per sector'!P$26</f>
        <v>24049485242.17979</v>
      </c>
    </row>
    <row r="38" spans="3:12" x14ac:dyDescent="0.35">
      <c r="C38" s="33" t="s">
        <v>81</v>
      </c>
      <c r="D38" s="33" t="s">
        <v>128</v>
      </c>
      <c r="E38" s="39">
        <v>4.49</v>
      </c>
      <c r="F38" s="41">
        <v>1000000000000</v>
      </c>
      <c r="G38" s="43">
        <f t="shared" si="0"/>
        <v>4490000000000</v>
      </c>
      <c r="H38" s="37">
        <f t="shared" si="1"/>
        <v>1.0107875570385843E-2</v>
      </c>
      <c r="I38" s="34">
        <f>H38*'vat per sector'!$N$26</f>
        <v>4356391768.5887518</v>
      </c>
      <c r="J38" s="63">
        <v>5780581</v>
      </c>
      <c r="K38" s="35">
        <f t="shared" si="2"/>
        <v>2.5118188971840396E-2</v>
      </c>
      <c r="L38" s="63">
        <f>K38*'vat per sector'!P$26</f>
        <v>8553208745.4084587</v>
      </c>
    </row>
    <row r="39" spans="3:12" x14ac:dyDescent="0.35">
      <c r="C39" s="33" t="s">
        <v>82</v>
      </c>
      <c r="D39" s="33" t="s">
        <v>129</v>
      </c>
      <c r="E39" s="39">
        <v>4.28</v>
      </c>
      <c r="F39" s="41">
        <v>1000000000000</v>
      </c>
      <c r="G39" s="43">
        <f t="shared" si="0"/>
        <v>4280000000000.0005</v>
      </c>
      <c r="H39" s="37">
        <f t="shared" si="1"/>
        <v>9.6351241517263729E-3</v>
      </c>
      <c r="I39" s="34">
        <f>H39*'vat per sector'!$N$26</f>
        <v>4152640705.9153366</v>
      </c>
      <c r="J39" s="63">
        <v>7299910</v>
      </c>
      <c r="K39" s="35">
        <f t="shared" si="2"/>
        <v>3.1720084686544039E-2</v>
      </c>
      <c r="L39" s="63">
        <f>K39*'vat per sector'!P$26</f>
        <v>10801276558.998941</v>
      </c>
    </row>
    <row r="40" spans="3:12" x14ac:dyDescent="0.35">
      <c r="C40" s="33" t="s">
        <v>111</v>
      </c>
      <c r="D40" s="33"/>
      <c r="E40" s="39"/>
      <c r="F40" s="40"/>
      <c r="G40" s="69">
        <f>SUM(G3:G39)</f>
        <v>444208080000000</v>
      </c>
      <c r="H40" s="43"/>
      <c r="I40" s="69">
        <f>SUM(I3:I39)</f>
        <v>430989849276.7514</v>
      </c>
      <c r="J40" s="69">
        <f>SUM(J3:J39)</f>
        <v>230135262</v>
      </c>
      <c r="L40" s="69">
        <f>SUM(L3:L39)</f>
        <v>340518528425.64905</v>
      </c>
    </row>
    <row r="44" spans="3:12" x14ac:dyDescent="0.35">
      <c r="I44" s="70" t="s">
        <v>213</v>
      </c>
      <c r="K44" s="63">
        <f>I40-L40</f>
        <v>90471320851.102356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EB07-47E1-4D30-A26D-94E840CE39C1}">
  <dimension ref="A1:AM38"/>
  <sheetViews>
    <sheetView showGridLines="0" showRowColHeaders="0" tabSelected="1" topLeftCell="B1" zoomScale="61" zoomScaleNormal="61" workbookViewId="0">
      <selection activeCell="AG2" sqref="AG2"/>
    </sheetView>
  </sheetViews>
  <sheetFormatPr defaultColWidth="0" defaultRowHeight="14.5" zeroHeight="1" x14ac:dyDescent="0.35"/>
  <cols>
    <col min="1" max="30" width="8.6640625" customWidth="1"/>
    <col min="31" max="32" width="9.4140625" customWidth="1"/>
    <col min="33" max="39" width="8.6640625" customWidth="1"/>
    <col min="40" max="16384" width="8.6640625" hidden="1"/>
  </cols>
  <sheetData>
    <row r="1" spans="8:31" ht="37.5" customHeight="1" x14ac:dyDescent="0.35">
      <c r="H1" s="81" t="s">
        <v>242</v>
      </c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</row>
    <row r="2" spans="8:31" ht="14" customHeight="1" x14ac:dyDescent="0.35"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</row>
    <row r="3" spans="8:31" ht="14" customHeight="1" x14ac:dyDescent="0.35"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</row>
    <row r="4" spans="8:31" x14ac:dyDescent="0.35"/>
    <row r="5" spans="8:31" x14ac:dyDescent="0.35"/>
    <row r="6" spans="8:31" x14ac:dyDescent="0.35"/>
    <row r="7" spans="8:31" x14ac:dyDescent="0.35"/>
    <row r="8" spans="8:31" x14ac:dyDescent="0.35"/>
    <row r="9" spans="8:31" x14ac:dyDescent="0.35"/>
    <row r="10" spans="8:31" x14ac:dyDescent="0.35"/>
    <row r="11" spans="8:31" x14ac:dyDescent="0.35"/>
    <row r="12" spans="8:31" x14ac:dyDescent="0.35"/>
    <row r="13" spans="8:31" x14ac:dyDescent="0.35"/>
    <row r="14" spans="8:31" x14ac:dyDescent="0.35"/>
    <row r="15" spans="8:31" x14ac:dyDescent="0.35"/>
    <row r="16" spans="8:31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spans="23:23" x14ac:dyDescent="0.35"/>
    <row r="34" spans="23:23" x14ac:dyDescent="0.35"/>
    <row r="35" spans="23:23" x14ac:dyDescent="0.35"/>
    <row r="36" spans="23:23" x14ac:dyDescent="0.35">
      <c r="W36" t="s">
        <v>220</v>
      </c>
    </row>
    <row r="37" spans="23:23" x14ac:dyDescent="0.35"/>
    <row r="38" spans="23:23" x14ac:dyDescent="0.35"/>
  </sheetData>
  <mergeCells count="1">
    <mergeCell ref="H1:AE1"/>
  </mergeCells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A66B-BF0C-4B6B-9A47-0221A84AD9A4}">
  <dimension ref="A2:V24"/>
  <sheetViews>
    <sheetView topLeftCell="A2" workbookViewId="0">
      <pane xSplit="1" ySplit="2" topLeftCell="P8" activePane="bottomRight" state="frozen"/>
      <selection activeCell="A2" sqref="A2"/>
      <selection pane="topRight" activeCell="B2" sqref="B2"/>
      <selection pane="bottomLeft" activeCell="A4" sqref="A4"/>
      <selection pane="bottomRight" activeCell="F14" sqref="F14"/>
    </sheetView>
  </sheetViews>
  <sheetFormatPr defaultColWidth="18.58203125" defaultRowHeight="14.5" x14ac:dyDescent="0.35"/>
  <cols>
    <col min="2" max="2" width="20.9140625" customWidth="1"/>
    <col min="3" max="3" width="37.9140625" customWidth="1"/>
    <col min="6" max="6" width="24.5" customWidth="1"/>
    <col min="7" max="7" width="25.75" customWidth="1"/>
  </cols>
  <sheetData>
    <row r="2" spans="1:22" x14ac:dyDescent="0.35">
      <c r="A2" s="23"/>
      <c r="B2" s="20">
        <v>1</v>
      </c>
      <c r="C2" s="20">
        <v>2</v>
      </c>
      <c r="D2" s="20">
        <v>3</v>
      </c>
      <c r="E2" s="20">
        <v>4</v>
      </c>
      <c r="F2" s="20">
        <v>5</v>
      </c>
      <c r="G2" s="20">
        <v>6</v>
      </c>
      <c r="H2" s="20">
        <v>7</v>
      </c>
      <c r="I2" s="20">
        <v>8</v>
      </c>
      <c r="J2" s="20">
        <v>9</v>
      </c>
      <c r="K2" s="20">
        <v>10</v>
      </c>
      <c r="L2" s="20">
        <v>11</v>
      </c>
      <c r="M2" s="20">
        <v>12</v>
      </c>
      <c r="N2" s="20">
        <v>13</v>
      </c>
      <c r="O2" s="20">
        <v>14</v>
      </c>
      <c r="P2" s="20">
        <v>15</v>
      </c>
      <c r="Q2" s="20">
        <v>16</v>
      </c>
      <c r="R2" s="20">
        <v>17</v>
      </c>
      <c r="S2" s="20">
        <v>18</v>
      </c>
      <c r="T2" s="20">
        <v>19</v>
      </c>
      <c r="U2" s="20">
        <v>20</v>
      </c>
      <c r="V2" s="20">
        <v>21</v>
      </c>
    </row>
    <row r="3" spans="1:22" x14ac:dyDescent="0.35">
      <c r="A3" s="23"/>
      <c r="B3" s="21" t="s">
        <v>4</v>
      </c>
      <c r="C3" s="21" t="s">
        <v>5</v>
      </c>
      <c r="D3" s="21" t="s">
        <v>6</v>
      </c>
      <c r="E3" s="21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  <c r="K3" s="21" t="s">
        <v>13</v>
      </c>
      <c r="L3" s="21" t="s">
        <v>14</v>
      </c>
      <c r="M3" s="21" t="s">
        <v>15</v>
      </c>
      <c r="N3" s="21" t="s">
        <v>16</v>
      </c>
      <c r="O3" s="21" t="s">
        <v>17</v>
      </c>
      <c r="P3" s="21" t="s">
        <v>18</v>
      </c>
      <c r="Q3" s="21" t="s">
        <v>19</v>
      </c>
      <c r="R3" s="21" t="s">
        <v>20</v>
      </c>
      <c r="S3" s="21" t="s">
        <v>21</v>
      </c>
      <c r="T3" s="21" t="s">
        <v>22</v>
      </c>
      <c r="U3" s="21" t="s">
        <v>23</v>
      </c>
      <c r="V3" s="21" t="s">
        <v>24</v>
      </c>
    </row>
    <row r="4" spans="1:22" x14ac:dyDescent="0.35">
      <c r="A4" s="5" t="s">
        <v>63</v>
      </c>
      <c r="B4" s="22">
        <v>3705451942.2900171</v>
      </c>
      <c r="C4" s="22">
        <v>20155177.189999998</v>
      </c>
      <c r="D4" s="22">
        <v>90832636.059999973</v>
      </c>
      <c r="E4" s="22">
        <v>3892693471.4900026</v>
      </c>
      <c r="F4" s="22">
        <v>623509236.81999993</v>
      </c>
      <c r="G4" s="22">
        <v>880979881.36999977</v>
      </c>
      <c r="H4" s="22">
        <v>3917618877.3800039</v>
      </c>
      <c r="I4" s="22">
        <v>4556324644.4599991</v>
      </c>
      <c r="J4" s="22">
        <v>1897116021.8200004</v>
      </c>
      <c r="K4" s="22">
        <v>23955085379.800011</v>
      </c>
      <c r="L4" s="22">
        <v>654719728.22999978</v>
      </c>
      <c r="M4" s="22">
        <v>59246093350.249893</v>
      </c>
      <c r="N4" s="22">
        <v>91200965076.470291</v>
      </c>
      <c r="O4" s="22">
        <v>28438497908.760025</v>
      </c>
      <c r="P4" s="22">
        <v>11108498777.369953</v>
      </c>
      <c r="Q4" s="22">
        <v>5935842740.560008</v>
      </c>
      <c r="R4" s="22">
        <v>27223963412.959995</v>
      </c>
      <c r="S4" s="22">
        <v>872158889.26999986</v>
      </c>
      <c r="T4" s="22">
        <v>13775782673.899981</v>
      </c>
      <c r="U4" s="22">
        <v>236752946.98000008</v>
      </c>
      <c r="V4" s="22">
        <v>13240601379.419889</v>
      </c>
    </row>
    <row r="5" spans="1:22" x14ac:dyDescent="0.35">
      <c r="A5" s="5" t="s">
        <v>64</v>
      </c>
      <c r="B5" s="22">
        <v>4240103965.4800186</v>
      </c>
      <c r="C5" s="22">
        <v>50420570.560000002</v>
      </c>
      <c r="D5" s="22">
        <v>138220013.41999999</v>
      </c>
      <c r="E5" s="22">
        <v>4155459307.6600027</v>
      </c>
      <c r="F5" s="22">
        <v>1200137722.3199997</v>
      </c>
      <c r="G5" s="22">
        <v>818654855.10999942</v>
      </c>
      <c r="H5" s="22">
        <v>4432019157.1600113</v>
      </c>
      <c r="I5" s="22">
        <v>4296880748.9499969</v>
      </c>
      <c r="J5" s="22">
        <v>1933598427.0099998</v>
      </c>
      <c r="K5" s="22">
        <v>26956912476.54998</v>
      </c>
      <c r="L5" s="22">
        <v>755613833.0199995</v>
      </c>
      <c r="M5" s="22">
        <v>62393397247.009964</v>
      </c>
      <c r="N5" s="22">
        <v>102855959902.81978</v>
      </c>
      <c r="O5" s="22">
        <v>33033683190.390003</v>
      </c>
      <c r="P5" s="22">
        <v>18277956584.719955</v>
      </c>
      <c r="Q5" s="22">
        <v>7185366398.4199905</v>
      </c>
      <c r="R5" s="22">
        <v>28594933007.869976</v>
      </c>
      <c r="S5" s="22">
        <v>1012043338.2800007</v>
      </c>
      <c r="T5" s="22">
        <v>16366424410.939981</v>
      </c>
      <c r="U5" s="22">
        <v>366794699.56999993</v>
      </c>
      <c r="V5" s="22">
        <v>14229032157.689905</v>
      </c>
    </row>
    <row r="6" spans="1:22" x14ac:dyDescent="0.35">
      <c r="A6" s="23" t="s">
        <v>0</v>
      </c>
      <c r="B6" s="45">
        <v>3682274009.3600116</v>
      </c>
      <c r="C6" s="45">
        <v>287055312.98000002</v>
      </c>
      <c r="D6" s="45">
        <v>154118892.16000003</v>
      </c>
      <c r="E6" s="45">
        <v>5753696208.5000067</v>
      </c>
      <c r="F6" s="45">
        <v>827583235.20999956</v>
      </c>
      <c r="G6" s="45">
        <v>679472115.42999995</v>
      </c>
      <c r="H6" s="45">
        <v>4344057885.7700005</v>
      </c>
      <c r="I6" s="45">
        <v>5070895264.920001</v>
      </c>
      <c r="J6" s="45">
        <v>1832331304.2400012</v>
      </c>
      <c r="K6" s="45">
        <v>29271876367.149956</v>
      </c>
      <c r="L6" s="45">
        <v>652509273.58000016</v>
      </c>
      <c r="M6" s="45">
        <v>58848511803.419899</v>
      </c>
      <c r="N6" s="45">
        <v>112973891045.50984</v>
      </c>
      <c r="O6" s="45">
        <v>40780096030.849968</v>
      </c>
      <c r="P6" s="45">
        <v>18128126509.909958</v>
      </c>
      <c r="Q6" s="45">
        <v>6446814597.4200029</v>
      </c>
      <c r="R6" s="45">
        <v>25055914595.460018</v>
      </c>
      <c r="S6" s="45">
        <v>822369110.93999958</v>
      </c>
      <c r="T6" s="45">
        <v>13574921925.439974</v>
      </c>
      <c r="U6" s="45">
        <v>541459521.13999987</v>
      </c>
      <c r="V6" s="45">
        <v>14315567929.309917</v>
      </c>
    </row>
    <row r="7" spans="1:22" x14ac:dyDescent="0.35">
      <c r="A7" s="23" t="s">
        <v>66</v>
      </c>
      <c r="B7" s="45">
        <v>5244847632.8399906</v>
      </c>
      <c r="C7" s="45">
        <v>165378330.72999999</v>
      </c>
      <c r="D7" s="45">
        <v>97764539.250000015</v>
      </c>
      <c r="E7" s="45">
        <v>4011704518.4900041</v>
      </c>
      <c r="F7" s="45">
        <v>1046852961.1999998</v>
      </c>
      <c r="G7" s="45">
        <v>619190701.34999979</v>
      </c>
      <c r="H7" s="45">
        <v>4077996770.4900026</v>
      </c>
      <c r="I7" s="45">
        <v>4660849528.630003</v>
      </c>
      <c r="J7" s="45">
        <v>3966534208.9499998</v>
      </c>
      <c r="K7" s="45">
        <v>22342584397.249981</v>
      </c>
      <c r="L7" s="45">
        <v>681614707.36000001</v>
      </c>
      <c r="M7" s="45">
        <v>68177533234.690071</v>
      </c>
      <c r="N7" s="45">
        <v>118803456873.21999</v>
      </c>
      <c r="O7" s="45">
        <v>38083274044.709999</v>
      </c>
      <c r="P7" s="45">
        <v>15235459773.689976</v>
      </c>
      <c r="Q7" s="45">
        <v>6686362876.8400192</v>
      </c>
      <c r="R7" s="45">
        <v>32111030118.540043</v>
      </c>
      <c r="S7" s="45">
        <v>945299875.04999995</v>
      </c>
      <c r="T7" s="45">
        <v>15497266751.849991</v>
      </c>
      <c r="U7" s="45">
        <v>459795621.83000004</v>
      </c>
      <c r="V7" s="45">
        <v>16209370270.399847</v>
      </c>
    </row>
    <row r="8" spans="1:22" x14ac:dyDescent="0.35">
      <c r="A8" s="29" t="s">
        <v>67</v>
      </c>
      <c r="B8" s="45">
        <v>5475499410.8299837</v>
      </c>
      <c r="C8" s="45">
        <v>238929726.56</v>
      </c>
      <c r="D8" s="45">
        <v>42657813.32</v>
      </c>
      <c r="E8" s="45">
        <v>3610680570.0200009</v>
      </c>
      <c r="F8" s="45">
        <v>1396742642</v>
      </c>
      <c r="G8" s="45">
        <v>997475609.02999973</v>
      </c>
      <c r="H8" s="45">
        <v>5060217821.2000084</v>
      </c>
      <c r="I8" s="45">
        <v>5402653267.1300068</v>
      </c>
      <c r="J8" s="45">
        <v>3707535482.0800009</v>
      </c>
      <c r="K8" s="45">
        <v>27161396595.959999</v>
      </c>
      <c r="L8" s="45">
        <v>808022350.38999987</v>
      </c>
      <c r="M8" s="45">
        <v>68155333745.779976</v>
      </c>
      <c r="N8" s="45">
        <v>114366843943.24992</v>
      </c>
      <c r="O8" s="45">
        <v>40287179465.239998</v>
      </c>
      <c r="P8" s="45">
        <v>18650368370.029964</v>
      </c>
      <c r="Q8" s="45">
        <v>7518975754.8299961</v>
      </c>
      <c r="R8" s="45">
        <v>31232186619.840076</v>
      </c>
      <c r="S8" s="45">
        <v>842228635.92000079</v>
      </c>
      <c r="T8" s="45">
        <v>15352049136.099981</v>
      </c>
      <c r="U8" s="45">
        <v>312568228.44999993</v>
      </c>
      <c r="V8" s="45">
        <v>17305888983.62994</v>
      </c>
    </row>
    <row r="9" spans="1:22" x14ac:dyDescent="0.35">
      <c r="A9" s="29" t="s">
        <v>69</v>
      </c>
      <c r="B9" s="45">
        <v>5075921853.7132149</v>
      </c>
      <c r="C9" s="45">
        <v>191605864.28999999</v>
      </c>
      <c r="D9" s="45">
        <v>38162747.420000002</v>
      </c>
      <c r="E9" s="45">
        <v>4537065529.0939999</v>
      </c>
      <c r="F9" s="45">
        <v>976029860.84100008</v>
      </c>
      <c r="G9" s="45">
        <v>1434596049.5979996</v>
      </c>
      <c r="H9" s="45">
        <v>5384154847.5403328</v>
      </c>
      <c r="I9" s="45">
        <v>6415853792.9859991</v>
      </c>
      <c r="J9" s="45">
        <v>3323664818.8100009</v>
      </c>
      <c r="K9" s="45">
        <v>30477136212.649017</v>
      </c>
      <c r="L9" s="45">
        <v>1097450867.4739995</v>
      </c>
      <c r="M9" s="45">
        <v>73659380109.625549</v>
      </c>
      <c r="N9" s="45">
        <v>131285927335.30258</v>
      </c>
      <c r="O9" s="45">
        <v>39340004172.195015</v>
      </c>
      <c r="P9" s="45">
        <v>17742360811.795437</v>
      </c>
      <c r="Q9" s="45">
        <v>8001624595.0146246</v>
      </c>
      <c r="R9" s="45">
        <v>40269619458.619965</v>
      </c>
      <c r="S9" s="45">
        <v>974076834.89199865</v>
      </c>
      <c r="T9" s="45">
        <v>17616855804.092506</v>
      </c>
      <c r="U9" s="45">
        <v>286564310.16999996</v>
      </c>
      <c r="V9" s="45">
        <v>19992401412.322411</v>
      </c>
    </row>
    <row r="10" spans="1:22" x14ac:dyDescent="0.35">
      <c r="A10" s="23" t="s">
        <v>70</v>
      </c>
      <c r="B10" s="45">
        <v>5569337421.5199976</v>
      </c>
      <c r="C10" s="45">
        <v>89029330.859999999</v>
      </c>
      <c r="D10" s="45">
        <v>171680177.08999997</v>
      </c>
      <c r="E10" s="45">
        <v>6450484584.4199953</v>
      </c>
      <c r="F10" s="45">
        <v>1234244586.96</v>
      </c>
      <c r="G10" s="45">
        <v>2210153777.4099994</v>
      </c>
      <c r="H10" s="45">
        <v>10533678531.250006</v>
      </c>
      <c r="I10" s="45">
        <v>4322675501.659996</v>
      </c>
      <c r="J10" s="45">
        <v>2921859376.7199993</v>
      </c>
      <c r="K10" s="45">
        <v>35401844116.009995</v>
      </c>
      <c r="L10" s="45">
        <v>914590364.04999971</v>
      </c>
      <c r="M10" s="45">
        <v>84120992136.549911</v>
      </c>
      <c r="N10" s="45">
        <v>129322317394.10994</v>
      </c>
      <c r="O10" s="45">
        <v>53399079974.170082</v>
      </c>
      <c r="P10" s="45">
        <v>13579140239.539974</v>
      </c>
      <c r="Q10" s="45">
        <v>7519479735.8399878</v>
      </c>
      <c r="R10" s="45">
        <v>32808802432.159969</v>
      </c>
      <c r="S10" s="45">
        <v>516125563.53999996</v>
      </c>
      <c r="T10" s="45">
        <v>15678188381.489981</v>
      </c>
      <c r="U10" s="45">
        <v>194723291.50999999</v>
      </c>
      <c r="V10" s="45">
        <v>29138752639.119995</v>
      </c>
    </row>
    <row r="11" spans="1:22" x14ac:dyDescent="0.35">
      <c r="A11" s="23" t="s">
        <v>72</v>
      </c>
      <c r="B11" s="45">
        <v>5600239661.9800005</v>
      </c>
      <c r="C11" s="45">
        <v>277821571.29000002</v>
      </c>
      <c r="D11" s="45">
        <v>73723066.349999994</v>
      </c>
      <c r="E11" s="45">
        <v>5972806074.6200104</v>
      </c>
      <c r="F11" s="45">
        <v>828655979.71999979</v>
      </c>
      <c r="G11" s="45">
        <v>1844678309.5899999</v>
      </c>
      <c r="H11" s="45">
        <v>7157605283.720005</v>
      </c>
      <c r="I11" s="45">
        <v>5376858831.6800041</v>
      </c>
      <c r="J11" s="45">
        <v>2918977258.340003</v>
      </c>
      <c r="K11" s="45">
        <v>57267839536.359955</v>
      </c>
      <c r="L11" s="45">
        <v>974712013.11000013</v>
      </c>
      <c r="M11" s="45">
        <v>108476808761.59003</v>
      </c>
      <c r="N11" s="45">
        <v>151781814900.26981</v>
      </c>
      <c r="O11" s="45">
        <v>53787320278.439957</v>
      </c>
      <c r="P11" s="45">
        <v>12415191042.66996</v>
      </c>
      <c r="Q11" s="45">
        <v>7072709003.3300028</v>
      </c>
      <c r="R11" s="45">
        <v>38168370623.990089</v>
      </c>
      <c r="S11" s="45">
        <v>1151440018.47</v>
      </c>
      <c r="T11" s="45">
        <v>16538506327.489954</v>
      </c>
      <c r="U11" s="45">
        <v>238888567.48999998</v>
      </c>
      <c r="V11" s="45">
        <v>34103289515.199993</v>
      </c>
    </row>
    <row r="12" spans="1:22" x14ac:dyDescent="0.35">
      <c r="A12" s="23" t="s">
        <v>73</v>
      </c>
      <c r="B12" s="45">
        <v>6256635920.5499878</v>
      </c>
      <c r="C12" s="45">
        <v>500768735.48000002</v>
      </c>
      <c r="D12" s="45">
        <v>80877916.739999995</v>
      </c>
      <c r="E12" s="45">
        <v>6383246244.7700024</v>
      </c>
      <c r="F12" s="45">
        <v>1589961106.2500005</v>
      </c>
      <c r="G12" s="45">
        <v>2404973917.75</v>
      </c>
      <c r="H12" s="45">
        <v>6474746204.180006</v>
      </c>
      <c r="I12" s="45">
        <v>6824218266.1399994</v>
      </c>
      <c r="J12" s="45">
        <v>4445780202.0699997</v>
      </c>
      <c r="K12" s="45">
        <v>64272401390.619949</v>
      </c>
      <c r="L12" s="45">
        <v>1128453774.3800008</v>
      </c>
      <c r="M12" s="45">
        <v>99420277586.000061</v>
      </c>
      <c r="N12" s="45">
        <v>138388007551.68976</v>
      </c>
      <c r="O12" s="45">
        <v>57955122119.370018</v>
      </c>
      <c r="P12" s="45">
        <v>13499562092.15996</v>
      </c>
      <c r="Q12" s="45">
        <v>8841903329.4399986</v>
      </c>
      <c r="R12" s="45">
        <v>51753967573.469963</v>
      </c>
      <c r="S12" s="45">
        <v>717580873.51999986</v>
      </c>
      <c r="T12" s="45">
        <v>17737603356.209969</v>
      </c>
      <c r="U12" s="45">
        <v>303257495.69000006</v>
      </c>
      <c r="V12" s="45">
        <v>33102888578.790043</v>
      </c>
    </row>
    <row r="13" spans="1:22" ht="26" x14ac:dyDescent="0.6">
      <c r="A13" s="46"/>
      <c r="B13" s="48" t="s">
        <v>112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</row>
    <row r="14" spans="1:22" x14ac:dyDescent="0.35">
      <c r="A14" s="5" t="s">
        <v>63</v>
      </c>
    </row>
    <row r="15" spans="1:22" x14ac:dyDescent="0.35">
      <c r="A15" s="5" t="s">
        <v>64</v>
      </c>
      <c r="B15" s="35">
        <f>(B5-B4)/B4</f>
        <v>0.14428793883090538</v>
      </c>
      <c r="C15" s="35">
        <f>(C5-C4)/C4</f>
        <v>1.5016188190603552</v>
      </c>
      <c r="D15" s="35">
        <f>(D5-D4)/D4</f>
        <v>0.52169990232032937</v>
      </c>
      <c r="E15" s="35">
        <f t="shared" ref="E15:V15" si="0">(E5-E4)/E4</f>
        <v>6.7502318919917786E-2</v>
      </c>
      <c r="F15" s="35">
        <f t="shared" si="0"/>
        <v>0.92481145658867903</v>
      </c>
      <c r="G15" s="35">
        <f t="shared" si="0"/>
        <v>-7.0745118677488478E-2</v>
      </c>
      <c r="H15" s="35">
        <f t="shared" si="0"/>
        <v>0.13130431925119376</v>
      </c>
      <c r="I15" s="35">
        <f t="shared" si="0"/>
        <v>-5.6941485902559208E-2</v>
      </c>
      <c r="J15" s="35">
        <f t="shared" si="0"/>
        <v>1.9230455475780499E-2</v>
      </c>
      <c r="K15" s="35">
        <f t="shared" si="0"/>
        <v>0.12531064069098427</v>
      </c>
      <c r="L15" s="35">
        <f t="shared" si="0"/>
        <v>0.15410274112674383</v>
      </c>
      <c r="M15" s="35">
        <f t="shared" si="0"/>
        <v>5.3122555746484439E-2</v>
      </c>
      <c r="N15" s="35">
        <f t="shared" si="0"/>
        <v>0.12779464358274054</v>
      </c>
      <c r="O15" s="35">
        <f t="shared" si="0"/>
        <v>0.16158326281412017</v>
      </c>
      <c r="P15" s="35">
        <f t="shared" si="0"/>
        <v>0.64540294337120518</v>
      </c>
      <c r="Q15" s="35">
        <f t="shared" si="0"/>
        <v>0.21050484530560493</v>
      </c>
      <c r="R15" s="35">
        <f t="shared" si="0"/>
        <v>5.0358927321263194E-2</v>
      </c>
      <c r="S15" s="35">
        <f t="shared" si="0"/>
        <v>0.16038872128802656</v>
      </c>
      <c r="T15" s="35">
        <f t="shared" si="0"/>
        <v>0.18805768052281413</v>
      </c>
      <c r="U15" s="35">
        <f t="shared" si="0"/>
        <v>0.54927194887667119</v>
      </c>
      <c r="V15" s="35">
        <f t="shared" si="0"/>
        <v>7.4651501842382464E-2</v>
      </c>
    </row>
    <row r="16" spans="1:22" x14ac:dyDescent="0.35">
      <c r="A16" s="23" t="s">
        <v>0</v>
      </c>
      <c r="B16" s="35">
        <f t="shared" ref="B16:C22" si="1">(B6-B5)/B5</f>
        <v>-0.13156044301306549</v>
      </c>
      <c r="C16" s="35">
        <f>(C6-C5)/C5</f>
        <v>4.6932182597657617</v>
      </c>
      <c r="D16" s="35">
        <f>(D6-D5)/D5</f>
        <v>0.11502588045400612</v>
      </c>
      <c r="E16" s="35">
        <f t="shared" ref="E16:V16" si="2">(E6-E5)/E5</f>
        <v>0.38461137085228575</v>
      </c>
      <c r="F16" s="35">
        <f t="shared" si="2"/>
        <v>-0.31042644538312725</v>
      </c>
      <c r="G16" s="35">
        <f t="shared" si="2"/>
        <v>-0.1700139427638257</v>
      </c>
      <c r="H16" s="35">
        <f t="shared" si="2"/>
        <v>-1.9846771476135821E-2</v>
      </c>
      <c r="I16" s="35">
        <f t="shared" si="2"/>
        <v>0.18013404634493183</v>
      </c>
      <c r="J16" s="35">
        <f t="shared" si="2"/>
        <v>-5.2372365096816892E-2</v>
      </c>
      <c r="K16" s="35">
        <f t="shared" si="2"/>
        <v>8.5876447928292229E-2</v>
      </c>
      <c r="L16" s="35">
        <f t="shared" si="2"/>
        <v>-0.13645139214553048</v>
      </c>
      <c r="M16" s="35">
        <f t="shared" si="2"/>
        <v>-5.6815073389194948E-2</v>
      </c>
      <c r="N16" s="35">
        <f t="shared" si="2"/>
        <v>9.8369906345239233E-2</v>
      </c>
      <c r="O16" s="35">
        <f t="shared" si="2"/>
        <v>0.23450042781525232</v>
      </c>
      <c r="P16" s="35">
        <f t="shared" si="2"/>
        <v>-8.1973099189464552E-3</v>
      </c>
      <c r="Q16" s="35">
        <f t="shared" si="2"/>
        <v>-0.10278554496015536</v>
      </c>
      <c r="R16" s="35">
        <f t="shared" si="2"/>
        <v>-0.12376382946712761</v>
      </c>
      <c r="S16" s="35">
        <f t="shared" si="2"/>
        <v>-0.18741709980756199</v>
      </c>
      <c r="T16" s="35">
        <f t="shared" si="2"/>
        <v>-0.17056275796160181</v>
      </c>
      <c r="U16" s="35">
        <f t="shared" si="2"/>
        <v>0.47619232713766763</v>
      </c>
      <c r="V16" s="35">
        <f t="shared" si="2"/>
        <v>6.0816344120246503E-3</v>
      </c>
    </row>
    <row r="17" spans="1:22" x14ac:dyDescent="0.35">
      <c r="A17" s="23" t="s">
        <v>66</v>
      </c>
      <c r="B17" s="35">
        <f t="shared" si="1"/>
        <v>0.42435017587177282</v>
      </c>
      <c r="C17" s="35">
        <f t="shared" si="1"/>
        <v>-0.42387991703354266</v>
      </c>
      <c r="D17" s="35">
        <f t="shared" ref="D17:E17" si="3">(D7-D6)/D6</f>
        <v>-0.3656550609739343</v>
      </c>
      <c r="E17" s="35">
        <f t="shared" si="3"/>
        <v>-0.30276045638915322</v>
      </c>
      <c r="F17" s="35">
        <f t="shared" ref="F17:V17" si="4">(F7-F6)/F6</f>
        <v>0.26495187029055811</v>
      </c>
      <c r="G17" s="35">
        <f t="shared" si="4"/>
        <v>-8.8718010218640717E-2</v>
      </c>
      <c r="H17" s="35">
        <f t="shared" si="4"/>
        <v>-6.1247138568651348E-2</v>
      </c>
      <c r="I17" s="35">
        <f t="shared" si="4"/>
        <v>-8.0862592277670911E-2</v>
      </c>
      <c r="J17" s="35">
        <f t="shared" si="4"/>
        <v>1.1647472811120285</v>
      </c>
      <c r="K17" s="35">
        <f t="shared" si="4"/>
        <v>-0.23672182414914464</v>
      </c>
      <c r="L17" s="35">
        <f t="shared" si="4"/>
        <v>4.4605394832647409E-2</v>
      </c>
      <c r="M17" s="35">
        <f t="shared" si="4"/>
        <v>0.15852603821882932</v>
      </c>
      <c r="N17" s="35">
        <f t="shared" si="4"/>
        <v>5.16010006715781E-2</v>
      </c>
      <c r="O17" s="35">
        <f t="shared" si="4"/>
        <v>-6.6130839517882317E-2</v>
      </c>
      <c r="P17" s="35">
        <f t="shared" si="4"/>
        <v>-0.15956788113976761</v>
      </c>
      <c r="Q17" s="35">
        <f t="shared" si="4"/>
        <v>3.715761882091085E-2</v>
      </c>
      <c r="R17" s="35">
        <f t="shared" si="4"/>
        <v>0.28157485515848502</v>
      </c>
      <c r="S17" s="35">
        <f t="shared" si="4"/>
        <v>0.1494836837554438</v>
      </c>
      <c r="T17" s="35">
        <f t="shared" si="4"/>
        <v>0.14161000976421545</v>
      </c>
      <c r="U17" s="35">
        <f t="shared" si="4"/>
        <v>-0.15082179945430269</v>
      </c>
      <c r="V17" s="35">
        <f t="shared" si="4"/>
        <v>0.13228971078489518</v>
      </c>
    </row>
    <row r="18" spans="1:22" x14ac:dyDescent="0.35">
      <c r="A18" s="29" t="s">
        <v>67</v>
      </c>
      <c r="B18" s="35">
        <f t="shared" si="1"/>
        <v>4.3976831003782524E-2</v>
      </c>
      <c r="C18" s="35">
        <f t="shared" si="1"/>
        <v>0.44474627059866451</v>
      </c>
      <c r="D18" s="35">
        <f t="shared" ref="D18:E18" si="5">(D8-D7)/D7</f>
        <v>-0.56366783245490526</v>
      </c>
      <c r="E18" s="35">
        <f t="shared" si="5"/>
        <v>-9.9963481014535838E-2</v>
      </c>
      <c r="F18" s="35">
        <f t="shared" ref="F18:V18" si="6">(F8-F7)/F7</f>
        <v>0.33423001488090959</v>
      </c>
      <c r="G18" s="35">
        <f t="shared" si="6"/>
        <v>0.61093441302532259</v>
      </c>
      <c r="H18" s="35">
        <f t="shared" si="6"/>
        <v>0.24085871225248282</v>
      </c>
      <c r="I18" s="35">
        <f t="shared" si="6"/>
        <v>0.15915633704614521</v>
      </c>
      <c r="J18" s="35">
        <f t="shared" si="6"/>
        <v>-6.5295977098999911E-2</v>
      </c>
      <c r="K18" s="35">
        <f t="shared" si="6"/>
        <v>0.21567837064109457</v>
      </c>
      <c r="L18" s="35">
        <f t="shared" si="6"/>
        <v>0.18545322110139958</v>
      </c>
      <c r="M18" s="35">
        <f t="shared" si="6"/>
        <v>-3.2561296745185959E-4</v>
      </c>
      <c r="N18" s="35">
        <f t="shared" si="6"/>
        <v>-3.7344140033774884E-2</v>
      </c>
      <c r="O18" s="35">
        <f t="shared" si="6"/>
        <v>5.7870691945829035E-2</v>
      </c>
      <c r="P18" s="35">
        <f t="shared" si="6"/>
        <v>0.22414214254545661</v>
      </c>
      <c r="Q18" s="35">
        <f t="shared" si="6"/>
        <v>0.12452403396679997</v>
      </c>
      <c r="R18" s="35">
        <f t="shared" si="6"/>
        <v>-2.7368897710713613E-2</v>
      </c>
      <c r="S18" s="35">
        <f t="shared" si="6"/>
        <v>-0.10903549429174249</v>
      </c>
      <c r="T18" s="35">
        <f t="shared" si="6"/>
        <v>-9.3705308216801616E-3</v>
      </c>
      <c r="U18" s="35">
        <f t="shared" si="6"/>
        <v>-0.32020181661154312</v>
      </c>
      <c r="V18" s="35">
        <f t="shared" si="6"/>
        <v>6.764721238014168E-2</v>
      </c>
    </row>
    <row r="19" spans="1:22" x14ac:dyDescent="0.35">
      <c r="A19" s="29" t="s">
        <v>69</v>
      </c>
      <c r="B19" s="35">
        <f t="shared" si="1"/>
        <v>-7.2975545632686004E-2</v>
      </c>
      <c r="C19" s="35">
        <f t="shared" si="1"/>
        <v>-0.19806602950309762</v>
      </c>
      <c r="D19" s="35">
        <f t="shared" ref="D19:E19" si="7">(D9-D8)/D8</f>
        <v>-0.10537497237094662</v>
      </c>
      <c r="E19" s="35">
        <f t="shared" si="7"/>
        <v>0.25656796304993196</v>
      </c>
      <c r="F19" s="35">
        <f t="shared" ref="F19:V19" si="8">(F9-F8)/F8</f>
        <v>-0.30120994985631716</v>
      </c>
      <c r="G19" s="35">
        <f t="shared" si="8"/>
        <v>0.43822669608240333</v>
      </c>
      <c r="H19" s="35">
        <f t="shared" si="8"/>
        <v>6.401641940850368E-2</v>
      </c>
      <c r="I19" s="35">
        <f t="shared" si="8"/>
        <v>0.18753758121409556</v>
      </c>
      <c r="J19" s="35">
        <f t="shared" si="8"/>
        <v>-0.10353796076272234</v>
      </c>
      <c r="K19" s="35">
        <f t="shared" si="8"/>
        <v>0.12207544648798373</v>
      </c>
      <c r="L19" s="35">
        <f t="shared" si="8"/>
        <v>0.3581937021226011</v>
      </c>
      <c r="M19" s="35">
        <f t="shared" si="8"/>
        <v>8.0757382604503367E-2</v>
      </c>
      <c r="N19" s="35">
        <f t="shared" si="8"/>
        <v>0.14793696152398936</v>
      </c>
      <c r="O19" s="35">
        <f t="shared" si="8"/>
        <v>-2.351058837122641E-2</v>
      </c>
      <c r="P19" s="35">
        <f t="shared" si="8"/>
        <v>-4.8685770716123865E-2</v>
      </c>
      <c r="Q19" s="35">
        <f t="shared" si="8"/>
        <v>6.4190769583820945E-2</v>
      </c>
      <c r="R19" s="35">
        <f t="shared" si="8"/>
        <v>0.28936279578449076</v>
      </c>
      <c r="S19" s="35">
        <f t="shared" si="8"/>
        <v>0.15654680136584845</v>
      </c>
      <c r="T19" s="35">
        <f t="shared" si="8"/>
        <v>0.1475247146432645</v>
      </c>
      <c r="U19" s="35">
        <f t="shared" si="8"/>
        <v>-8.3194374581675362E-2</v>
      </c>
      <c r="V19" s="35">
        <f t="shared" si="8"/>
        <v>0.15523689255337925</v>
      </c>
    </row>
    <row r="20" spans="1:22" x14ac:dyDescent="0.35">
      <c r="A20" s="23" t="s">
        <v>70</v>
      </c>
      <c r="B20" s="35">
        <f t="shared" si="1"/>
        <v>9.7207085141752511E-2</v>
      </c>
      <c r="C20" s="35">
        <f t="shared" si="1"/>
        <v>-0.53535174306955446</v>
      </c>
      <c r="D20" s="35">
        <f t="shared" ref="D20:E20" si="9">(D10-D9)/D9</f>
        <v>3.4986325329404169</v>
      </c>
      <c r="E20" s="35">
        <f t="shared" si="9"/>
        <v>0.42173053112329267</v>
      </c>
      <c r="F20" s="35">
        <f t="shared" ref="F20:V20" si="10">(F10-F9)/F9</f>
        <v>0.26455617443559382</v>
      </c>
      <c r="G20" s="35">
        <f t="shared" si="10"/>
        <v>0.54061052798055975</v>
      </c>
      <c r="H20" s="35">
        <f t="shared" si="10"/>
        <v>0.95642191384264374</v>
      </c>
      <c r="I20" s="35">
        <f t="shared" si="10"/>
        <v>-0.32625093383741499</v>
      </c>
      <c r="J20" s="35">
        <f t="shared" si="10"/>
        <v>-0.12089228727759116</v>
      </c>
      <c r="K20" s="35">
        <f t="shared" si="10"/>
        <v>0.16158696371600231</v>
      </c>
      <c r="L20" s="35">
        <f t="shared" si="10"/>
        <v>-0.16662295219182746</v>
      </c>
      <c r="M20" s="35">
        <f t="shared" si="10"/>
        <v>0.14202688118410156</v>
      </c>
      <c r="N20" s="35">
        <f t="shared" si="10"/>
        <v>-1.4956743506694419E-2</v>
      </c>
      <c r="O20" s="35">
        <f t="shared" si="10"/>
        <v>0.35737352086789642</v>
      </c>
      <c r="P20" s="35">
        <f t="shared" si="10"/>
        <v>-0.23464862519804464</v>
      </c>
      <c r="Q20" s="35">
        <f t="shared" si="10"/>
        <v>-6.0255870973381455E-2</v>
      </c>
      <c r="R20" s="35">
        <f t="shared" si="10"/>
        <v>-0.18527160491612146</v>
      </c>
      <c r="S20" s="35">
        <f t="shared" si="10"/>
        <v>-0.4701387559460587</v>
      </c>
      <c r="T20" s="35">
        <f t="shared" si="10"/>
        <v>-0.11004616511376344</v>
      </c>
      <c r="U20" s="35">
        <f t="shared" si="10"/>
        <v>-0.32049007988997885</v>
      </c>
      <c r="V20" s="35">
        <f t="shared" si="10"/>
        <v>0.45749137575640053</v>
      </c>
    </row>
    <row r="21" spans="1:22" x14ac:dyDescent="0.35">
      <c r="A21" s="23" t="s">
        <v>72</v>
      </c>
      <c r="B21" s="35">
        <f t="shared" si="1"/>
        <v>5.548638576035313E-3</v>
      </c>
      <c r="C21" s="35">
        <f t="shared" si="1"/>
        <v>2.1205622754469391</v>
      </c>
      <c r="D21" s="35">
        <f t="shared" ref="D21:E21" si="11">(D11-D10)/D10</f>
        <v>-0.5705790406346557</v>
      </c>
      <c r="E21" s="35">
        <f t="shared" si="11"/>
        <v>-7.405312012584804E-2</v>
      </c>
      <c r="F21" s="35">
        <f t="shared" ref="F21:V21" si="12">(F11-F10)/F10</f>
        <v>-0.32861283049171253</v>
      </c>
      <c r="G21" s="35">
        <f t="shared" si="12"/>
        <v>-0.16536200854235905</v>
      </c>
      <c r="H21" s="35">
        <f t="shared" si="12"/>
        <v>-0.32050277949097145</v>
      </c>
      <c r="I21" s="35">
        <f t="shared" si="12"/>
        <v>0.2438728814168864</v>
      </c>
      <c r="J21" s="35">
        <f t="shared" si="12"/>
        <v>-9.8639873053428333E-4</v>
      </c>
      <c r="K21" s="35">
        <f t="shared" si="12"/>
        <v>0.6176513107254028</v>
      </c>
      <c r="L21" s="35">
        <f t="shared" si="12"/>
        <v>6.5736149672263142E-2</v>
      </c>
      <c r="M21" s="35">
        <f t="shared" si="12"/>
        <v>0.28953315939860041</v>
      </c>
      <c r="N21" s="35">
        <f t="shared" si="12"/>
        <v>0.17367070091788192</v>
      </c>
      <c r="O21" s="35">
        <f t="shared" si="12"/>
        <v>7.2705429467637287E-3</v>
      </c>
      <c r="P21" s="35">
        <f t="shared" si="12"/>
        <v>-8.571597143395035E-2</v>
      </c>
      <c r="Q21" s="35">
        <f t="shared" si="12"/>
        <v>-5.9415112242479765E-2</v>
      </c>
      <c r="R21" s="35">
        <f t="shared" si="12"/>
        <v>0.1633576294932528</v>
      </c>
      <c r="S21" s="35">
        <f t="shared" si="12"/>
        <v>1.2309300290660043</v>
      </c>
      <c r="T21" s="35">
        <f t="shared" si="12"/>
        <v>5.487355586412547E-2</v>
      </c>
      <c r="U21" s="35">
        <f t="shared" si="12"/>
        <v>0.22681044284695592</v>
      </c>
      <c r="V21" s="35">
        <f t="shared" si="12"/>
        <v>0.17037575141136616</v>
      </c>
    </row>
    <row r="22" spans="1:22" x14ac:dyDescent="0.35">
      <c r="A22" s="23" t="s">
        <v>73</v>
      </c>
      <c r="B22" s="35">
        <f t="shared" si="1"/>
        <v>0.11720860145080188</v>
      </c>
      <c r="C22" s="35">
        <f t="shared" si="1"/>
        <v>0.80248327426411337</v>
      </c>
      <c r="D22" s="35">
        <f t="shared" ref="D22:E22" si="13">(D12-D11)/D11</f>
        <v>9.7050363532525552E-2</v>
      </c>
      <c r="E22" s="35">
        <f t="shared" si="13"/>
        <v>6.8718147721898729E-2</v>
      </c>
      <c r="F22" s="35">
        <f t="shared" ref="F22:V22" si="14">(F12-F11)/F11</f>
        <v>0.9187227814216018</v>
      </c>
      <c r="G22" s="35">
        <f t="shared" si="14"/>
        <v>0.30373621527784533</v>
      </c>
      <c r="H22" s="35">
        <f t="shared" si="14"/>
        <v>-9.5403288177005802E-2</v>
      </c>
      <c r="I22" s="35">
        <f t="shared" si="14"/>
        <v>0.26918308249647066</v>
      </c>
      <c r="J22" s="35">
        <f t="shared" si="14"/>
        <v>0.52306092463299159</v>
      </c>
      <c r="K22" s="35">
        <f t="shared" si="14"/>
        <v>0.12231231195325125</v>
      </c>
      <c r="L22" s="35">
        <f t="shared" si="14"/>
        <v>0.1577304467392979</v>
      </c>
      <c r="M22" s="35">
        <f t="shared" si="14"/>
        <v>-8.3488178523894271E-2</v>
      </c>
      <c r="N22" s="35">
        <f t="shared" si="14"/>
        <v>-8.8243821286368332E-2</v>
      </c>
      <c r="O22" s="35">
        <f t="shared" si="14"/>
        <v>7.7486697968120896E-2</v>
      </c>
      <c r="P22" s="35">
        <f t="shared" si="14"/>
        <v>8.7342276551613932E-2</v>
      </c>
      <c r="Q22" s="35">
        <f t="shared" si="14"/>
        <v>0.25014380278858023</v>
      </c>
      <c r="R22" s="35">
        <f t="shared" si="14"/>
        <v>0.35593861428658613</v>
      </c>
      <c r="S22" s="35">
        <f t="shared" si="14"/>
        <v>-0.37679700026971408</v>
      </c>
      <c r="T22" s="35">
        <f t="shared" si="14"/>
        <v>7.2503344919782803E-2</v>
      </c>
      <c r="U22" s="35">
        <f t="shared" si="14"/>
        <v>0.26945168986663459</v>
      </c>
      <c r="V22" s="35">
        <f t="shared" si="14"/>
        <v>-2.9334441065108015E-2</v>
      </c>
    </row>
    <row r="24" spans="1:22" x14ac:dyDescent="0.35">
      <c r="B24" s="36">
        <f>AVERAGE(B15:B22)</f>
        <v>7.8505410278662369E-2</v>
      </c>
      <c r="C24" s="36">
        <f t="shared" ref="C24:V24" si="15">AVERAGE(C15:C22)</f>
        <v>1.050666401191205</v>
      </c>
      <c r="D24" s="36">
        <f t="shared" si="15"/>
        <v>0.32839147160160453</v>
      </c>
      <c r="E24" s="36">
        <f t="shared" si="15"/>
        <v>9.0294159267223728E-2</v>
      </c>
      <c r="F24" s="36">
        <f t="shared" si="15"/>
        <v>0.22087788398577315</v>
      </c>
      <c r="G24" s="36">
        <f t="shared" si="15"/>
        <v>0.17483359652047714</v>
      </c>
      <c r="H24" s="36">
        <f t="shared" si="15"/>
        <v>0.11195017338025746</v>
      </c>
      <c r="I24" s="36">
        <f t="shared" si="15"/>
        <v>7.1978614562610566E-2</v>
      </c>
      <c r="J24" s="36">
        <f t="shared" si="15"/>
        <v>0.17049420903176701</v>
      </c>
      <c r="K24" s="36">
        <f t="shared" si="15"/>
        <v>0.15172120849923332</v>
      </c>
      <c r="L24" s="36">
        <f t="shared" si="15"/>
        <v>8.284341390719939E-2</v>
      </c>
      <c r="M24" s="36">
        <f t="shared" si="15"/>
        <v>7.2917144033997253E-2</v>
      </c>
      <c r="N24" s="36">
        <f t="shared" si="15"/>
        <v>5.7353563526823942E-2</v>
      </c>
      <c r="O24" s="36">
        <f t="shared" si="15"/>
        <v>0.10080546455860924</v>
      </c>
      <c r="P24" s="36">
        <f t="shared" si="15"/>
        <v>5.2508975507680349E-2</v>
      </c>
      <c r="Q24" s="36">
        <f t="shared" si="15"/>
        <v>5.8008067786212543E-2</v>
      </c>
      <c r="R24" s="36">
        <f t="shared" si="15"/>
        <v>0.10052356124376441</v>
      </c>
      <c r="S24" s="36">
        <f t="shared" si="15"/>
        <v>6.9245110645030736E-2</v>
      </c>
      <c r="T24" s="36">
        <f t="shared" si="15"/>
        <v>3.9323731477144616E-2</v>
      </c>
      <c r="U24" s="36">
        <f t="shared" si="15"/>
        <v>8.0877292273803678E-2</v>
      </c>
      <c r="V24" s="36">
        <f t="shared" si="15"/>
        <v>0.12930495475943524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5024-6E7F-49A9-B4F8-E04363016A19}">
  <dimension ref="A1:X38"/>
  <sheetViews>
    <sheetView topLeftCell="I9" zoomScale="90" zoomScaleNormal="90" workbookViewId="0">
      <selection activeCell="J30" sqref="J30"/>
    </sheetView>
  </sheetViews>
  <sheetFormatPr defaultRowHeight="14.5" x14ac:dyDescent="0.35"/>
  <cols>
    <col min="1" max="1" width="5.83203125" customWidth="1"/>
    <col min="2" max="2" width="29.83203125" style="4" customWidth="1"/>
    <col min="3" max="4" width="20.83203125" style="4" customWidth="1"/>
    <col min="5" max="5" width="17.4140625" customWidth="1"/>
    <col min="6" max="6" width="21.6640625" style="4" customWidth="1"/>
    <col min="7" max="7" width="45.75" style="4" customWidth="1"/>
    <col min="8" max="9" width="22.33203125" style="4" customWidth="1"/>
    <col min="11" max="11" width="4.83203125" customWidth="1"/>
    <col min="12" max="12" width="47.5" customWidth="1"/>
    <col min="13" max="13" width="23.4140625" customWidth="1"/>
    <col min="14" max="14" width="20.25" customWidth="1"/>
    <col min="15" max="16" width="25.33203125" customWidth="1"/>
    <col min="17" max="17" width="23.4140625" customWidth="1"/>
    <col min="18" max="18" width="21.5" customWidth="1"/>
    <col min="19" max="19" width="18.25" customWidth="1"/>
    <col min="21" max="21" width="9.83203125" style="2" customWidth="1"/>
    <col min="22" max="22" width="12.33203125" customWidth="1"/>
    <col min="23" max="23" width="17.6640625" customWidth="1"/>
    <col min="24" max="24" width="20.25" customWidth="1"/>
  </cols>
  <sheetData>
    <row r="1" spans="1:24" x14ac:dyDescent="0.35">
      <c r="B1" s="3" t="s">
        <v>30</v>
      </c>
      <c r="G1" s="3" t="s">
        <v>62</v>
      </c>
      <c r="K1" s="26"/>
      <c r="L1" s="27" t="s">
        <v>71</v>
      </c>
      <c r="M1" s="85">
        <v>2022</v>
      </c>
      <c r="N1" s="86"/>
      <c r="O1" s="86"/>
      <c r="P1" s="87"/>
      <c r="Q1" s="27">
        <v>2023</v>
      </c>
      <c r="R1" s="27"/>
      <c r="S1" s="32"/>
    </row>
    <row r="2" spans="1:24" x14ac:dyDescent="0.35">
      <c r="A2" s="5"/>
      <c r="B2" s="5"/>
      <c r="C2" s="6" t="s">
        <v>31</v>
      </c>
      <c r="D2" s="5" t="s">
        <v>32</v>
      </c>
      <c r="F2" s="5"/>
      <c r="G2" s="5"/>
      <c r="H2" s="5" t="s">
        <v>63</v>
      </c>
      <c r="I2" s="5" t="s">
        <v>64</v>
      </c>
      <c r="K2" s="23"/>
      <c r="L2" s="23"/>
      <c r="M2" s="23" t="s">
        <v>0</v>
      </c>
      <c r="N2" s="23" t="s">
        <v>66</v>
      </c>
      <c r="O2" s="29" t="s">
        <v>67</v>
      </c>
      <c r="P2" s="29" t="s">
        <v>69</v>
      </c>
      <c r="Q2" s="23" t="s">
        <v>70</v>
      </c>
      <c r="R2" s="23" t="s">
        <v>72</v>
      </c>
      <c r="S2" s="23" t="s">
        <v>73</v>
      </c>
    </row>
    <row r="3" spans="1:24" x14ac:dyDescent="0.35">
      <c r="A3" s="7" t="s">
        <v>1</v>
      </c>
      <c r="B3" s="7" t="s">
        <v>2</v>
      </c>
      <c r="C3" s="6" t="s">
        <v>33</v>
      </c>
      <c r="D3" s="5" t="s">
        <v>33</v>
      </c>
      <c r="F3" s="7" t="s">
        <v>1</v>
      </c>
      <c r="G3" s="7" t="s">
        <v>2</v>
      </c>
      <c r="H3" s="5" t="s">
        <v>3</v>
      </c>
      <c r="I3" s="5" t="s">
        <v>3</v>
      </c>
      <c r="K3" s="24" t="s">
        <v>1</v>
      </c>
      <c r="L3" s="24" t="s">
        <v>2</v>
      </c>
      <c r="M3" s="23" t="s">
        <v>3</v>
      </c>
      <c r="N3" s="23" t="s">
        <v>3</v>
      </c>
      <c r="O3" s="29" t="s">
        <v>3</v>
      </c>
      <c r="P3" s="29" t="s">
        <v>3</v>
      </c>
      <c r="Q3" s="23" t="s">
        <v>3</v>
      </c>
      <c r="R3" s="23" t="s">
        <v>3</v>
      </c>
      <c r="S3" s="23" t="s">
        <v>3</v>
      </c>
      <c r="T3" s="30" t="s">
        <v>65</v>
      </c>
      <c r="U3" s="31" t="s">
        <v>68</v>
      </c>
    </row>
    <row r="4" spans="1:24" x14ac:dyDescent="0.35">
      <c r="A4" s="20">
        <v>1</v>
      </c>
      <c r="B4" s="8" t="s">
        <v>34</v>
      </c>
      <c r="C4" s="9">
        <v>986040359.36000037</v>
      </c>
      <c r="D4" s="9">
        <v>760027461.80999994</v>
      </c>
      <c r="F4" s="20">
        <v>1</v>
      </c>
      <c r="G4" s="21" t="s">
        <v>4</v>
      </c>
      <c r="H4" s="22">
        <v>3705451942.2900171</v>
      </c>
      <c r="I4" s="22">
        <v>4240103965.4800186</v>
      </c>
      <c r="K4" s="20">
        <v>1</v>
      </c>
      <c r="L4" s="21" t="s">
        <v>4</v>
      </c>
      <c r="M4" s="22">
        <v>3682274009.3600116</v>
      </c>
      <c r="N4" s="28">
        <v>5244847632.8399906</v>
      </c>
      <c r="O4" s="28">
        <v>5475499410.8299837</v>
      </c>
      <c r="P4" s="28">
        <v>5075921853.7132149</v>
      </c>
      <c r="Q4" s="28">
        <v>5569337421.5199976</v>
      </c>
      <c r="R4" s="28">
        <v>5600239661.9800005</v>
      </c>
      <c r="S4" s="28">
        <v>6256635920.5499878</v>
      </c>
      <c r="T4" s="2">
        <v>11.720860145080181</v>
      </c>
      <c r="U4" s="2">
        <v>14.266032212057134</v>
      </c>
      <c r="X4" s="1"/>
    </row>
    <row r="5" spans="1:24" x14ac:dyDescent="0.35">
      <c r="A5" s="20">
        <v>2</v>
      </c>
      <c r="B5" s="8" t="s">
        <v>35</v>
      </c>
      <c r="C5" s="9">
        <v>642854067.20999992</v>
      </c>
      <c r="D5" s="9">
        <v>868065391.83000004</v>
      </c>
      <c r="F5" s="20">
        <v>2</v>
      </c>
      <c r="G5" s="21" t="s">
        <v>5</v>
      </c>
      <c r="H5" s="22">
        <v>20155177.189999998</v>
      </c>
      <c r="I5" s="22">
        <v>50420570.560000002</v>
      </c>
      <c r="K5" s="20">
        <v>2</v>
      </c>
      <c r="L5" s="21" t="s">
        <v>5</v>
      </c>
      <c r="M5" s="22">
        <v>287055312.98000002</v>
      </c>
      <c r="N5" s="28">
        <v>165378330.72999999</v>
      </c>
      <c r="O5" s="28">
        <v>238929726.56</v>
      </c>
      <c r="P5" s="28">
        <v>191605864.28999999</v>
      </c>
      <c r="Q5" s="28">
        <v>89029330.859999999</v>
      </c>
      <c r="R5" s="28">
        <v>277821571.29000002</v>
      </c>
      <c r="S5" s="28">
        <v>500768735.48000002</v>
      </c>
      <c r="T5" s="2">
        <v>80.248327426411322</v>
      </c>
      <c r="U5" s="2">
        <v>109.58829304743168</v>
      </c>
    </row>
    <row r="6" spans="1:24" x14ac:dyDescent="0.35">
      <c r="A6" s="20">
        <v>3</v>
      </c>
      <c r="B6" s="8" t="s">
        <v>36</v>
      </c>
      <c r="C6" s="9">
        <v>3282578849.3000045</v>
      </c>
      <c r="D6" s="9">
        <v>7712078716.8500032</v>
      </c>
      <c r="F6" s="20">
        <v>3</v>
      </c>
      <c r="G6" s="21" t="s">
        <v>6</v>
      </c>
      <c r="H6" s="22">
        <v>90832636.059999973</v>
      </c>
      <c r="I6" s="22">
        <v>138220013.41999999</v>
      </c>
      <c r="K6" s="20">
        <v>3</v>
      </c>
      <c r="L6" s="21" t="s">
        <v>6</v>
      </c>
      <c r="M6" s="22">
        <v>154118892.16000003</v>
      </c>
      <c r="N6" s="28">
        <v>97764539.250000015</v>
      </c>
      <c r="O6" s="28">
        <v>42657813.32</v>
      </c>
      <c r="P6" s="28">
        <v>38162747.420000002</v>
      </c>
      <c r="Q6" s="28">
        <v>171680177.08999997</v>
      </c>
      <c r="R6" s="28">
        <v>73723066.349999994</v>
      </c>
      <c r="S6" s="28">
        <v>80877916.739999995</v>
      </c>
      <c r="T6" s="2">
        <v>9.7050363532525488</v>
      </c>
      <c r="U6" s="2">
        <v>89.596958787572461</v>
      </c>
    </row>
    <row r="7" spans="1:24" x14ac:dyDescent="0.35">
      <c r="A7" s="20">
        <v>4</v>
      </c>
      <c r="B7" s="8" t="s">
        <v>37</v>
      </c>
      <c r="C7" s="9">
        <v>11854652195.68</v>
      </c>
      <c r="D7" s="9">
        <v>3475285843.4300008</v>
      </c>
      <c r="F7" s="20">
        <v>4</v>
      </c>
      <c r="G7" s="21" t="s">
        <v>7</v>
      </c>
      <c r="H7" s="22">
        <v>3892693471.4900026</v>
      </c>
      <c r="I7" s="22">
        <v>4155459307.6600027</v>
      </c>
      <c r="K7" s="20">
        <v>4</v>
      </c>
      <c r="L7" s="21" t="s">
        <v>7</v>
      </c>
      <c r="M7" s="22">
        <v>5753696208.5000067</v>
      </c>
      <c r="N7" s="28">
        <v>4011704518.4900041</v>
      </c>
      <c r="O7" s="28">
        <v>3610680570.0200009</v>
      </c>
      <c r="P7" s="28">
        <v>4537065529.0939999</v>
      </c>
      <c r="Q7" s="28">
        <v>6450484584.4199953</v>
      </c>
      <c r="R7" s="28">
        <v>5972806074.6200104</v>
      </c>
      <c r="S7" s="28">
        <v>6383246244.7700024</v>
      </c>
      <c r="T7" s="2">
        <v>6.871814772189877</v>
      </c>
      <c r="U7" s="2">
        <v>76.787896934749995</v>
      </c>
    </row>
    <row r="8" spans="1:24" x14ac:dyDescent="0.35">
      <c r="A8" s="20">
        <v>5</v>
      </c>
      <c r="B8" s="8" t="s">
        <v>38</v>
      </c>
      <c r="C8" s="9">
        <v>2881419694.7700009</v>
      </c>
      <c r="D8" s="9">
        <v>2782115825.0600009</v>
      </c>
      <c r="F8" s="20">
        <v>5</v>
      </c>
      <c r="G8" s="21" t="s">
        <v>8</v>
      </c>
      <c r="H8" s="22">
        <v>623509236.81999993</v>
      </c>
      <c r="I8" s="22">
        <v>1200137722.3199997</v>
      </c>
      <c r="K8" s="20">
        <v>5</v>
      </c>
      <c r="L8" s="21" t="s">
        <v>8</v>
      </c>
      <c r="M8" s="22">
        <v>827583235.20999956</v>
      </c>
      <c r="N8" s="28">
        <v>1046852961.1999998</v>
      </c>
      <c r="O8" s="28">
        <v>1396742642</v>
      </c>
      <c r="P8" s="28">
        <v>976029860.84100008</v>
      </c>
      <c r="Q8" s="28">
        <v>1234244586.96</v>
      </c>
      <c r="R8" s="28">
        <v>828655979.71999979</v>
      </c>
      <c r="S8" s="28">
        <v>1589961106.2500005</v>
      </c>
      <c r="T8" s="2">
        <v>91.872278142160184</v>
      </c>
      <c r="U8" s="2">
        <v>13.833505073871756</v>
      </c>
    </row>
    <row r="9" spans="1:24" x14ac:dyDescent="0.35">
      <c r="A9" s="20">
        <v>6</v>
      </c>
      <c r="B9" s="8" t="s">
        <v>39</v>
      </c>
      <c r="C9" s="9">
        <v>981027373.87000012</v>
      </c>
      <c r="D9" s="9">
        <v>281043666.96999997</v>
      </c>
      <c r="F9" s="20">
        <v>6</v>
      </c>
      <c r="G9" s="21" t="s">
        <v>9</v>
      </c>
      <c r="H9" s="22">
        <v>880979881.36999977</v>
      </c>
      <c r="I9" s="22">
        <v>818654855.10999942</v>
      </c>
      <c r="K9" s="20">
        <v>6</v>
      </c>
      <c r="L9" s="21" t="s">
        <v>9</v>
      </c>
      <c r="M9" s="22">
        <v>679472115.42999995</v>
      </c>
      <c r="N9" s="28">
        <v>619190701.34999979</v>
      </c>
      <c r="O9" s="28">
        <v>997475609.02999973</v>
      </c>
      <c r="P9" s="28">
        <v>1434596049.5979996</v>
      </c>
      <c r="Q9" s="28">
        <v>2210153777.4099994</v>
      </c>
      <c r="R9" s="28">
        <v>1844678309.5899999</v>
      </c>
      <c r="S9" s="28">
        <v>2404973917.75</v>
      </c>
      <c r="T9" s="2">
        <v>30.373621527784533</v>
      </c>
      <c r="U9" s="2">
        <v>141.10603767933023</v>
      </c>
    </row>
    <row r="10" spans="1:24" x14ac:dyDescent="0.35">
      <c r="A10" s="20">
        <v>7</v>
      </c>
      <c r="B10" s="8" t="s">
        <v>40</v>
      </c>
      <c r="C10" s="9">
        <v>22803848338.30003</v>
      </c>
      <c r="D10" s="9">
        <v>21955524594.659927</v>
      </c>
      <c r="F10" s="20">
        <v>7</v>
      </c>
      <c r="G10" s="21" t="s">
        <v>10</v>
      </c>
      <c r="H10" s="22">
        <v>3917618877.3800039</v>
      </c>
      <c r="I10" s="22">
        <v>4432019157.1600113</v>
      </c>
      <c r="K10" s="20">
        <v>7</v>
      </c>
      <c r="L10" s="21" t="s">
        <v>10</v>
      </c>
      <c r="M10" s="22">
        <v>4344057885.7700005</v>
      </c>
      <c r="N10" s="28">
        <v>4077996770.4900026</v>
      </c>
      <c r="O10" s="28">
        <v>5060217821.2000084</v>
      </c>
      <c r="P10" s="28">
        <v>5384154847.5403328</v>
      </c>
      <c r="Q10" s="28">
        <v>10533678531.250006</v>
      </c>
      <c r="R10" s="28">
        <v>7157605283.720005</v>
      </c>
      <c r="S10" s="28">
        <v>6474746204.180006</v>
      </c>
      <c r="T10" s="2">
        <v>-9.5403288177005834</v>
      </c>
      <c r="U10" s="2">
        <v>27.953903032667249</v>
      </c>
    </row>
    <row r="11" spans="1:24" x14ac:dyDescent="0.35">
      <c r="A11" s="20">
        <v>8</v>
      </c>
      <c r="B11" s="8" t="s">
        <v>41</v>
      </c>
      <c r="C11" s="9">
        <v>1134262645.7100003</v>
      </c>
      <c r="D11" s="9">
        <v>413725354.09000003</v>
      </c>
      <c r="F11" s="20">
        <v>8</v>
      </c>
      <c r="G11" s="21" t="s">
        <v>11</v>
      </c>
      <c r="H11" s="22">
        <v>4556324644.4599991</v>
      </c>
      <c r="I11" s="22">
        <v>4296880748.9499969</v>
      </c>
      <c r="K11" s="20">
        <v>8</v>
      </c>
      <c r="L11" s="21" t="s">
        <v>11</v>
      </c>
      <c r="M11" s="22">
        <v>5070895264.920001</v>
      </c>
      <c r="N11" s="28">
        <v>4660849528.630003</v>
      </c>
      <c r="O11" s="28">
        <v>5402653267.1300068</v>
      </c>
      <c r="P11" s="28">
        <v>6415853792.9859991</v>
      </c>
      <c r="Q11" s="28">
        <v>4322675501.659996</v>
      </c>
      <c r="R11" s="28">
        <v>5376858831.6800041</v>
      </c>
      <c r="S11" s="28">
        <v>6824218266.1399994</v>
      </c>
      <c r="T11" s="2">
        <v>26.918308249647072</v>
      </c>
      <c r="U11" s="2">
        <v>26.31234929805435</v>
      </c>
    </row>
    <row r="12" spans="1:24" x14ac:dyDescent="0.35">
      <c r="A12" s="20">
        <v>9</v>
      </c>
      <c r="B12" s="8" t="s">
        <v>42</v>
      </c>
      <c r="C12" s="9">
        <v>8794586842.1599998</v>
      </c>
      <c r="D12" s="9">
        <v>5222586985.060009</v>
      </c>
      <c r="F12" s="20">
        <v>9</v>
      </c>
      <c r="G12" s="21" t="s">
        <v>12</v>
      </c>
      <c r="H12" s="22">
        <v>1897116021.8200004</v>
      </c>
      <c r="I12" s="22">
        <v>1933598427.0099998</v>
      </c>
      <c r="K12" s="20">
        <v>9</v>
      </c>
      <c r="L12" s="21" t="s">
        <v>12</v>
      </c>
      <c r="M12" s="22">
        <v>1832331304.2400012</v>
      </c>
      <c r="N12" s="28">
        <v>3966534208.9499998</v>
      </c>
      <c r="O12" s="28">
        <v>3707535482.0800009</v>
      </c>
      <c r="P12" s="28">
        <v>3323664818.8100009</v>
      </c>
      <c r="Q12" s="28">
        <v>2921859376.7199993</v>
      </c>
      <c r="R12" s="28">
        <v>2918977258.340003</v>
      </c>
      <c r="S12" s="28">
        <v>4445780202.0699997</v>
      </c>
      <c r="T12" s="2">
        <v>52.306092463299159</v>
      </c>
      <c r="U12" s="2">
        <v>19.912006872442099</v>
      </c>
    </row>
    <row r="13" spans="1:24" x14ac:dyDescent="0.35">
      <c r="A13" s="20">
        <v>10</v>
      </c>
      <c r="B13" s="8" t="s">
        <v>43</v>
      </c>
      <c r="C13" s="9">
        <v>1272423968.6800003</v>
      </c>
      <c r="D13" s="9">
        <v>1021188114.59</v>
      </c>
      <c r="F13" s="20">
        <v>10</v>
      </c>
      <c r="G13" s="21" t="s">
        <v>13</v>
      </c>
      <c r="H13" s="22">
        <v>23955085379.800011</v>
      </c>
      <c r="I13" s="22">
        <v>26956912476.54998</v>
      </c>
      <c r="K13" s="20">
        <v>10</v>
      </c>
      <c r="L13" s="21" t="s">
        <v>13</v>
      </c>
      <c r="M13" s="22">
        <v>29271876367.149956</v>
      </c>
      <c r="N13" s="28">
        <v>22342584397.249981</v>
      </c>
      <c r="O13" s="28">
        <v>27161396595.959999</v>
      </c>
      <c r="P13" s="28">
        <v>30477136212.649017</v>
      </c>
      <c r="Q13" s="28">
        <v>35401844116.009995</v>
      </c>
      <c r="R13" s="28">
        <v>57267839536.359955</v>
      </c>
      <c r="S13" s="28">
        <v>64272401390.619949</v>
      </c>
      <c r="T13" s="2">
        <v>12.231231195325121</v>
      </c>
      <c r="U13" s="2">
        <v>136.63143080124186</v>
      </c>
    </row>
    <row r="14" spans="1:24" x14ac:dyDescent="0.35">
      <c r="A14" s="20">
        <v>11</v>
      </c>
      <c r="B14" s="8" t="s">
        <v>44</v>
      </c>
      <c r="C14" s="9">
        <v>2856389920.3500009</v>
      </c>
      <c r="D14" s="9">
        <v>3244171882.5700011</v>
      </c>
      <c r="F14" s="20">
        <v>11</v>
      </c>
      <c r="G14" s="21" t="s">
        <v>14</v>
      </c>
      <c r="H14" s="22">
        <v>654719728.22999978</v>
      </c>
      <c r="I14" s="22">
        <v>755613833.0199995</v>
      </c>
      <c r="K14" s="20">
        <v>11</v>
      </c>
      <c r="L14" s="21" t="s">
        <v>14</v>
      </c>
      <c r="M14" s="22">
        <v>652509273.58000016</v>
      </c>
      <c r="N14" s="28">
        <v>681614707.36000001</v>
      </c>
      <c r="O14" s="28">
        <v>808022350.38999987</v>
      </c>
      <c r="P14" s="28">
        <v>1097450867.4739995</v>
      </c>
      <c r="Q14" s="28">
        <v>914590364.04999971</v>
      </c>
      <c r="R14" s="28">
        <v>974712013.11000013</v>
      </c>
      <c r="S14" s="28">
        <v>1128453774.3800008</v>
      </c>
      <c r="T14" s="2">
        <v>15.773044673929792</v>
      </c>
      <c r="U14" s="2">
        <v>39.656257507647119</v>
      </c>
    </row>
    <row r="15" spans="1:24" x14ac:dyDescent="0.35">
      <c r="A15" s="20">
        <v>12</v>
      </c>
      <c r="B15" s="8" t="s">
        <v>45</v>
      </c>
      <c r="C15" s="9">
        <v>403973804.64999992</v>
      </c>
      <c r="D15" s="9">
        <v>399910167.54999977</v>
      </c>
      <c r="F15" s="20">
        <v>12</v>
      </c>
      <c r="G15" s="21" t="s">
        <v>15</v>
      </c>
      <c r="H15" s="22">
        <v>59246093350.249893</v>
      </c>
      <c r="I15" s="22">
        <v>62393397247.009964</v>
      </c>
      <c r="K15" s="20">
        <v>12</v>
      </c>
      <c r="L15" s="21" t="s">
        <v>15</v>
      </c>
      <c r="M15" s="22">
        <v>58848511803.419899</v>
      </c>
      <c r="N15" s="28">
        <v>68177533234.690071</v>
      </c>
      <c r="O15" s="28">
        <v>68155333745.779976</v>
      </c>
      <c r="P15" s="28">
        <v>73659380109.625549</v>
      </c>
      <c r="Q15" s="28">
        <v>84120992136.549911</v>
      </c>
      <c r="R15" s="28">
        <v>108476808761.59003</v>
      </c>
      <c r="S15" s="28">
        <v>99420277586.000061</v>
      </c>
      <c r="T15" s="2">
        <v>-8.3488178523894234</v>
      </c>
      <c r="U15" s="2">
        <v>45.873069827283963</v>
      </c>
    </row>
    <row r="16" spans="1:24" x14ac:dyDescent="0.35">
      <c r="A16" s="20">
        <v>13</v>
      </c>
      <c r="B16" s="8" t="s">
        <v>46</v>
      </c>
      <c r="C16" s="9">
        <v>48355567.930000007</v>
      </c>
      <c r="D16" s="9">
        <v>8112716591.2499943</v>
      </c>
      <c r="F16" s="20">
        <v>13</v>
      </c>
      <c r="G16" s="21" t="s">
        <v>16</v>
      </c>
      <c r="H16" s="22">
        <v>91200965076.470291</v>
      </c>
      <c r="I16" s="22">
        <v>102855959902.81978</v>
      </c>
      <c r="K16" s="20">
        <v>13</v>
      </c>
      <c r="L16" s="21" t="s">
        <v>16</v>
      </c>
      <c r="M16" s="22">
        <v>112973891045.50984</v>
      </c>
      <c r="N16" s="28">
        <v>118803456873.21999</v>
      </c>
      <c r="O16" s="28">
        <v>114366843943.24992</v>
      </c>
      <c r="P16" s="28">
        <v>131285927335.30258</v>
      </c>
      <c r="Q16" s="28">
        <v>129322317394.10994</v>
      </c>
      <c r="R16" s="28">
        <v>151781814900.26981</v>
      </c>
      <c r="S16" s="28">
        <v>138388007551.68976</v>
      </c>
      <c r="T16" s="2">
        <v>-8.8243821286368309</v>
      </c>
      <c r="U16" s="2">
        <v>21.003608021534113</v>
      </c>
    </row>
    <row r="17" spans="1:21" x14ac:dyDescent="0.35">
      <c r="A17" s="20">
        <v>14</v>
      </c>
      <c r="B17" s="8" t="s">
        <v>47</v>
      </c>
      <c r="C17" s="9">
        <v>5589410739.5900154</v>
      </c>
      <c r="D17" s="9">
        <v>6691331409.1400032</v>
      </c>
      <c r="F17" s="20">
        <v>14</v>
      </c>
      <c r="G17" s="21" t="s">
        <v>17</v>
      </c>
      <c r="H17" s="22">
        <v>28438497908.760025</v>
      </c>
      <c r="I17" s="22">
        <v>33033683190.390003</v>
      </c>
      <c r="K17" s="20">
        <v>14</v>
      </c>
      <c r="L17" s="21" t="s">
        <v>17</v>
      </c>
      <c r="M17" s="22">
        <v>40780096030.849968</v>
      </c>
      <c r="N17" s="28">
        <v>38083274044.709999</v>
      </c>
      <c r="O17" s="28">
        <v>40287179465.239998</v>
      </c>
      <c r="P17" s="28">
        <v>39340004172.195015</v>
      </c>
      <c r="Q17" s="28">
        <v>53399079974.170082</v>
      </c>
      <c r="R17" s="28">
        <v>53787320278.439957</v>
      </c>
      <c r="S17" s="28">
        <v>57955122119.370018</v>
      </c>
      <c r="T17" s="2">
        <v>7.7486697968120799</v>
      </c>
      <c r="U17" s="2">
        <v>43.855000247346723</v>
      </c>
    </row>
    <row r="18" spans="1:21" x14ac:dyDescent="0.35">
      <c r="A18" s="20">
        <v>15</v>
      </c>
      <c r="B18" s="8" t="s">
        <v>48</v>
      </c>
      <c r="C18" s="9">
        <v>1586184178.5999999</v>
      </c>
      <c r="D18" s="9">
        <v>1135110786.01</v>
      </c>
      <c r="F18" s="20">
        <v>15</v>
      </c>
      <c r="G18" s="21" t="s">
        <v>18</v>
      </c>
      <c r="H18" s="22">
        <v>11108498777.369953</v>
      </c>
      <c r="I18" s="22">
        <v>18277956584.719955</v>
      </c>
      <c r="K18" s="20">
        <v>15</v>
      </c>
      <c r="L18" s="21" t="s">
        <v>18</v>
      </c>
      <c r="M18" s="22">
        <v>18128126509.909958</v>
      </c>
      <c r="N18" s="28">
        <v>15235459773.689976</v>
      </c>
      <c r="O18" s="28">
        <v>18650368370.029964</v>
      </c>
      <c r="P18" s="28">
        <v>17742360811.795437</v>
      </c>
      <c r="Q18" s="28">
        <v>13579140239.539974</v>
      </c>
      <c r="R18" s="28">
        <v>12415191042.66996</v>
      </c>
      <c r="S18" s="28">
        <v>13499562092.15996</v>
      </c>
      <c r="T18" s="2">
        <v>8.7342276551613871</v>
      </c>
      <c r="U18" s="2">
        <v>-27.61771872638743</v>
      </c>
    </row>
    <row r="19" spans="1:21" x14ac:dyDescent="0.35">
      <c r="A19" s="20">
        <v>16</v>
      </c>
      <c r="B19" s="8" t="s">
        <v>49</v>
      </c>
      <c r="C19" s="9">
        <v>3017954508.8700008</v>
      </c>
      <c r="D19" s="9">
        <v>1864251470.4100013</v>
      </c>
      <c r="F19" s="20">
        <v>16</v>
      </c>
      <c r="G19" s="21" t="s">
        <v>19</v>
      </c>
      <c r="H19" s="22">
        <v>5935842740.560008</v>
      </c>
      <c r="I19" s="22">
        <v>7185366398.4199905</v>
      </c>
      <c r="K19" s="20">
        <v>16</v>
      </c>
      <c r="L19" s="21" t="s">
        <v>19</v>
      </c>
      <c r="M19" s="22">
        <v>6446814597.4200029</v>
      </c>
      <c r="N19" s="28">
        <v>6686362876.8400192</v>
      </c>
      <c r="O19" s="28">
        <v>7518975754.8299961</v>
      </c>
      <c r="P19" s="28">
        <v>8001624595.0146246</v>
      </c>
      <c r="Q19" s="28">
        <v>7519479735.8399878</v>
      </c>
      <c r="R19" s="28">
        <v>7072709003.3300028</v>
      </c>
      <c r="S19" s="28">
        <v>8841903329.4399986</v>
      </c>
      <c r="T19" s="2">
        <v>25.014380278858027</v>
      </c>
      <c r="U19" s="2">
        <v>17.594518425733561</v>
      </c>
    </row>
    <row r="20" spans="1:21" x14ac:dyDescent="0.35">
      <c r="A20" s="20">
        <v>17</v>
      </c>
      <c r="B20" s="8" t="s">
        <v>50</v>
      </c>
      <c r="C20" s="9">
        <v>15795449899.480003</v>
      </c>
      <c r="D20" s="9">
        <v>6446173778.9500017</v>
      </c>
      <c r="F20" s="20">
        <v>17</v>
      </c>
      <c r="G20" s="21" t="s">
        <v>20</v>
      </c>
      <c r="H20" s="22">
        <v>27223963412.959995</v>
      </c>
      <c r="I20" s="22">
        <v>28594933007.869976</v>
      </c>
      <c r="K20" s="20">
        <v>17</v>
      </c>
      <c r="L20" s="21" t="s">
        <v>20</v>
      </c>
      <c r="M20" s="22">
        <v>25055914595.460018</v>
      </c>
      <c r="N20" s="28">
        <v>32111030118.540043</v>
      </c>
      <c r="O20" s="28">
        <v>31232186619.840076</v>
      </c>
      <c r="P20" s="28">
        <v>40269619458.619965</v>
      </c>
      <c r="Q20" s="28">
        <v>32808802432.159969</v>
      </c>
      <c r="R20" s="28">
        <v>38168370623.990089</v>
      </c>
      <c r="S20" s="28">
        <v>51753967573.469963</v>
      </c>
      <c r="T20" s="2">
        <v>35.593861428658613</v>
      </c>
      <c r="U20" s="2">
        <v>65.707153980033979</v>
      </c>
    </row>
    <row r="21" spans="1:21" x14ac:dyDescent="0.35">
      <c r="A21" s="20">
        <v>18</v>
      </c>
      <c r="B21" s="8" t="s">
        <v>51</v>
      </c>
      <c r="C21" s="9">
        <v>49405106053.279999</v>
      </c>
      <c r="D21" s="9">
        <v>44893773405.119987</v>
      </c>
      <c r="F21" s="20">
        <v>18</v>
      </c>
      <c r="G21" s="21" t="s">
        <v>21</v>
      </c>
      <c r="H21" s="22">
        <v>872158889.26999986</v>
      </c>
      <c r="I21" s="22">
        <v>1012043338.2800007</v>
      </c>
      <c r="K21" s="20">
        <v>18</v>
      </c>
      <c r="L21" s="21" t="s">
        <v>21</v>
      </c>
      <c r="M21" s="22">
        <v>822369110.93999958</v>
      </c>
      <c r="N21" s="28">
        <v>945299875.04999995</v>
      </c>
      <c r="O21" s="28">
        <v>842228635.92000079</v>
      </c>
      <c r="P21" s="28">
        <v>974076834.89199865</v>
      </c>
      <c r="Q21" s="28">
        <v>516125563.53999996</v>
      </c>
      <c r="R21" s="28">
        <v>1151440018.47</v>
      </c>
      <c r="S21" s="28">
        <v>717580873.51999986</v>
      </c>
      <c r="T21" s="2">
        <v>-37.67970002697141</v>
      </c>
      <c r="U21" s="2">
        <v>-14.799753544813054</v>
      </c>
    </row>
    <row r="22" spans="1:21" x14ac:dyDescent="0.35">
      <c r="A22" s="20">
        <v>19</v>
      </c>
      <c r="B22" s="8" t="s">
        <v>52</v>
      </c>
      <c r="C22" s="9">
        <v>2171211828.1900005</v>
      </c>
      <c r="D22" s="9">
        <v>1436119526.5800002</v>
      </c>
      <c r="F22" s="20">
        <v>19</v>
      </c>
      <c r="G22" s="21" t="s">
        <v>22</v>
      </c>
      <c r="H22" s="22">
        <v>13775782673.899981</v>
      </c>
      <c r="I22" s="22">
        <v>16366424410.939981</v>
      </c>
      <c r="K22" s="20">
        <v>19</v>
      </c>
      <c r="L22" s="21" t="s">
        <v>22</v>
      </c>
      <c r="M22" s="22">
        <v>13574921925.439974</v>
      </c>
      <c r="N22" s="28">
        <v>15497266751.849991</v>
      </c>
      <c r="O22" s="28">
        <v>15352049136.099981</v>
      </c>
      <c r="P22" s="28">
        <v>17616855804.092506</v>
      </c>
      <c r="Q22" s="28">
        <v>15678188381.489981</v>
      </c>
      <c r="R22" s="28">
        <v>16538506327.489954</v>
      </c>
      <c r="S22" s="28">
        <v>17737603356.209969</v>
      </c>
      <c r="T22" s="2">
        <v>7.250334491978272</v>
      </c>
      <c r="U22" s="2">
        <v>15.538995471949168</v>
      </c>
    </row>
    <row r="23" spans="1:21" x14ac:dyDescent="0.35">
      <c r="A23" s="20">
        <v>20</v>
      </c>
      <c r="B23" s="8" t="s">
        <v>53</v>
      </c>
      <c r="C23" s="9">
        <v>339277853.0399999</v>
      </c>
      <c r="D23" s="9">
        <v>188709655.26000008</v>
      </c>
      <c r="F23" s="20">
        <v>20</v>
      </c>
      <c r="G23" s="21" t="s">
        <v>23</v>
      </c>
      <c r="H23" s="22">
        <v>236752946.98000008</v>
      </c>
      <c r="I23" s="22">
        <v>366794699.56999993</v>
      </c>
      <c r="K23" s="20">
        <v>20</v>
      </c>
      <c r="L23" s="21" t="s">
        <v>23</v>
      </c>
      <c r="M23" s="22">
        <v>541459521.13999987</v>
      </c>
      <c r="N23" s="28">
        <v>459795621.83000004</v>
      </c>
      <c r="O23" s="28">
        <v>312568228.44999993</v>
      </c>
      <c r="P23" s="28">
        <v>286564310.16999996</v>
      </c>
      <c r="Q23" s="28">
        <v>194723291.50999999</v>
      </c>
      <c r="R23" s="28">
        <v>238888567.48999998</v>
      </c>
      <c r="S23" s="28">
        <v>303257495.69000006</v>
      </c>
      <c r="T23" s="2">
        <v>26.945168986663461</v>
      </c>
      <c r="U23" s="2">
        <v>-2.978784122164635</v>
      </c>
    </row>
    <row r="24" spans="1:21" x14ac:dyDescent="0.35">
      <c r="A24" s="20">
        <v>21</v>
      </c>
      <c r="B24" s="8" t="s">
        <v>54</v>
      </c>
      <c r="C24" s="9">
        <v>77017755.950000003</v>
      </c>
      <c r="D24" s="9">
        <v>168995419.39000002</v>
      </c>
      <c r="F24" s="20">
        <v>21</v>
      </c>
      <c r="G24" s="21" t="s">
        <v>24</v>
      </c>
      <c r="H24" s="22">
        <v>13240601379.419889</v>
      </c>
      <c r="I24" s="22">
        <v>14229032157.689905</v>
      </c>
      <c r="K24" s="20">
        <v>21</v>
      </c>
      <c r="L24" s="21" t="s">
        <v>24</v>
      </c>
      <c r="M24" s="22">
        <v>14315567929.309917</v>
      </c>
      <c r="N24" s="28">
        <v>16209370270.399847</v>
      </c>
      <c r="O24" s="28">
        <v>17305888983.62994</v>
      </c>
      <c r="P24" s="28">
        <v>19992401412.322411</v>
      </c>
      <c r="Q24" s="28">
        <v>29138752639.119995</v>
      </c>
      <c r="R24" s="28">
        <v>34103289515.199993</v>
      </c>
      <c r="S24" s="28">
        <v>33102888578.790043</v>
      </c>
      <c r="T24" s="2">
        <v>-2.9334441065107963</v>
      </c>
      <c r="U24" s="2">
        <v>91.281063978295876</v>
      </c>
    </row>
    <row r="25" spans="1:21" x14ac:dyDescent="0.35">
      <c r="A25" s="20">
        <v>22</v>
      </c>
      <c r="B25" s="8" t="s">
        <v>55</v>
      </c>
      <c r="C25" s="9">
        <v>42501351926.490036</v>
      </c>
      <c r="D25" s="9">
        <v>29302955577.559959</v>
      </c>
      <c r="F25" s="21"/>
      <c r="G25" s="10" t="s">
        <v>25</v>
      </c>
      <c r="H25" s="10">
        <v>295473644152.8501</v>
      </c>
      <c r="I25" s="10">
        <v>333293612014.94958</v>
      </c>
      <c r="K25" s="21"/>
      <c r="L25" s="10" t="s">
        <v>25</v>
      </c>
      <c r="M25" s="10">
        <v>344043542938.69965</v>
      </c>
      <c r="N25" s="10">
        <v>359124167737.35992</v>
      </c>
      <c r="O25" s="10">
        <v>367925434171.58984</v>
      </c>
      <c r="P25" s="10">
        <v>408120457288.44568</v>
      </c>
      <c r="Q25" s="10">
        <v>436097179555.97986</v>
      </c>
      <c r="R25" s="10">
        <v>512028256625.69977</v>
      </c>
      <c r="S25" s="10">
        <v>522082234235.26978</v>
      </c>
      <c r="T25" s="2">
        <v>1.9635591355497528</v>
      </c>
      <c r="U25" s="2">
        <v>41.898924549963468</v>
      </c>
    </row>
    <row r="26" spans="1:21" x14ac:dyDescent="0.35">
      <c r="A26" s="20">
        <v>23</v>
      </c>
      <c r="B26" s="8" t="s">
        <v>56</v>
      </c>
      <c r="C26" s="9">
        <v>1152496500.5000005</v>
      </c>
      <c r="D26" s="9">
        <v>4753749842.9400005</v>
      </c>
      <c r="F26" s="21"/>
      <c r="G26" s="12" t="s">
        <v>26</v>
      </c>
      <c r="H26" s="12">
        <v>81256569114.476929</v>
      </c>
      <c r="I26" s="12">
        <v>103522590360.45044</v>
      </c>
      <c r="K26" s="21"/>
      <c r="L26" s="12" t="s">
        <v>26</v>
      </c>
      <c r="M26" s="12">
        <v>117988937474.55035</v>
      </c>
      <c r="N26" s="12">
        <v>111130034651.95001</v>
      </c>
      <c r="O26" s="12">
        <v>121854864446.3302</v>
      </c>
      <c r="P26" s="12">
        <v>159833408105.00427</v>
      </c>
      <c r="Q26" s="12">
        <v>151125391061.4502</v>
      </c>
      <c r="R26" s="12">
        <v>142631906456.58014</v>
      </c>
      <c r="S26" s="12">
        <v>204578339327.79016</v>
      </c>
      <c r="T26" s="2">
        <v>43.430978671008425</v>
      </c>
      <c r="U26" s="2">
        <v>67.88688761612363</v>
      </c>
    </row>
    <row r="27" spans="1:21" x14ac:dyDescent="0.35">
      <c r="A27" s="20">
        <v>24</v>
      </c>
      <c r="B27" s="8" t="s">
        <v>57</v>
      </c>
      <c r="C27" s="9">
        <v>821663120.49000037</v>
      </c>
      <c r="D27" s="9">
        <v>411318385.91000009</v>
      </c>
      <c r="F27" s="21"/>
      <c r="G27" s="14" t="s">
        <v>27</v>
      </c>
      <c r="H27" s="14">
        <v>123763399999.99998</v>
      </c>
      <c r="I27" s="14">
        <v>126899048715.41998</v>
      </c>
      <c r="K27" s="21"/>
      <c r="L27" s="14" t="s">
        <v>27</v>
      </c>
      <c r="M27" s="14">
        <v>126566351418.79001</v>
      </c>
      <c r="N27" s="14">
        <v>129897412942.98001</v>
      </c>
      <c r="O27" s="14">
        <v>135608075910.70001</v>
      </c>
      <c r="P27" s="14">
        <v>129425043180.85001</v>
      </c>
      <c r="Q27" s="14">
        <v>122372000124.38</v>
      </c>
      <c r="R27" s="14">
        <v>126691447094.89</v>
      </c>
      <c r="S27" s="14">
        <v>221405737894.59009</v>
      </c>
      <c r="T27" s="2">
        <v>74.759814471738181</v>
      </c>
      <c r="U27" s="2">
        <v>63.26884398860517</v>
      </c>
    </row>
    <row r="28" spans="1:21" x14ac:dyDescent="0.35">
      <c r="A28" s="20">
        <v>25</v>
      </c>
      <c r="B28" s="8" t="s">
        <v>58</v>
      </c>
      <c r="C28" s="9">
        <v>26956141165.569893</v>
      </c>
      <c r="D28" s="9">
        <v>18412139442.660069</v>
      </c>
      <c r="F28" s="21"/>
      <c r="G28" s="16" t="s">
        <v>28</v>
      </c>
      <c r="H28" s="16">
        <f>SUM(H25:H27)</f>
        <v>500493613267.32703</v>
      </c>
      <c r="I28" s="16">
        <f>SUM(I25:I27)</f>
        <v>563715251090.82007</v>
      </c>
      <c r="K28" s="21"/>
      <c r="L28" s="16" t="s">
        <v>28</v>
      </c>
      <c r="M28" s="16">
        <v>588598831832.04004</v>
      </c>
      <c r="N28" s="16">
        <v>600151615332.28992</v>
      </c>
      <c r="O28" s="16">
        <v>625388374528.62012</v>
      </c>
      <c r="P28" s="16">
        <v>697378908574.29993</v>
      </c>
      <c r="Q28" s="16">
        <v>709594570741.81006</v>
      </c>
      <c r="R28" s="16">
        <f t="shared" ref="R28" si="0">SUM(R25:R27)</f>
        <v>781351610177.16992</v>
      </c>
      <c r="S28" s="16">
        <v>948066311457.65002</v>
      </c>
      <c r="T28" s="2">
        <v>21.336706689921314</v>
      </c>
      <c r="U28" s="2">
        <v>51.59640793966549</v>
      </c>
    </row>
    <row r="29" spans="1:21" x14ac:dyDescent="0.35">
      <c r="A29" s="20">
        <v>26</v>
      </c>
      <c r="B29" s="8" t="s">
        <v>59</v>
      </c>
      <c r="C29" s="9">
        <v>2278306205.500001</v>
      </c>
      <c r="D29" s="9">
        <v>1404345473.6299996</v>
      </c>
      <c r="F29" s="21"/>
      <c r="G29" s="82" t="s">
        <v>29</v>
      </c>
      <c r="H29" s="83"/>
      <c r="I29" s="18"/>
      <c r="K29" s="21"/>
      <c r="L29" s="84" t="s">
        <v>29</v>
      </c>
      <c r="M29" s="84"/>
      <c r="N29" s="28"/>
      <c r="O29" s="28"/>
      <c r="P29" s="28"/>
      <c r="Q29" s="28"/>
      <c r="R29" s="28"/>
      <c r="S29" s="28"/>
    </row>
    <row r="30" spans="1:21" x14ac:dyDescent="0.35">
      <c r="A30" s="20">
        <v>27</v>
      </c>
      <c r="B30" s="8" t="s">
        <v>60</v>
      </c>
      <c r="C30" s="9">
        <v>289413987.02999991</v>
      </c>
      <c r="D30" s="9">
        <v>77739343.060000002</v>
      </c>
    </row>
    <row r="31" spans="1:21" x14ac:dyDescent="0.35">
      <c r="A31" s="20">
        <v>28</v>
      </c>
      <c r="B31" s="8" t="s">
        <v>61</v>
      </c>
      <c r="C31" s="9">
        <v>14928764197.560005</v>
      </c>
      <c r="D31" s="9">
        <v>13995610741.899996</v>
      </c>
      <c r="E31" s="1"/>
      <c r="M31" s="1"/>
    </row>
    <row r="32" spans="1:21" x14ac:dyDescent="0.35">
      <c r="A32" s="25"/>
      <c r="B32" s="10" t="s">
        <v>25</v>
      </c>
      <c r="C32" s="11">
        <v>224852163548.10995</v>
      </c>
      <c r="D32" s="11">
        <v>187430764854.23996</v>
      </c>
    </row>
    <row r="33" spans="1:5" x14ac:dyDescent="0.35">
      <c r="A33" s="25"/>
      <c r="B33" s="12" t="s">
        <v>26</v>
      </c>
      <c r="C33" s="13">
        <v>171656261887.12442</v>
      </c>
      <c r="D33" s="13">
        <v>207687919330.80325</v>
      </c>
    </row>
    <row r="34" spans="1:5" x14ac:dyDescent="0.35">
      <c r="A34" s="25"/>
      <c r="B34" s="14" t="s">
        <v>27</v>
      </c>
      <c r="C34" s="15">
        <v>99881585219.130005</v>
      </c>
      <c r="D34" s="15">
        <v>117134310873.03</v>
      </c>
      <c r="E34" s="1"/>
    </row>
    <row r="35" spans="1:5" x14ac:dyDescent="0.35">
      <c r="A35" s="25"/>
      <c r="B35" s="16" t="s">
        <v>28</v>
      </c>
      <c r="C35" s="17">
        <f>SUM(C32:C34)</f>
        <v>496390010654.36438</v>
      </c>
      <c r="D35" s="17">
        <f t="shared" ref="D35" si="1">SUM(D32:D34)</f>
        <v>512252995058.07324</v>
      </c>
    </row>
    <row r="36" spans="1:5" x14ac:dyDescent="0.35">
      <c r="B36" s="82" t="s">
        <v>29</v>
      </c>
      <c r="C36" s="83"/>
      <c r="D36" s="83"/>
    </row>
    <row r="37" spans="1:5" x14ac:dyDescent="0.35">
      <c r="C37" s="18"/>
    </row>
    <row r="38" spans="1:5" x14ac:dyDescent="0.35">
      <c r="C38" s="18"/>
      <c r="D38" s="19"/>
    </row>
  </sheetData>
  <mergeCells count="4">
    <mergeCell ref="B36:D36"/>
    <mergeCell ref="G29:H29"/>
    <mergeCell ref="L29:M29"/>
    <mergeCell ref="M1:P1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04AA-9F7D-4745-AC87-A9F2D69FA81B}">
  <dimension ref="A1:I14"/>
  <sheetViews>
    <sheetView workbookViewId="0">
      <selection activeCell="D21" sqref="D21"/>
    </sheetView>
  </sheetViews>
  <sheetFormatPr defaultRowHeight="12" x14ac:dyDescent="0.3"/>
  <cols>
    <col min="1" max="1" width="8.6640625" style="4"/>
    <col min="2" max="2" width="25.25" style="4" customWidth="1"/>
    <col min="3" max="3" width="18.6640625" style="4" customWidth="1"/>
    <col min="4" max="4" width="14.83203125" style="4" customWidth="1"/>
    <col min="5" max="5" width="16.58203125" style="4" customWidth="1"/>
    <col min="6" max="6" width="17.9140625" style="4" customWidth="1"/>
    <col min="7" max="7" width="7.4140625" style="4" customWidth="1"/>
    <col min="8" max="16384" width="8.6640625" style="4"/>
  </cols>
  <sheetData>
    <row r="1" spans="1:9" x14ac:dyDescent="0.3">
      <c r="B1" s="10" t="s">
        <v>25</v>
      </c>
      <c r="C1" s="53" t="s">
        <v>26</v>
      </c>
      <c r="D1" s="54" t="s">
        <v>27</v>
      </c>
      <c r="E1" s="16" t="s">
        <v>114</v>
      </c>
      <c r="F1" s="4" t="s">
        <v>113</v>
      </c>
      <c r="G1" s="4" t="s">
        <v>112</v>
      </c>
    </row>
    <row r="2" spans="1:9" x14ac:dyDescent="0.3">
      <c r="A2" s="6" t="s">
        <v>31</v>
      </c>
      <c r="B2" s="11">
        <v>224852163548.10995</v>
      </c>
      <c r="C2" s="13">
        <v>171656261887.12442</v>
      </c>
      <c r="D2" s="15">
        <v>99881585219.130005</v>
      </c>
      <c r="E2" s="17">
        <f>SUM(B2:D2)</f>
        <v>496390010654.36438</v>
      </c>
    </row>
    <row r="3" spans="1:9" x14ac:dyDescent="0.3">
      <c r="A3" s="5" t="s">
        <v>32</v>
      </c>
      <c r="B3" s="11">
        <v>187430764854.23996</v>
      </c>
      <c r="C3" s="13">
        <v>207687919330.80325</v>
      </c>
      <c r="D3" s="15">
        <v>117134310873.03</v>
      </c>
      <c r="E3" s="17">
        <f>SUM(B3:D3)</f>
        <v>512252995058.07324</v>
      </c>
      <c r="F3" s="51">
        <f>E3-E2</f>
        <v>15862984403.708862</v>
      </c>
      <c r="G3" s="55">
        <f>F3/E2</f>
        <v>3.1956695467738237E-2</v>
      </c>
    </row>
    <row r="4" spans="1:9" x14ac:dyDescent="0.3">
      <c r="A4" s="5" t="s">
        <v>63</v>
      </c>
      <c r="B4" s="10">
        <v>295473644152.8501</v>
      </c>
      <c r="C4" s="12">
        <v>81256569114.476929</v>
      </c>
      <c r="D4" s="14">
        <v>123763399999.99998</v>
      </c>
      <c r="E4" s="16">
        <f>SUM(B4:D4)</f>
        <v>500493613267.32703</v>
      </c>
      <c r="F4" s="51">
        <f t="shared" ref="F4:F12" si="0">E4-E3</f>
        <v>-11759381790.746216</v>
      </c>
      <c r="G4" s="55">
        <f t="shared" ref="G4:G12" si="1">F4/E3</f>
        <v>-2.2956199191013174E-2</v>
      </c>
    </row>
    <row r="5" spans="1:9" x14ac:dyDescent="0.3">
      <c r="A5" s="5" t="s">
        <v>64</v>
      </c>
      <c r="B5" s="10">
        <v>333293612014.94958</v>
      </c>
      <c r="C5" s="12">
        <v>103522590360.45044</v>
      </c>
      <c r="D5" s="14">
        <v>126899048715.41998</v>
      </c>
      <c r="E5" s="16">
        <f>SUM(B5:D5)</f>
        <v>563715251090.82007</v>
      </c>
      <c r="F5" s="51">
        <f t="shared" si="0"/>
        <v>63221637823.493042</v>
      </c>
      <c r="G5" s="55">
        <f t="shared" si="1"/>
        <v>0.12631857060226795</v>
      </c>
    </row>
    <row r="6" spans="1:9" x14ac:dyDescent="0.3">
      <c r="A6" s="23" t="s">
        <v>0</v>
      </c>
      <c r="B6" s="10">
        <v>344043542938.69965</v>
      </c>
      <c r="C6" s="12">
        <v>117988937474.55035</v>
      </c>
      <c r="D6" s="14">
        <v>126566351418.79001</v>
      </c>
      <c r="E6" s="16">
        <v>588598831832.04004</v>
      </c>
      <c r="F6" s="51">
        <f t="shared" si="0"/>
        <v>24883580741.219971</v>
      </c>
      <c r="G6" s="55">
        <f t="shared" si="1"/>
        <v>4.4142110210906783E-2</v>
      </c>
    </row>
    <row r="7" spans="1:9" x14ac:dyDescent="0.3">
      <c r="A7" s="23" t="s">
        <v>66</v>
      </c>
      <c r="B7" s="10">
        <v>359124167737.35992</v>
      </c>
      <c r="C7" s="12">
        <v>111130034651.95001</v>
      </c>
      <c r="D7" s="14">
        <v>129897412942.98001</v>
      </c>
      <c r="E7" s="16">
        <v>600151615332.28992</v>
      </c>
      <c r="F7" s="51">
        <f t="shared" si="0"/>
        <v>11552783500.249878</v>
      </c>
      <c r="G7" s="55">
        <f t="shared" si="1"/>
        <v>1.9627601815469672E-2</v>
      </c>
    </row>
    <row r="8" spans="1:9" x14ac:dyDescent="0.3">
      <c r="A8" s="29" t="s">
        <v>67</v>
      </c>
      <c r="B8" s="10">
        <v>367925434171.58984</v>
      </c>
      <c r="C8" s="12">
        <v>121854864446.3302</v>
      </c>
      <c r="D8" s="14">
        <v>135608075910.70001</v>
      </c>
      <c r="E8" s="16">
        <v>625388374528.62012</v>
      </c>
      <c r="F8" s="51">
        <f t="shared" si="0"/>
        <v>25236759196.3302</v>
      </c>
      <c r="G8" s="55">
        <f t="shared" si="1"/>
        <v>4.2050639457759678E-2</v>
      </c>
    </row>
    <row r="9" spans="1:9" x14ac:dyDescent="0.3">
      <c r="A9" s="29" t="s">
        <v>69</v>
      </c>
      <c r="B9" s="10">
        <v>408120457288.44568</v>
      </c>
      <c r="C9" s="12">
        <v>159833408105.00427</v>
      </c>
      <c r="D9" s="14">
        <v>129425043180.85001</v>
      </c>
      <c r="E9" s="16">
        <v>697378908574.29993</v>
      </c>
      <c r="F9" s="51">
        <f t="shared" si="0"/>
        <v>71990534045.67981</v>
      </c>
      <c r="G9" s="55">
        <f t="shared" si="1"/>
        <v>0.1151133231409073</v>
      </c>
    </row>
    <row r="10" spans="1:9" x14ac:dyDescent="0.3">
      <c r="A10" s="23" t="s">
        <v>70</v>
      </c>
      <c r="B10" s="10">
        <v>436097179555.97986</v>
      </c>
      <c r="C10" s="12">
        <v>151125391061.4502</v>
      </c>
      <c r="D10" s="14">
        <v>122372000124.38</v>
      </c>
      <c r="E10" s="16">
        <v>709594570741.81006</v>
      </c>
      <c r="F10" s="51">
        <f t="shared" si="0"/>
        <v>12215662167.510132</v>
      </c>
      <c r="G10" s="55">
        <f t="shared" si="1"/>
        <v>1.7516535153727916E-2</v>
      </c>
    </row>
    <row r="11" spans="1:9" x14ac:dyDescent="0.3">
      <c r="A11" s="23" t="s">
        <v>72</v>
      </c>
      <c r="B11" s="10">
        <v>512028256625.69977</v>
      </c>
      <c r="C11" s="12">
        <v>142631906456.58014</v>
      </c>
      <c r="D11" s="14">
        <v>126691447094.89</v>
      </c>
      <c r="E11" s="16">
        <f>SUM(B11:D11)</f>
        <v>781351610177.16992</v>
      </c>
      <c r="F11" s="51">
        <f t="shared" si="0"/>
        <v>71757039435.359863</v>
      </c>
      <c r="G11" s="56">
        <f t="shared" si="1"/>
        <v>0.10112399727120948</v>
      </c>
      <c r="I11" s="4" t="s">
        <v>116</v>
      </c>
    </row>
    <row r="12" spans="1:9" x14ac:dyDescent="0.3">
      <c r="A12" s="23" t="s">
        <v>73</v>
      </c>
      <c r="B12" s="10">
        <v>522082234235.26978</v>
      </c>
      <c r="C12" s="12">
        <v>204578339327.79016</v>
      </c>
      <c r="D12" s="14">
        <v>221405737894.59009</v>
      </c>
      <c r="E12" s="16">
        <v>948066311457.65002</v>
      </c>
      <c r="F12" s="51">
        <f t="shared" si="0"/>
        <v>166714701280.4801</v>
      </c>
      <c r="G12" s="55">
        <f t="shared" si="1"/>
        <v>0.21336706689921311</v>
      </c>
    </row>
    <row r="14" spans="1:9" x14ac:dyDescent="0.3">
      <c r="F14" s="4" t="s">
        <v>115</v>
      </c>
      <c r="G14" s="57">
        <f>AVERAGE(G3:G12)</f>
        <v>6.8826034082818691E-2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65BB-7337-42D3-8859-7D01523FA6F2}">
  <dimension ref="A1:E38"/>
  <sheetViews>
    <sheetView workbookViewId="0">
      <selection activeCell="C7" sqref="C7"/>
    </sheetView>
  </sheetViews>
  <sheetFormatPr defaultRowHeight="14.5" x14ac:dyDescent="0.35"/>
  <cols>
    <col min="1" max="1" width="25.83203125" customWidth="1"/>
    <col min="2" max="2" width="27.58203125" customWidth="1"/>
    <col min="3" max="3" width="19.75" customWidth="1"/>
    <col min="5" max="5" width="18.4140625" customWidth="1"/>
  </cols>
  <sheetData>
    <row r="1" spans="1:5" ht="21" x14ac:dyDescent="0.35">
      <c r="A1" s="58" t="s">
        <v>120</v>
      </c>
      <c r="B1" s="58" t="s">
        <v>166</v>
      </c>
      <c r="C1" s="58" t="s">
        <v>167</v>
      </c>
      <c r="D1" s="58" t="s">
        <v>168</v>
      </c>
      <c r="E1" s="58" t="s">
        <v>169</v>
      </c>
    </row>
    <row r="2" spans="1:5" x14ac:dyDescent="0.35">
      <c r="A2" s="59" t="s">
        <v>170</v>
      </c>
      <c r="B2" s="60">
        <v>2845380</v>
      </c>
      <c r="C2" s="60">
        <v>4841943</v>
      </c>
      <c r="D2" s="60">
        <v>5243</v>
      </c>
      <c r="E2" s="61">
        <v>923.59</v>
      </c>
    </row>
    <row r="3" spans="1:5" x14ac:dyDescent="0.35">
      <c r="A3" s="59" t="s">
        <v>171</v>
      </c>
      <c r="B3" s="60">
        <v>3178950</v>
      </c>
      <c r="C3" s="60">
        <v>5236948</v>
      </c>
      <c r="D3" s="60">
        <v>36917</v>
      </c>
      <c r="E3" s="61">
        <v>141.84</v>
      </c>
    </row>
    <row r="4" spans="1:5" x14ac:dyDescent="0.35">
      <c r="A4" s="59" t="s">
        <v>172</v>
      </c>
      <c r="B4" s="60">
        <v>3902051</v>
      </c>
      <c r="C4" s="60">
        <v>5780581</v>
      </c>
      <c r="D4" s="60">
        <v>7081</v>
      </c>
      <c r="E4" s="61">
        <v>816.11</v>
      </c>
    </row>
    <row r="5" spans="1:5" x14ac:dyDescent="0.35">
      <c r="A5" s="59" t="s">
        <v>173</v>
      </c>
      <c r="B5" s="60">
        <v>5177828</v>
      </c>
      <c r="C5" s="60">
        <v>7299910</v>
      </c>
      <c r="D5" s="60">
        <v>4844</v>
      </c>
      <c r="E5" s="62">
        <v>1507.26</v>
      </c>
    </row>
    <row r="6" spans="1:5" x14ac:dyDescent="0.35">
      <c r="A6" s="59" t="s">
        <v>174</v>
      </c>
      <c r="B6" s="60">
        <v>4653066</v>
      </c>
      <c r="C6" s="60">
        <v>7540663</v>
      </c>
      <c r="D6" s="60">
        <v>45893</v>
      </c>
      <c r="E6" s="61">
        <v>164.31</v>
      </c>
    </row>
    <row r="7" spans="1:5" x14ac:dyDescent="0.35">
      <c r="A7" s="59" t="s">
        <v>175</v>
      </c>
      <c r="B7" s="60">
        <v>1704515</v>
      </c>
      <c r="C7" s="60">
        <v>2394725</v>
      </c>
      <c r="D7" s="60">
        <v>21110</v>
      </c>
      <c r="E7" s="61">
        <v>113.58</v>
      </c>
    </row>
    <row r="8" spans="1:5" x14ac:dyDescent="0.35">
      <c r="A8" s="59" t="s">
        <v>176</v>
      </c>
      <c r="B8" s="60">
        <v>4253641</v>
      </c>
      <c r="C8" s="60">
        <v>6687706</v>
      </c>
      <c r="D8" s="60">
        <v>34059</v>
      </c>
      <c r="E8" s="61">
        <v>196.34</v>
      </c>
    </row>
    <row r="9" spans="1:5" x14ac:dyDescent="0.35">
      <c r="A9" s="59" t="s">
        <v>177</v>
      </c>
      <c r="B9" s="60">
        <v>4171104</v>
      </c>
      <c r="C9" s="60">
        <v>6651590</v>
      </c>
      <c r="D9" s="60">
        <v>70898</v>
      </c>
      <c r="E9" s="61">
        <v>93.8</v>
      </c>
    </row>
    <row r="10" spans="1:5" x14ac:dyDescent="0.35">
      <c r="A10" s="59" t="s">
        <v>178</v>
      </c>
      <c r="B10" s="60">
        <v>2892988</v>
      </c>
      <c r="C10" s="60">
        <v>4175020</v>
      </c>
      <c r="D10" s="60">
        <v>20156</v>
      </c>
      <c r="E10" s="61">
        <v>207.85</v>
      </c>
    </row>
    <row r="11" spans="1:5" x14ac:dyDescent="0.35">
      <c r="A11" s="59" t="s">
        <v>179</v>
      </c>
      <c r="B11" s="60">
        <v>5112445</v>
      </c>
      <c r="C11" s="60">
        <v>7107543</v>
      </c>
      <c r="D11" s="60">
        <v>17698</v>
      </c>
      <c r="E11" s="61">
        <v>401.58</v>
      </c>
    </row>
    <row r="12" spans="1:5" x14ac:dyDescent="0.35">
      <c r="A12" s="59" t="s">
        <v>180</v>
      </c>
      <c r="B12" s="60">
        <v>2176947</v>
      </c>
      <c r="C12" s="60">
        <v>4007155</v>
      </c>
      <c r="D12" s="60">
        <v>5670</v>
      </c>
      <c r="E12" s="61">
        <v>706.88</v>
      </c>
    </row>
    <row r="13" spans="1:5" x14ac:dyDescent="0.35">
      <c r="A13" s="59" t="s">
        <v>181</v>
      </c>
      <c r="B13" s="60">
        <v>3233366</v>
      </c>
      <c r="C13" s="60">
        <v>5161137</v>
      </c>
      <c r="D13" s="60">
        <v>17802</v>
      </c>
      <c r="E13" s="61">
        <v>289.89</v>
      </c>
    </row>
    <row r="14" spans="1:5" x14ac:dyDescent="0.35">
      <c r="A14" s="59" t="s">
        <v>182</v>
      </c>
      <c r="B14" s="60">
        <v>2398957</v>
      </c>
      <c r="C14" s="60">
        <v>3398177</v>
      </c>
      <c r="D14" s="60">
        <v>6353</v>
      </c>
      <c r="E14" s="61">
        <v>534.83000000000004</v>
      </c>
    </row>
    <row r="15" spans="1:5" x14ac:dyDescent="0.35">
      <c r="A15" s="59" t="s">
        <v>183</v>
      </c>
      <c r="B15" s="60">
        <v>3267837</v>
      </c>
      <c r="C15" s="60">
        <v>5396098</v>
      </c>
      <c r="D15" s="60">
        <v>7161</v>
      </c>
      <c r="E15" s="61">
        <v>753.71</v>
      </c>
    </row>
    <row r="16" spans="1:5" x14ac:dyDescent="0.35">
      <c r="A16" s="59" t="s">
        <v>184</v>
      </c>
      <c r="B16" s="60">
        <v>1406239</v>
      </c>
      <c r="C16" s="60">
        <v>4802443</v>
      </c>
      <c r="D16" s="60">
        <v>7315</v>
      </c>
      <c r="E16" s="61">
        <v>656.93</v>
      </c>
    </row>
    <row r="17" spans="1:5" x14ac:dyDescent="0.35">
      <c r="A17" s="59" t="s">
        <v>185</v>
      </c>
      <c r="B17" s="60">
        <v>2365040</v>
      </c>
      <c r="C17" s="60">
        <v>4623462</v>
      </c>
      <c r="D17" s="60">
        <v>20265</v>
      </c>
      <c r="E17" s="61">
        <v>228.77</v>
      </c>
    </row>
    <row r="18" spans="1:5" x14ac:dyDescent="0.35">
      <c r="A18" s="59" t="s">
        <v>186</v>
      </c>
      <c r="B18" s="60">
        <v>3927563</v>
      </c>
      <c r="C18" s="60">
        <v>6067722</v>
      </c>
      <c r="D18" s="60">
        <v>5530</v>
      </c>
      <c r="E18" s="62">
        <v>1097.7</v>
      </c>
    </row>
    <row r="19" spans="1:5" x14ac:dyDescent="0.35">
      <c r="A19" s="59" t="s">
        <v>187</v>
      </c>
      <c r="B19" s="60">
        <v>4361002</v>
      </c>
      <c r="C19" s="60">
        <v>6979080</v>
      </c>
      <c r="D19" s="60">
        <v>23154</v>
      </c>
      <c r="E19" s="61">
        <v>301.38</v>
      </c>
    </row>
    <row r="20" spans="1:5" x14ac:dyDescent="0.35">
      <c r="A20" s="59" t="s">
        <v>188</v>
      </c>
      <c r="B20" s="60">
        <v>6113503</v>
      </c>
      <c r="C20" s="60">
        <v>8324285</v>
      </c>
      <c r="D20" s="60">
        <v>46053</v>
      </c>
      <c r="E20" s="61">
        <v>180.75</v>
      </c>
    </row>
    <row r="21" spans="1:5" x14ac:dyDescent="0.35">
      <c r="A21" s="59" t="s">
        <v>189</v>
      </c>
      <c r="B21" s="60">
        <v>9401288</v>
      </c>
      <c r="C21" s="60">
        <v>16253549</v>
      </c>
      <c r="D21" s="60">
        <v>20131</v>
      </c>
      <c r="E21" s="61">
        <v>807.39</v>
      </c>
    </row>
    <row r="22" spans="1:5" x14ac:dyDescent="0.35">
      <c r="A22" s="59" t="s">
        <v>190</v>
      </c>
      <c r="B22" s="60">
        <v>5801584</v>
      </c>
      <c r="C22" s="60">
        <v>9300382</v>
      </c>
      <c r="D22" s="60">
        <v>24192</v>
      </c>
      <c r="E22" s="61">
        <v>384.44</v>
      </c>
    </row>
    <row r="23" spans="1:5" x14ac:dyDescent="0.35">
      <c r="A23" s="59" t="s">
        <v>191</v>
      </c>
      <c r="B23" s="60">
        <v>3256541</v>
      </c>
      <c r="C23" s="60">
        <v>6001610</v>
      </c>
      <c r="D23" s="60">
        <v>36800</v>
      </c>
      <c r="E23" s="61">
        <v>163.1</v>
      </c>
    </row>
    <row r="24" spans="1:5" x14ac:dyDescent="0.35">
      <c r="A24" s="59" t="s">
        <v>192</v>
      </c>
      <c r="B24" s="60">
        <v>3314043</v>
      </c>
      <c r="C24" s="60">
        <v>5053734</v>
      </c>
      <c r="D24" s="60">
        <v>29833</v>
      </c>
      <c r="E24" s="61">
        <v>169.04</v>
      </c>
    </row>
    <row r="25" spans="1:5" x14ac:dyDescent="0.35">
      <c r="A25" s="59" t="s">
        <v>193</v>
      </c>
      <c r="B25" s="60">
        <v>2365353</v>
      </c>
      <c r="C25" s="60">
        <v>4259613</v>
      </c>
      <c r="D25" s="60">
        <v>36825</v>
      </c>
      <c r="E25" s="61">
        <v>115.88</v>
      </c>
    </row>
    <row r="26" spans="1:5" x14ac:dyDescent="0.35">
      <c r="A26" s="59" t="s">
        <v>194</v>
      </c>
      <c r="B26" s="60">
        <v>9113605</v>
      </c>
      <c r="C26" s="60">
        <v>15772884</v>
      </c>
      <c r="D26" s="60">
        <v>3345</v>
      </c>
      <c r="E26" s="62">
        <v>4715.3599999999997</v>
      </c>
    </row>
    <row r="27" spans="1:5" x14ac:dyDescent="0.35">
      <c r="A27" s="59" t="s">
        <v>195</v>
      </c>
      <c r="B27" s="60">
        <v>1869377</v>
      </c>
      <c r="C27" s="60">
        <v>3632239</v>
      </c>
      <c r="D27" s="60">
        <v>27110</v>
      </c>
      <c r="E27" s="61">
        <v>134.87</v>
      </c>
    </row>
    <row r="28" spans="1:5" x14ac:dyDescent="0.35">
      <c r="A28" s="59" t="s">
        <v>196</v>
      </c>
      <c r="B28" s="60">
        <v>3954772</v>
      </c>
      <c r="C28" s="60">
        <v>6720617</v>
      </c>
      <c r="D28" s="60">
        <v>76363</v>
      </c>
      <c r="E28" s="61">
        <v>87.99</v>
      </c>
    </row>
    <row r="29" spans="1:5" x14ac:dyDescent="0.35">
      <c r="A29" s="59" t="s">
        <v>197</v>
      </c>
      <c r="B29" s="60">
        <v>3751140</v>
      </c>
      <c r="C29" s="60">
        <v>6445275</v>
      </c>
      <c r="D29" s="60">
        <v>16762</v>
      </c>
      <c r="E29" s="61">
        <v>384.52</v>
      </c>
    </row>
    <row r="30" spans="1:5" x14ac:dyDescent="0.35">
      <c r="A30" s="59" t="s">
        <v>198</v>
      </c>
      <c r="B30" s="60">
        <v>3460877</v>
      </c>
      <c r="C30" s="60">
        <v>5469707</v>
      </c>
      <c r="D30" s="60">
        <v>15500</v>
      </c>
      <c r="E30" s="61">
        <v>352.24</v>
      </c>
    </row>
    <row r="31" spans="1:5" x14ac:dyDescent="0.35">
      <c r="A31" s="59" t="s">
        <v>199</v>
      </c>
      <c r="B31" s="60">
        <v>3416959</v>
      </c>
      <c r="C31" s="60">
        <v>4237396</v>
      </c>
      <c r="D31" s="60">
        <v>14875</v>
      </c>
      <c r="E31" s="61">
        <v>285.27</v>
      </c>
    </row>
    <row r="32" spans="1:5" x14ac:dyDescent="0.35">
      <c r="A32" s="59" t="s">
        <v>200</v>
      </c>
      <c r="B32" s="60">
        <v>5580894</v>
      </c>
      <c r="C32" s="60">
        <v>7512855</v>
      </c>
      <c r="D32" s="60">
        <v>28454</v>
      </c>
      <c r="E32" s="61">
        <v>264.08</v>
      </c>
    </row>
    <row r="33" spans="1:5" x14ac:dyDescent="0.35">
      <c r="A33" s="59" t="s">
        <v>201</v>
      </c>
      <c r="B33" s="60">
        <v>3206531</v>
      </c>
      <c r="C33" s="60">
        <v>5400974</v>
      </c>
      <c r="D33" s="60">
        <v>30913</v>
      </c>
      <c r="E33" s="61">
        <v>174.67</v>
      </c>
    </row>
    <row r="34" spans="1:5" x14ac:dyDescent="0.35">
      <c r="A34" s="59" t="s">
        <v>202</v>
      </c>
      <c r="B34" s="60">
        <v>5198716</v>
      </c>
      <c r="C34" s="60">
        <v>7234973</v>
      </c>
      <c r="D34" s="60">
        <v>11077</v>
      </c>
      <c r="E34" s="61">
        <v>653.01</v>
      </c>
    </row>
    <row r="35" spans="1:5" x14ac:dyDescent="0.35">
      <c r="A35" s="59" t="s">
        <v>203</v>
      </c>
      <c r="B35" s="60">
        <v>3702676</v>
      </c>
      <c r="C35" s="60">
        <v>6163187</v>
      </c>
      <c r="D35" s="60">
        <v>25973</v>
      </c>
      <c r="E35" s="61">
        <v>237.34</v>
      </c>
    </row>
    <row r="36" spans="1:5" x14ac:dyDescent="0.35">
      <c r="A36" s="59" t="s">
        <v>204</v>
      </c>
      <c r="B36" s="60">
        <v>2294800</v>
      </c>
      <c r="C36" s="60">
        <v>4331885</v>
      </c>
      <c r="D36" s="60">
        <v>54473</v>
      </c>
      <c r="E36" s="61">
        <v>79.53</v>
      </c>
    </row>
    <row r="37" spans="1:5" x14ac:dyDescent="0.35">
      <c r="A37" s="59" t="s">
        <v>205</v>
      </c>
      <c r="B37" s="60">
        <v>2321339</v>
      </c>
      <c r="C37" s="60">
        <v>4350401</v>
      </c>
      <c r="D37" s="60">
        <v>45502</v>
      </c>
      <c r="E37" s="61">
        <v>95.57</v>
      </c>
    </row>
    <row r="38" spans="1:5" x14ac:dyDescent="0.35">
      <c r="A38" s="59" t="s">
        <v>206</v>
      </c>
      <c r="B38" s="60">
        <v>3278873</v>
      </c>
      <c r="C38" s="60">
        <v>5517793</v>
      </c>
      <c r="D38" s="60">
        <v>39762</v>
      </c>
      <c r="E38" s="61">
        <v>138.75</v>
      </c>
    </row>
  </sheetData>
  <hyperlinks>
    <hyperlink ref="A2" r:id="rId1" tooltip="Abia State" display="https://en.wikipedia.org/wiki/Abia_State" xr:uid="{13C445B5-F573-4315-9374-45825D67CD94}"/>
    <hyperlink ref="A3" r:id="rId2" tooltip="Adamawa State" display="https://en.wikipedia.org/wiki/Adamawa_State" xr:uid="{EBD9B2CB-C643-4B1B-A67F-62AD86BCC9DE}"/>
    <hyperlink ref="A4" r:id="rId3" tooltip="Akwa Ibom State" display="https://en.wikipedia.org/wiki/Akwa_Ibom_State" xr:uid="{5C803CF6-E169-430C-AA2D-E46EBA3E6222}"/>
    <hyperlink ref="A5" r:id="rId4" tooltip="Anambra State" display="https://en.wikipedia.org/wiki/Anambra_State" xr:uid="{2B8B2C24-3B3F-4CC0-AF70-30AA201317E1}"/>
    <hyperlink ref="A6" r:id="rId5" tooltip="Bauchi State" display="https://en.wikipedia.org/wiki/Bauchi_State" xr:uid="{0C1A6268-1D3D-4FEA-AF99-7595BD35C5DD}"/>
    <hyperlink ref="A7" r:id="rId6" tooltip="Bayelsa State" display="https://en.wikipedia.org/wiki/Bayelsa_State" xr:uid="{A10909C1-06B4-480C-A4C8-114F04173DC2}"/>
    <hyperlink ref="A8" r:id="rId7" tooltip="Benue State" display="https://en.wikipedia.org/wiki/Benue_State" xr:uid="{CC336BB3-8542-4DB4-BD2A-A01A6B201B45}"/>
    <hyperlink ref="A9" r:id="rId8" tooltip="Borno State" display="https://en.wikipedia.org/wiki/Borno_State" xr:uid="{ADD99DDA-C2F1-45F5-BFE0-43DAFAFC0631}"/>
    <hyperlink ref="A10" r:id="rId9" tooltip="Cross River State" display="https://en.wikipedia.org/wiki/Cross_River_State" xr:uid="{BFA16B1C-C1C4-4DBF-BBA9-3EDA0BD7CA93}"/>
    <hyperlink ref="A11" r:id="rId10" tooltip="Delta State" display="https://en.wikipedia.org/wiki/Delta_State" xr:uid="{FC97C2C6-CE60-4FEC-A4F6-E6E3372D522F}"/>
    <hyperlink ref="A12" r:id="rId11" tooltip="Ebonyi State" display="https://en.wikipedia.org/wiki/Ebonyi_State" xr:uid="{9357DD37-C08E-49A8-BCF3-58AB82FC5734}"/>
    <hyperlink ref="A13" r:id="rId12" tooltip="Edo State" display="https://en.wikipedia.org/wiki/Edo_State" xr:uid="{9BD0A142-876D-423A-872C-7B60B61FFB4A}"/>
    <hyperlink ref="A14" r:id="rId13" tooltip="Ekiti State" display="https://en.wikipedia.org/wiki/Ekiti_State" xr:uid="{AC77433F-037F-4C57-9432-78B06A029B42}"/>
    <hyperlink ref="A15" r:id="rId14" tooltip="Enugu State" display="https://en.wikipedia.org/wiki/Enugu_State" xr:uid="{AD97E7DB-940E-4912-9A6A-F3A81FE47BBF}"/>
    <hyperlink ref="A16" r:id="rId15" tooltip="Federal Capital Territory" display="https://en.wikipedia.org/wiki/Federal_Capital_Territory" xr:uid="{F6E7E160-97A8-4A49-98BB-58D6520EBD6D}"/>
    <hyperlink ref="A17" r:id="rId16" tooltip="Gombe State" display="https://en.wikipedia.org/wiki/Gombe_State" xr:uid="{ACCB9A87-F914-4AE9-8855-72A1F0C0A599}"/>
    <hyperlink ref="A18" r:id="rId17" tooltip="Imo State" display="https://en.wikipedia.org/wiki/Imo_State" xr:uid="{9CCBA389-2374-4CC2-8568-ECAC40EF985D}"/>
    <hyperlink ref="A19" r:id="rId18" tooltip="Jigawa State" display="https://en.wikipedia.org/wiki/Jigawa_State" xr:uid="{87822751-3220-4602-B536-453E52160070}"/>
    <hyperlink ref="A20" r:id="rId19" tooltip="Kaduna State" display="https://en.wikipedia.org/wiki/Kaduna_State" xr:uid="{0725F290-64E2-49EE-9369-03DA0FB1E248}"/>
    <hyperlink ref="A21" r:id="rId20" tooltip="Kano State" display="https://en.wikipedia.org/wiki/Kano_State" xr:uid="{9A101E3B-42DA-4DB7-A40D-0FAD686F33B9}"/>
    <hyperlink ref="A22" r:id="rId21" tooltip="Katsina State" display="https://en.wikipedia.org/wiki/Katsina_State" xr:uid="{BE635C58-7275-48CE-8471-A60D0E8080E4}"/>
    <hyperlink ref="A23" r:id="rId22" tooltip="Kebbi State" display="https://en.wikipedia.org/wiki/Kebbi_State" xr:uid="{E195ECD0-15BE-4AF8-93D4-6BD31BD71A3D}"/>
    <hyperlink ref="A24" r:id="rId23" tooltip="Kogi State" display="https://en.wikipedia.org/wiki/Kogi_State" xr:uid="{1807A8CA-4969-43F3-BBFA-814C2F55D8E9}"/>
    <hyperlink ref="A25" r:id="rId24" tooltip="Kwara State" display="https://en.wikipedia.org/wiki/Kwara_State" xr:uid="{2E67474C-C1B3-4246-B853-A145D9789FE3}"/>
    <hyperlink ref="A26" r:id="rId25" tooltip="Lagos State" display="https://en.wikipedia.org/wiki/Lagos_State" xr:uid="{BA49D4B1-8E25-425B-89F1-CC6159CBDA98}"/>
    <hyperlink ref="A27" r:id="rId26" tooltip="Nasarawa State" display="https://en.wikipedia.org/wiki/Nasarawa_State" xr:uid="{61BD8D89-2AAC-4713-BFD7-7A63AB10AEFD}"/>
    <hyperlink ref="A28" r:id="rId27" tooltip="Niger State" display="https://en.wikipedia.org/wiki/Niger_State" xr:uid="{8CB7074E-116A-4A61-9119-2E264700E703}"/>
    <hyperlink ref="A29" r:id="rId28" tooltip="Ogun State" display="https://en.wikipedia.org/wiki/Ogun_State" xr:uid="{05006743-1E2D-4D77-AAF4-57E9BF9E715E}"/>
    <hyperlink ref="A30" r:id="rId29" tooltip="Ondo State" display="https://en.wikipedia.org/wiki/Ondo_State" xr:uid="{F54938FA-FECE-4C69-9A09-CF20ABAD089C}"/>
    <hyperlink ref="A31" r:id="rId30" tooltip="Osun State" display="https://en.wikipedia.org/wiki/Osun_State" xr:uid="{10569354-E875-4E07-AEC2-B85FDCD075F5}"/>
    <hyperlink ref="A32" r:id="rId31" tooltip="Oyo State" display="https://en.wikipedia.org/wiki/Oyo_State" xr:uid="{2D7E626A-FB4F-4865-91F2-8766F2018BB6}"/>
    <hyperlink ref="A33" r:id="rId32" tooltip="Plateau State" display="https://en.wikipedia.org/wiki/Plateau_State" xr:uid="{CC5BEAE2-BF1A-49F6-B3D2-1CB53F3F8472}"/>
    <hyperlink ref="A34" r:id="rId33" tooltip="Rivers State" display="https://en.wikipedia.org/wiki/Rivers_State" xr:uid="{8600F8B1-9B66-4B2F-B7F3-9BF0DCAAB84F}"/>
    <hyperlink ref="A35" r:id="rId34" tooltip="Sokoto State" display="https://en.wikipedia.org/wiki/Sokoto_State" xr:uid="{077299A7-01A8-4F01-9892-E7065D4D684D}"/>
    <hyperlink ref="A36" r:id="rId35" tooltip="Taraba State" display="https://en.wikipedia.org/wiki/Taraba_State" xr:uid="{244AF078-8AEE-410D-82F6-7AC07B160735}"/>
    <hyperlink ref="A37" r:id="rId36" tooltip="Yobe State" display="https://en.wikipedia.org/wiki/Yobe_State" xr:uid="{CFAA54D6-9E2F-4B09-9F18-7B5DF8264E8C}"/>
    <hyperlink ref="A38" r:id="rId37" tooltip="Zamfara State" display="https://en.wikipedia.org/wiki/Zamfara_State" xr:uid="{F6221115-5885-4A57-A85C-3091B457AE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Sheet3</vt:lpstr>
      <vt:lpstr>vat per sector</vt:lpstr>
      <vt:lpstr>Sheet1</vt:lpstr>
      <vt:lpstr>Per State VAT</vt:lpstr>
      <vt:lpstr>Dashboard</vt:lpstr>
      <vt:lpstr>SectorGrowth</vt:lpstr>
      <vt:lpstr>Per Sector VAT 2021 - Q2 2023</vt:lpstr>
      <vt:lpstr>Quarterly VAT Growth</vt:lpstr>
      <vt:lpstr>Wiki Population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Omotayo Ikudayisi</cp:lastModifiedBy>
  <cp:lastPrinted>2024-12-15T12:53:44Z</cp:lastPrinted>
  <dcterms:created xsi:type="dcterms:W3CDTF">2022-06-12T23:29:21Z</dcterms:created>
  <dcterms:modified xsi:type="dcterms:W3CDTF">2024-12-15T13:41:22Z</dcterms:modified>
</cp:coreProperties>
</file>