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"/>
    </mc:Choice>
  </mc:AlternateContent>
  <xr:revisionPtr revIDLastSave="0" documentId="13_ncr:1_{7EDE859D-31BD-4E36-BE8C-0C6E4A781E4C}" xr6:coauthVersionLast="47" xr6:coauthVersionMax="47" xr10:uidLastSave="{00000000-0000-0000-0000-000000000000}"/>
  <bookViews>
    <workbookView xWindow="-108" yWindow="-108" windowWidth="23256" windowHeight="12456" xr2:uid="{5F350800-DD2F-4C68-9341-F5452F06AE8A}"/>
  </bookViews>
  <sheets>
    <sheet name="Sheet1" sheetId="1" r:id="rId1"/>
    <sheet name="Sheet3" sheetId="3" r:id="rId2"/>
    <sheet name="Sheet2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S11" i="1"/>
  <c r="S12" i="1"/>
  <c r="S13" i="1"/>
  <c r="S14" i="1"/>
  <c r="S15" i="1"/>
  <c r="S16" i="1"/>
  <c r="S19" i="1"/>
  <c r="S20" i="1"/>
  <c r="S21" i="1"/>
  <c r="S22" i="1"/>
  <c r="S23" i="1"/>
  <c r="S24" i="1"/>
  <c r="S25" i="1"/>
  <c r="S26" i="1"/>
  <c r="S10" i="1"/>
  <c r="R11" i="1"/>
  <c r="R12" i="1"/>
  <c r="R13" i="1"/>
  <c r="R14" i="1"/>
  <c r="R15" i="1"/>
  <c r="R16" i="1"/>
  <c r="R19" i="1"/>
  <c r="R20" i="1"/>
  <c r="R21" i="1"/>
  <c r="R22" i="1"/>
  <c r="R23" i="1"/>
  <c r="R24" i="1"/>
  <c r="R25" i="1"/>
  <c r="R26" i="1"/>
  <c r="R10" i="1"/>
  <c r="Q10" i="1"/>
  <c r="P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9" i="1"/>
  <c r="P9" i="1" s="1"/>
  <c r="G40" i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28" i="1"/>
  <c r="M28" i="1" s="1"/>
  <c r="G17" i="2"/>
  <c r="G16" i="2"/>
  <c r="G15" i="2"/>
  <c r="G14" i="2"/>
  <c r="I14" i="2" s="1"/>
  <c r="I10" i="2"/>
  <c r="L10" i="2" s="1"/>
  <c r="I9" i="2"/>
  <c r="L9" i="2" s="1"/>
  <c r="I8" i="2"/>
  <c r="L8" i="2" s="1"/>
  <c r="I7" i="2"/>
  <c r="L7" i="2" s="1"/>
  <c r="I6" i="2"/>
  <c r="L6" i="2" s="1"/>
  <c r="I5" i="2"/>
  <c r="L5" i="2" s="1"/>
  <c r="L4" i="2"/>
  <c r="I4" i="2"/>
  <c r="L3" i="2"/>
  <c r="I3" i="2"/>
  <c r="G2" i="2"/>
  <c r="I2" i="2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20" i="1"/>
  <c r="M20" i="1" s="1"/>
  <c r="I19" i="1"/>
  <c r="M19" i="1" s="1"/>
  <c r="I18" i="1"/>
  <c r="M18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9" i="1"/>
  <c r="M9" i="1" s="1"/>
  <c r="L17" i="2" l="1"/>
  <c r="L14" i="2"/>
  <c r="I15" i="2"/>
  <c r="L15" i="2" s="1"/>
  <c r="I16" i="2"/>
  <c r="L16" i="2" s="1"/>
  <c r="I17" i="2"/>
  <c r="L2" i="2"/>
</calcChain>
</file>

<file path=xl/sharedStrings.xml><?xml version="1.0" encoding="utf-8"?>
<sst xmlns="http://schemas.openxmlformats.org/spreadsheetml/2006/main" count="104" uniqueCount="87">
  <si>
    <t>default params</t>
  </si>
  <si>
    <t>set_add</t>
  </si>
  <si>
    <t>max_add</t>
  </si>
  <si>
    <t>numV</t>
  </si>
  <si>
    <t>objective</t>
  </si>
  <si>
    <t>inf</t>
  </si>
  <si>
    <t>ID</t>
  </si>
  <si>
    <t>22-11-28_17-23_output</t>
  </si>
  <si>
    <t>22-11-28_17-27_output</t>
  </si>
  <si>
    <t>22-11-28_17-29_output</t>
  </si>
  <si>
    <t>22-11-28_17-33_output</t>
  </si>
  <si>
    <t>22-11-28_17-35_output</t>
  </si>
  <si>
    <t>gap</t>
  </si>
  <si>
    <t>best_bound</t>
  </si>
  <si>
    <t>22-11-28_18-01_output</t>
  </si>
  <si>
    <t>feas</t>
  </si>
  <si>
    <t>22-11-28_18-11_output</t>
  </si>
  <si>
    <t>22-11-28_18-39_output</t>
  </si>
  <si>
    <t>22-11-29_07-06_output</t>
  </si>
  <si>
    <t>22-11-29_13-14_output</t>
  </si>
  <si>
    <t>22-11-29_13-32_output</t>
  </si>
  <si>
    <t>22-11-29_13-54_output</t>
  </si>
  <si>
    <t>22-11-28_21-52_output</t>
  </si>
  <si>
    <t>22-11-29_14-17_output</t>
  </si>
  <si>
    <t>22-11-29_14-45_output</t>
  </si>
  <si>
    <t>22-11-29_18-21_output</t>
  </si>
  <si>
    <t>gap_abs</t>
  </si>
  <si>
    <t>added_skips</t>
  </si>
  <si>
    <t>22-12-01_10-50_output</t>
  </si>
  <si>
    <t>22-12-01_10-59_output</t>
  </si>
  <si>
    <t>22-12-01_11-05_output</t>
  </si>
  <si>
    <t>22-12-01_11-08_output</t>
  </si>
  <si>
    <t>22-12-01_11-14_output</t>
  </si>
  <si>
    <t>22-12-01_11-17_output</t>
  </si>
  <si>
    <t>22-12-01_11-21_output</t>
  </si>
  <si>
    <t>Max added scens</t>
  </si>
  <si>
    <t>3 vehicles max, 2 set_add_skips, all divided by 1000, confirmed at per week consider 3</t>
  </si>
  <si>
    <t>3 vehicles max, 1 set_add_skips, all divided by 1000, per week consider 3</t>
  </si>
  <si>
    <t>3 vehicles max, 2 set_add_skips, all divided by 1000, ambiguous per week consider</t>
  </si>
  <si>
    <t>22-12-01_15-021_output</t>
  </si>
  <si>
    <t>22-12-01_15-062_output</t>
  </si>
  <si>
    <t>22-12-01_16-073_output</t>
  </si>
  <si>
    <t>22-12-01_17-194_output</t>
  </si>
  <si>
    <t>22-12-01_19-105_output</t>
  </si>
  <si>
    <t>22-12-01_19-266_output</t>
  </si>
  <si>
    <t>22-12-02_05-347_output</t>
  </si>
  <si>
    <t>22-12-02_05-388_output</t>
  </si>
  <si>
    <t>22-12-02_05-449_output</t>
  </si>
  <si>
    <t>22-12-02_06-0810_output</t>
  </si>
  <si>
    <t>4 vehicles max, 1, all divided by 1000, per week consider 3</t>
  </si>
  <si>
    <t>4 vehicles max, 1, all divided by 1000, per week consider ambiguous</t>
  </si>
  <si>
    <t>22-12-02_08-081_output</t>
  </si>
  <si>
    <t>22-12-02_07-022_output</t>
  </si>
  <si>
    <t>22-12-02_07-043_output</t>
  </si>
  <si>
    <t>22-12-02_07-064_output</t>
  </si>
  <si>
    <t>22-12-02_07-095_output</t>
  </si>
  <si>
    <t>22-12-02_07-126_output</t>
  </si>
  <si>
    <t>22-12-02_07-167_output</t>
  </si>
  <si>
    <t>22-12-02_07-348_output</t>
  </si>
  <si>
    <t>22-12-02_07-529_output</t>
  </si>
  <si>
    <t>22-12-02_07-5810_output</t>
  </si>
  <si>
    <t>22-12-02_07-001_output</t>
  </si>
  <si>
    <t>SA1 3V</t>
  </si>
  <si>
    <t>SA2 3V</t>
  </si>
  <si>
    <t>max_add_skips</t>
  </si>
  <si>
    <t>delta price</t>
  </si>
  <si>
    <t>added_skip</t>
  </si>
  <si>
    <t>distance from dump</t>
  </si>
  <si>
    <t>filling rate</t>
  </si>
  <si>
    <t>18,33,35,42,44</t>
  </si>
  <si>
    <t>1,0.5,0.5,1,1</t>
  </si>
  <si>
    <t xml:space="preserve"> 8.3,17.1, 15.7,13.3,11.9</t>
  </si>
  <si>
    <t>18,42,42,44</t>
  </si>
  <si>
    <t>1,1,1,1</t>
  </si>
  <si>
    <t>8.3,13.3,13.3,11.9</t>
  </si>
  <si>
    <t>-42 +32,33</t>
  </si>
  <si>
    <t>0.5, 0.5</t>
  </si>
  <si>
    <t>17.7,17.1</t>
  </si>
  <si>
    <t>distance costs/period operating</t>
  </si>
  <si>
    <t>sum(numV_D)</t>
  </si>
  <si>
    <t>utilization</t>
  </si>
  <si>
    <t>Composting</t>
  </si>
  <si>
    <t>22-12-05_18-111_output</t>
  </si>
  <si>
    <t>22-12-05_18-301_output</t>
  </si>
  <si>
    <t>Cost difference 1 or 2 set</t>
  </si>
  <si>
    <t>percent cost diff 1 or 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</si>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</sst>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E+00"/>
    <numFmt numFmtId="171" formatCode="0.00000"/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/>
    <xf numFmtId="0" fontId="0" fillId="0" borderId="2" xfId="0" applyFill="1" applyBorder="1"/>
    <xf numFmtId="0" fontId="0" fillId="0" borderId="8" xfId="0" applyBorder="1"/>
    <xf numFmtId="164" fontId="0" fillId="0" borderId="0" xfId="0" applyNumberFormat="1"/>
    <xf numFmtId="165" fontId="0" fillId="0" borderId="0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7" xfId="0" applyFill="1" applyBorder="1"/>
    <xf numFmtId="1" fontId="0" fillId="0" borderId="0" xfId="0" applyNumberFormat="1" applyFill="1" applyBorder="1"/>
    <xf numFmtId="1" fontId="0" fillId="0" borderId="2" xfId="0" applyNumberFormat="1" applyFill="1" applyBorder="1"/>
    <xf numFmtId="1" fontId="0" fillId="0" borderId="7" xfId="0" applyNumberFormat="1" applyFill="1" applyBorder="1"/>
    <xf numFmtId="0" fontId="0" fillId="0" borderId="0" xfId="0" applyNumberFormat="1"/>
    <xf numFmtId="0" fontId="0" fillId="0" borderId="0" xfId="0" applyAlignment="1"/>
    <xf numFmtId="0" fontId="0" fillId="0" borderId="4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164" fontId="0" fillId="0" borderId="8" xfId="0" applyNumberFormat="1" applyBorder="1"/>
    <xf numFmtId="0" fontId="0" fillId="0" borderId="0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1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33CC"/>
      <color rgb="FF000000"/>
      <color rgb="FFDAE3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v>Bound range max 1 additional skip</c:v>
          </c:tx>
          <c:spPr>
            <a:solidFill>
              <a:srgbClr val="0033CC">
                <a:alpha val="29804"/>
              </a:srgbClr>
            </a:solidFill>
            <a:ln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433C-9461-AC7DA78E0111}"/>
            </c:ext>
          </c:extLst>
        </c:ser>
        <c:ser>
          <c:idx val="1"/>
          <c:order val="1"/>
          <c:tx>
            <c:v>bound</c:v>
          </c:tx>
          <c:spPr>
            <a:solidFill>
              <a:schemeClr val="bg1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Sheet1!$I$9:$I$16</c:f>
              <c:numCache>
                <c:formatCode>0.00E+00</c:formatCode>
                <c:ptCount val="8"/>
                <c:pt idx="0">
                  <c:v>1384.148645955423</c:v>
                </c:pt>
                <c:pt idx="1">
                  <c:v>1372.9901824881342</c:v>
                </c:pt>
                <c:pt idx="2">
                  <c:v>1355.2228400765744</c:v>
                </c:pt>
                <c:pt idx="3">
                  <c:v>1355.8213245176607</c:v>
                </c:pt>
                <c:pt idx="4">
                  <c:v>1345.8203212821941</c:v>
                </c:pt>
                <c:pt idx="5">
                  <c:v>1340.9791739973291</c:v>
                </c:pt>
                <c:pt idx="6">
                  <c:v>1341.4705066596612</c:v>
                </c:pt>
                <c:pt idx="7">
                  <c:v>1339.8085091980608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6-433C-9461-AC7DA78E0111}"/>
            </c:ext>
          </c:extLst>
        </c:ser>
        <c:ser>
          <c:idx val="3"/>
          <c:order val="3"/>
          <c:tx>
            <c:v>Bound range max 2 additional skips</c:v>
          </c:tx>
          <c:spPr>
            <a:solidFill>
              <a:srgbClr val="FF0000">
                <a:alpha val="30196"/>
              </a:srgbClr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6-433C-9461-AC7DA78E0111}"/>
            </c:ext>
          </c:extLst>
        </c:ser>
        <c:ser>
          <c:idx val="4"/>
          <c:order val="4"/>
          <c:tx>
            <c:v>series5</c:v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Sheet1!$I$19:$I$26</c:f>
              <c:numCache>
                <c:formatCode>0.00E+00</c:formatCode>
                <c:ptCount val="8"/>
                <c:pt idx="0">
                  <c:v>1377.678558977866</c:v>
                </c:pt>
                <c:pt idx="1">
                  <c:v>1364.7559709246907</c:v>
                </c:pt>
                <c:pt idx="2">
                  <c:v>1337.5254184829212</c:v>
                </c:pt>
                <c:pt idx="3">
                  <c:v>1346.696372088519</c:v>
                </c:pt>
                <c:pt idx="4">
                  <c:v>1333.6378279747109</c:v>
                </c:pt>
                <c:pt idx="5">
                  <c:v>1129.6019320129194</c:v>
                </c:pt>
                <c:pt idx="6">
                  <c:v>1122.8084550564704</c:v>
                </c:pt>
                <c:pt idx="7">
                  <c:v>1225.241153032696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320"/>
        <c:axId val="212876736"/>
      </c:areaChart>
      <c:lineChart>
        <c:grouping val="standard"/>
        <c:varyColors val="0"/>
        <c:ser>
          <c:idx val="2"/>
          <c:order val="2"/>
          <c:tx>
            <c:v>Weekly costs max 1 additional skip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6-433C-9461-AC7DA78E0111}"/>
            </c:ext>
          </c:extLst>
        </c:ser>
        <c:ser>
          <c:idx val="5"/>
          <c:order val="5"/>
          <c:tx>
            <c:v>Weekly costs max 2 additional skips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6-433C-9461-AC7DA78E0111}"/>
            </c:ext>
          </c:extLst>
        </c:ser>
        <c:ser>
          <c:idx val="6"/>
          <c:order val="6"/>
          <c:tx>
            <c:v>1320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Sheet1!$U$9:$U$16</c:f>
              <c:numCache>
                <c:formatCode>General</c:formatCode>
                <c:ptCount val="8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1320</c:v>
                </c:pt>
                <c:pt idx="7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EF6-433C-9461-AC7DA78E0111}"/>
            </c:ext>
          </c:extLst>
        </c:ser>
        <c:ser>
          <c:idx val="7"/>
          <c:order val="7"/>
          <c:tx>
            <c:v>1340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Sheet1!$V$9:$V$16</c:f>
              <c:numCache>
                <c:formatCode>General</c:formatCode>
                <c:ptCount val="8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1340</c:v>
                </c:pt>
                <c:pt idx="6">
                  <c:v>1340</c:v>
                </c:pt>
                <c:pt idx="7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EF6-433C-9461-AC7DA78E0111}"/>
            </c:ext>
          </c:extLst>
        </c:ser>
        <c:ser>
          <c:idx val="8"/>
          <c:order val="8"/>
          <c:tx>
            <c:v>1360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Sheet1!$W$9:$W$16</c:f>
              <c:numCache>
                <c:formatCode>General</c:formatCode>
                <c:ptCount val="8"/>
                <c:pt idx="0">
                  <c:v>1360</c:v>
                </c:pt>
                <c:pt idx="1">
                  <c:v>1360</c:v>
                </c:pt>
                <c:pt idx="2">
                  <c:v>1360</c:v>
                </c:pt>
                <c:pt idx="3">
                  <c:v>1360</c:v>
                </c:pt>
                <c:pt idx="4">
                  <c:v>1360</c:v>
                </c:pt>
                <c:pt idx="5">
                  <c:v>1360</c:v>
                </c:pt>
                <c:pt idx="6">
                  <c:v>1360</c:v>
                </c:pt>
                <c:pt idx="7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EF6-433C-9461-AC7DA78E0111}"/>
            </c:ext>
          </c:extLst>
        </c:ser>
        <c:ser>
          <c:idx val="9"/>
          <c:order val="9"/>
          <c:tx>
            <c:v>1380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Sheet1!$X$9:$X$16</c:f>
              <c:numCache>
                <c:formatCode>General</c:formatCode>
                <c:ptCount val="8"/>
                <c:pt idx="0">
                  <c:v>1380</c:v>
                </c:pt>
                <c:pt idx="1">
                  <c:v>1380</c:v>
                </c:pt>
                <c:pt idx="2">
                  <c:v>1380</c:v>
                </c:pt>
                <c:pt idx="3">
                  <c:v>1380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EF6-433C-9461-AC7DA78E0111}"/>
            </c:ext>
          </c:extLst>
        </c:ser>
        <c:ser>
          <c:idx val="10"/>
          <c:order val="10"/>
          <c:tx>
            <c:v>1400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Sheet1!$Y$9:$Y$16</c:f>
              <c:numCache>
                <c:formatCode>General</c:formatCode>
                <c:ptCount val="8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6320"/>
        <c:axId val="212876736"/>
      </c:lineChart>
      <c:catAx>
        <c:axId val="2128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total additional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736"/>
        <c:crosses val="autoZero"/>
        <c:auto val="1"/>
        <c:lblAlgn val="ctr"/>
        <c:lblOffset val="100"/>
        <c:noMultiLvlLbl val="0"/>
      </c:catAx>
      <c:valAx>
        <c:axId val="212876736"/>
        <c:scaling>
          <c:orientation val="minMax"/>
          <c:max val="1400"/>
          <c:min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weekly costs (1000</a:t>
                </a:r>
                <a:r>
                  <a:rPr lang="en-US" baseline="0"/>
                  <a:t> </a:t>
                </a:r>
                <a:r>
                  <a:rPr lang="en-US"/>
                  <a:t>MWK)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Sheet1!$O$9:$O$16</c:f>
              <c:numCache>
                <c:formatCode>0.00E+00</c:formatCode>
                <c:ptCount val="8"/>
                <c:pt idx="0">
                  <c:v>41.588999999999999</c:v>
                </c:pt>
                <c:pt idx="1">
                  <c:v>41.104999999999997</c:v>
                </c:pt>
                <c:pt idx="2">
                  <c:v>40.786000000000001</c:v>
                </c:pt>
                <c:pt idx="3">
                  <c:v>42.061</c:v>
                </c:pt>
                <c:pt idx="4">
                  <c:v>41.901000000000003</c:v>
                </c:pt>
                <c:pt idx="5">
                  <c:v>41.73</c:v>
                </c:pt>
                <c:pt idx="6">
                  <c:v>41.725999999999999</c:v>
                </c:pt>
                <c:pt idx="7">
                  <c:v>41.725999999999999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8-4EC8-A08D-AE038FD8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10368"/>
        <c:axId val="948108288"/>
      </c:lineChart>
      <c:catAx>
        <c:axId val="9481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08288"/>
        <c:crosses val="autoZero"/>
        <c:auto val="1"/>
        <c:lblAlgn val="ctr"/>
        <c:lblOffset val="100"/>
        <c:noMultiLvlLbl val="0"/>
      </c:catAx>
      <c:valAx>
        <c:axId val="948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Sheet1!$J$18:$J$26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Sheet1!$O$18:$O$26</c:f>
              <c:numCache>
                <c:formatCode>0.00E+00</c:formatCode>
                <c:ptCount val="9"/>
                <c:pt idx="0">
                  <c:v>42.125</c:v>
                </c:pt>
                <c:pt idx="1">
                  <c:v>41.526000000000003</c:v>
                </c:pt>
                <c:pt idx="2">
                  <c:v>41.104999999999997</c:v>
                </c:pt>
                <c:pt idx="3">
                  <c:v>42.241999999999997</c:v>
                </c:pt>
                <c:pt idx="4">
                  <c:v>41.902999999999999</c:v>
                </c:pt>
                <c:pt idx="5">
                  <c:v>41.573</c:v>
                </c:pt>
                <c:pt idx="6">
                  <c:v>41.335999999999999</c:v>
                </c:pt>
                <c:pt idx="7">
                  <c:v>41.116999999999997</c:v>
                </c:pt>
                <c:pt idx="8">
                  <c:v>40.942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4E60-87FC-891CFC86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54432"/>
        <c:axId val="1248255680"/>
      </c:lineChart>
      <c:catAx>
        <c:axId val="124825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added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5680"/>
        <c:crosses val="autoZero"/>
        <c:auto val="1"/>
        <c:lblAlgn val="ctr"/>
        <c:lblOffset val="100"/>
        <c:noMultiLvlLbl val="0"/>
      </c:catAx>
      <c:valAx>
        <c:axId val="12482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average cost per period (x1000 MWK)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974270</xdr:colOff>
      <xdr:row>20</xdr:row>
      <xdr:rowOff>43543</xdr:rowOff>
    </xdr:from>
    <xdr:to>
      <xdr:col>29</xdr:col>
      <xdr:colOff>426538</xdr:colOff>
      <xdr:row>39</xdr:row>
      <xdr:rowOff>155183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D7E4F-7744-418F-8E74-5C43E3E7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555171</xdr:colOff>
      <xdr:row>7</xdr:row>
      <xdr:rowOff>76199</xdr:rowOff>
    </xdr:from>
    <xdr:to>
      <xdr:col>40</xdr:col>
      <xdr:colOff>250371</xdr:colOff>
      <xdr:row>22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692E2-1B21-4CB9-B204-C940E8F4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391885</xdr:colOff>
      <xdr:row>20</xdr:row>
      <xdr:rowOff>130629</xdr:rowOff>
    </xdr:from>
    <xdr:to>
      <xdr:col>40</xdr:col>
      <xdr:colOff>566056</xdr:colOff>
      <xdr:row>40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6A098-E2EB-4AD4-9FD7-BEB71F39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8E04-2C07-4460-BA33-A46D4195128A}">
  <dimension ref="A1:Y45"/>
  <sheetViews>
    <sheetView tabSelected="1" topLeftCell="A4" zoomScale="60" zoomScaleNormal="60" workbookViewId="0">
      <selection activeCell="O30" sqref="O30"/>
    </sheetView>
  </sheetViews>
  <sheetFormatPr defaultRowHeight="14.4" x14ac:dyDescent="0.3"/>
  <cols>
    <col min="1" max="1" width="16.6640625" customWidth="1"/>
    <col min="2" max="2" width="21.21875" customWidth="1"/>
    <col min="7" max="7" width="16.6640625" customWidth="1"/>
    <col min="8" max="8" width="10.88671875" customWidth="1"/>
    <col min="9" max="9" width="10.6640625" customWidth="1"/>
    <col min="10" max="10" width="13" customWidth="1"/>
    <col min="11" max="12" width="18.88671875" customWidth="1"/>
    <col min="13" max="13" width="11.21875" bestFit="1" customWidth="1"/>
    <col min="14" max="14" width="11.21875" customWidth="1"/>
    <col min="15" max="16" width="21.109375" customWidth="1"/>
    <col min="17" max="19" width="20.33203125" customWidth="1"/>
    <col min="20" max="20" width="14.6640625" bestFit="1" customWidth="1"/>
    <col min="21" max="21" width="11.5546875" customWidth="1"/>
    <col min="22" max="22" width="9.5546875" bestFit="1" customWidth="1"/>
    <col min="23" max="23" width="10.6640625" customWidth="1"/>
  </cols>
  <sheetData>
    <row r="1" spans="1:25" x14ac:dyDescent="0.3">
      <c r="A1" t="s">
        <v>0</v>
      </c>
      <c r="B1" t="s">
        <v>6</v>
      </c>
      <c r="C1" t="s">
        <v>3</v>
      </c>
      <c r="D1" t="s">
        <v>2</v>
      </c>
      <c r="E1" t="s">
        <v>1</v>
      </c>
      <c r="F1" t="s">
        <v>15</v>
      </c>
      <c r="G1" t="s">
        <v>4</v>
      </c>
      <c r="H1" t="s">
        <v>12</v>
      </c>
      <c r="I1" t="s">
        <v>13</v>
      </c>
      <c r="J1" t="s">
        <v>27</v>
      </c>
      <c r="K1" t="s">
        <v>35</v>
      </c>
      <c r="L1" t="s">
        <v>79</v>
      </c>
      <c r="M1" t="s">
        <v>26</v>
      </c>
      <c r="N1" t="s">
        <v>80</v>
      </c>
      <c r="O1" t="s">
        <v>78</v>
      </c>
      <c r="P1" t="s">
        <v>85</v>
      </c>
      <c r="Q1" t="s">
        <v>84</v>
      </c>
      <c r="R1" t="s">
        <v>86</v>
      </c>
    </row>
    <row r="2" spans="1:25" x14ac:dyDescent="0.3">
      <c r="C2">
        <v>2</v>
      </c>
      <c r="D2">
        <v>0</v>
      </c>
      <c r="E2">
        <v>1</v>
      </c>
      <c r="F2">
        <v>0</v>
      </c>
      <c r="G2" t="s">
        <v>5</v>
      </c>
    </row>
    <row r="3" spans="1:25" x14ac:dyDescent="0.3">
      <c r="C3">
        <v>2</v>
      </c>
      <c r="D3">
        <v>50</v>
      </c>
      <c r="E3">
        <v>2</v>
      </c>
      <c r="F3">
        <v>0</v>
      </c>
      <c r="G3" t="s">
        <v>5</v>
      </c>
    </row>
    <row r="4" spans="1:25" x14ac:dyDescent="0.3">
      <c r="C4">
        <v>3</v>
      </c>
      <c r="D4">
        <v>0</v>
      </c>
      <c r="E4">
        <v>1</v>
      </c>
      <c r="F4">
        <v>0</v>
      </c>
      <c r="G4" t="s">
        <v>5</v>
      </c>
    </row>
    <row r="5" spans="1:25" x14ac:dyDescent="0.3">
      <c r="C5">
        <v>3</v>
      </c>
      <c r="D5">
        <v>1</v>
      </c>
      <c r="E5">
        <v>1</v>
      </c>
      <c r="F5">
        <v>0</v>
      </c>
      <c r="G5" t="s">
        <v>5</v>
      </c>
    </row>
    <row r="6" spans="1:25" x14ac:dyDescent="0.3">
      <c r="C6">
        <v>3</v>
      </c>
      <c r="D6">
        <v>4</v>
      </c>
      <c r="E6">
        <v>1</v>
      </c>
      <c r="F6">
        <v>0</v>
      </c>
      <c r="G6" t="s">
        <v>5</v>
      </c>
      <c r="N6" s="35"/>
    </row>
    <row r="7" spans="1:25" ht="15" thickBot="1" x14ac:dyDescent="0.35">
      <c r="G7" s="1"/>
      <c r="I7" s="1"/>
      <c r="M7" s="1"/>
      <c r="N7" s="1"/>
    </row>
    <row r="8" spans="1:25" x14ac:dyDescent="0.3">
      <c r="A8" s="36" t="s">
        <v>37</v>
      </c>
      <c r="B8" s="2" t="s">
        <v>34</v>
      </c>
      <c r="C8" s="2">
        <v>3</v>
      </c>
      <c r="D8" s="2">
        <v>4</v>
      </c>
      <c r="E8" s="2">
        <v>1</v>
      </c>
      <c r="F8" s="2">
        <v>0</v>
      </c>
      <c r="G8" s="2"/>
      <c r="H8" s="2"/>
      <c r="I8" s="2"/>
      <c r="J8" s="2"/>
      <c r="K8" s="2"/>
      <c r="L8" s="2"/>
      <c r="M8" s="10"/>
      <c r="N8" s="33"/>
      <c r="T8">
        <v>4</v>
      </c>
      <c r="U8" s="9">
        <v>1320</v>
      </c>
      <c r="V8" s="24">
        <v>1340</v>
      </c>
      <c r="W8">
        <v>1360</v>
      </c>
      <c r="X8">
        <v>1380</v>
      </c>
      <c r="Y8">
        <v>1400</v>
      </c>
    </row>
    <row r="9" spans="1:25" x14ac:dyDescent="0.3">
      <c r="A9" s="37"/>
      <c r="B9" s="3" t="s">
        <v>7</v>
      </c>
      <c r="C9" s="3">
        <v>3</v>
      </c>
      <c r="D9" s="3">
        <v>5</v>
      </c>
      <c r="E9" s="3">
        <v>1</v>
      </c>
      <c r="F9" s="3">
        <v>1</v>
      </c>
      <c r="G9" s="4">
        <v>1391.2992307200002</v>
      </c>
      <c r="H9" s="3">
        <v>5.1395017022160001E-3</v>
      </c>
      <c r="I9" s="4">
        <f>G9-G9*(H9)</f>
        <v>1384.148645955423</v>
      </c>
      <c r="J9" s="3">
        <v>5</v>
      </c>
      <c r="K9" s="21">
        <v>17</v>
      </c>
      <c r="L9" s="21">
        <v>28</v>
      </c>
      <c r="M9" s="5">
        <f>G9-I9</f>
        <v>7.150584764577161</v>
      </c>
      <c r="N9" s="34">
        <v>97.438000000000002</v>
      </c>
      <c r="O9" s="1">
        <v>41.588999999999999</v>
      </c>
      <c r="P9" s="43">
        <f>Q9/G9</f>
        <v>1.2711956195613217E-3</v>
      </c>
      <c r="Q9" s="1">
        <f>G9-G19</f>
        <v>1.7686134875903008</v>
      </c>
      <c r="R9" s="1"/>
      <c r="S9" s="1"/>
      <c r="T9">
        <v>5</v>
      </c>
      <c r="U9" s="9">
        <v>1320</v>
      </c>
      <c r="V9" s="24">
        <v>1340</v>
      </c>
      <c r="W9">
        <v>1360</v>
      </c>
      <c r="X9">
        <v>1380</v>
      </c>
      <c r="Y9">
        <v>1400</v>
      </c>
    </row>
    <row r="10" spans="1:25" x14ac:dyDescent="0.3">
      <c r="A10" s="37"/>
      <c r="B10" s="3" t="s">
        <v>8</v>
      </c>
      <c r="C10" s="3">
        <v>3</v>
      </c>
      <c r="D10" s="3">
        <v>6</v>
      </c>
      <c r="E10" s="3">
        <v>1</v>
      </c>
      <c r="F10" s="3">
        <v>1</v>
      </c>
      <c r="G10" s="4">
        <v>1377.7362470400001</v>
      </c>
      <c r="H10" s="3">
        <v>3.4448281099250001E-3</v>
      </c>
      <c r="I10" s="4">
        <f t="shared" ref="I10:I16" si="0">G10-G10*(H10)</f>
        <v>1372.9901824881342</v>
      </c>
      <c r="J10" s="3">
        <v>6</v>
      </c>
      <c r="K10" s="21">
        <v>17</v>
      </c>
      <c r="L10" s="21">
        <v>28</v>
      </c>
      <c r="M10" s="5">
        <f t="shared" ref="M10:M16" si="1">G10-I10</f>
        <v>4.7460645518658566</v>
      </c>
      <c r="N10" s="34">
        <v>96.386799999999994</v>
      </c>
      <c r="O10" s="1">
        <v>41.104999999999997</v>
      </c>
      <c r="P10" s="43">
        <f t="shared" ref="P10:P15" si="2">Q10/G10</f>
        <v>0</v>
      </c>
      <c r="Q10" s="1">
        <f t="shared" ref="Q10:Q16" si="3">G10-G20</f>
        <v>0</v>
      </c>
      <c r="R10" s="1">
        <f>G9-G10</f>
        <v>13.562983680000116</v>
      </c>
      <c r="S10" s="42">
        <f>R10/G9</f>
        <v>9.7484303739471222E-3</v>
      </c>
      <c r="T10">
        <v>6</v>
      </c>
      <c r="U10" s="9">
        <v>1320</v>
      </c>
      <c r="V10" s="24">
        <v>1340</v>
      </c>
      <c r="W10">
        <v>1360</v>
      </c>
      <c r="X10">
        <v>1380</v>
      </c>
      <c r="Y10">
        <v>1400</v>
      </c>
    </row>
    <row r="11" spans="1:25" x14ac:dyDescent="0.3">
      <c r="A11" s="37"/>
      <c r="B11" s="3" t="s">
        <v>9</v>
      </c>
      <c r="C11" s="3">
        <v>3</v>
      </c>
      <c r="D11" s="3">
        <v>7</v>
      </c>
      <c r="E11" s="3">
        <v>1</v>
      </c>
      <c r="F11" s="3">
        <v>1</v>
      </c>
      <c r="G11" s="4">
        <v>1368.8156936548</v>
      </c>
      <c r="H11" s="3">
        <v>9.9303753173170008E-3</v>
      </c>
      <c r="I11" s="4">
        <f t="shared" si="0"/>
        <v>1355.2228400765744</v>
      </c>
      <c r="J11" s="3">
        <v>7</v>
      </c>
      <c r="K11" s="21">
        <v>17</v>
      </c>
      <c r="L11" s="21">
        <v>28</v>
      </c>
      <c r="M11" s="5">
        <f t="shared" si="1"/>
        <v>13.592853578225686</v>
      </c>
      <c r="N11" s="34">
        <v>95.695400000000006</v>
      </c>
      <c r="O11" s="1">
        <v>40.786000000000001</v>
      </c>
      <c r="P11" s="43">
        <f t="shared" si="2"/>
        <v>1.0819351514341825E-3</v>
      </c>
      <c r="Q11" s="1">
        <f t="shared" si="3"/>
        <v>1.4809698147998915</v>
      </c>
      <c r="R11" s="1">
        <f t="shared" ref="R11:R26" si="4">G10-G11</f>
        <v>8.9205533852000372</v>
      </c>
      <c r="S11" s="42">
        <f t="shared" ref="S11:S26" si="5">R11/G10</f>
        <v>6.474790370337876E-3</v>
      </c>
      <c r="T11">
        <v>7</v>
      </c>
      <c r="U11" s="9">
        <v>1320</v>
      </c>
      <c r="V11" s="24">
        <v>1340</v>
      </c>
      <c r="W11">
        <v>1360</v>
      </c>
      <c r="X11">
        <v>1380</v>
      </c>
      <c r="Y11">
        <v>1400</v>
      </c>
    </row>
    <row r="12" spans="1:25" x14ac:dyDescent="0.3">
      <c r="A12" s="37"/>
      <c r="B12" s="3" t="s">
        <v>10</v>
      </c>
      <c r="C12" s="3">
        <v>3</v>
      </c>
      <c r="D12" s="3">
        <v>8</v>
      </c>
      <c r="E12" s="3">
        <v>1</v>
      </c>
      <c r="F12" s="3">
        <v>1</v>
      </c>
      <c r="G12" s="4">
        <v>1362.4546060800001</v>
      </c>
      <c r="H12" s="3">
        <v>4.8686257382359998E-3</v>
      </c>
      <c r="I12" s="4">
        <f t="shared" si="0"/>
        <v>1355.8213245176607</v>
      </c>
      <c r="J12" s="3">
        <v>8</v>
      </c>
      <c r="K12" s="21">
        <v>17</v>
      </c>
      <c r="L12" s="21">
        <v>27</v>
      </c>
      <c r="M12" s="5">
        <f t="shared" si="1"/>
        <v>6.6332815623393344</v>
      </c>
      <c r="N12" s="34">
        <v>98.728399999999993</v>
      </c>
      <c r="O12" s="1">
        <v>42.061</v>
      </c>
      <c r="P12" s="43">
        <f t="shared" si="2"/>
        <v>3.1377692445109062E-3</v>
      </c>
      <c r="Q12" s="1">
        <f t="shared" si="3"/>
        <v>4.2750681600000462</v>
      </c>
      <c r="R12" s="1">
        <f t="shared" si="4"/>
        <v>6.3610875747999671</v>
      </c>
      <c r="S12" s="42">
        <f t="shared" si="5"/>
        <v>4.6471468761550908E-3</v>
      </c>
      <c r="T12">
        <v>8</v>
      </c>
      <c r="U12" s="9">
        <v>1320</v>
      </c>
      <c r="V12" s="24">
        <v>1340</v>
      </c>
      <c r="W12">
        <v>1360</v>
      </c>
      <c r="X12">
        <v>1380</v>
      </c>
      <c r="Y12">
        <v>1400</v>
      </c>
    </row>
    <row r="13" spans="1:25" x14ac:dyDescent="0.3">
      <c r="A13" s="37"/>
      <c r="B13" s="3" t="s">
        <v>11</v>
      </c>
      <c r="C13" s="3">
        <v>3</v>
      </c>
      <c r="D13" s="3">
        <v>9</v>
      </c>
      <c r="E13" s="3">
        <v>1</v>
      </c>
      <c r="F13" s="3">
        <v>1</v>
      </c>
      <c r="G13" s="4">
        <v>1358.1207552000001</v>
      </c>
      <c r="H13" s="3">
        <v>9.05695157865E-3</v>
      </c>
      <c r="I13" s="4">
        <f t="shared" si="0"/>
        <v>1345.8203212821941</v>
      </c>
      <c r="J13" s="3">
        <v>9</v>
      </c>
      <c r="K13" s="21">
        <v>17</v>
      </c>
      <c r="L13" s="21">
        <v>27</v>
      </c>
      <c r="M13" s="5">
        <f t="shared" si="1"/>
        <v>12.300433917806004</v>
      </c>
      <c r="N13" s="34">
        <v>98.380099999999999</v>
      </c>
      <c r="O13" s="1">
        <v>41.901000000000003</v>
      </c>
      <c r="P13" s="43">
        <f t="shared" si="2"/>
        <v>6.5250190795404367E-3</v>
      </c>
      <c r="Q13" s="1">
        <f t="shared" si="3"/>
        <v>8.8617638399998668</v>
      </c>
      <c r="R13" s="1">
        <f t="shared" si="4"/>
        <v>4.33385088</v>
      </c>
      <c r="S13" s="42">
        <f t="shared" si="5"/>
        <v>3.1809139626817972E-3</v>
      </c>
      <c r="T13">
        <v>9</v>
      </c>
      <c r="U13" s="9">
        <v>1320</v>
      </c>
      <c r="V13" s="24">
        <v>1340</v>
      </c>
      <c r="W13">
        <v>1360</v>
      </c>
      <c r="X13">
        <v>1380</v>
      </c>
      <c r="Y13">
        <v>1400</v>
      </c>
    </row>
    <row r="14" spans="1:25" x14ac:dyDescent="0.3">
      <c r="A14" s="37"/>
      <c r="B14" s="3" t="s">
        <v>14</v>
      </c>
      <c r="C14" s="3">
        <v>3</v>
      </c>
      <c r="D14" s="3">
        <v>10</v>
      </c>
      <c r="E14" s="3">
        <v>1</v>
      </c>
      <c r="F14" s="3">
        <v>1</v>
      </c>
      <c r="G14" s="4">
        <v>1353.4088811619201</v>
      </c>
      <c r="H14" s="3">
        <v>9.1839999999999995E-3</v>
      </c>
      <c r="I14" s="4">
        <f t="shared" si="0"/>
        <v>1340.9791739973291</v>
      </c>
      <c r="J14" s="3">
        <v>10</v>
      </c>
      <c r="K14" s="21">
        <v>17</v>
      </c>
      <c r="L14" s="21">
        <v>27</v>
      </c>
      <c r="M14" s="5">
        <f t="shared" si="1"/>
        <v>12.429707164591036</v>
      </c>
      <c r="N14" s="34">
        <v>98.001300000000001</v>
      </c>
      <c r="O14" s="1">
        <v>41.73</v>
      </c>
      <c r="P14" s="43">
        <f t="shared" si="2"/>
        <v>7.7949196557976835E-3</v>
      </c>
      <c r="Q14" s="1">
        <f t="shared" si="3"/>
        <v>10.549713490100203</v>
      </c>
      <c r="R14" s="1">
        <f t="shared" si="4"/>
        <v>4.7118740380799409</v>
      </c>
      <c r="S14" s="42">
        <f t="shared" si="5"/>
        <v>3.4694072821131869E-3</v>
      </c>
      <c r="T14">
        <v>10</v>
      </c>
      <c r="U14" s="9">
        <v>1320</v>
      </c>
      <c r="V14" s="24">
        <v>1340</v>
      </c>
      <c r="W14">
        <v>1360</v>
      </c>
      <c r="X14">
        <v>1380</v>
      </c>
      <c r="Y14">
        <v>1400</v>
      </c>
    </row>
    <row r="15" spans="1:25" x14ac:dyDescent="0.3">
      <c r="A15" s="37"/>
      <c r="B15" s="3" t="s">
        <v>16</v>
      </c>
      <c r="C15" s="3">
        <v>3</v>
      </c>
      <c r="D15" s="3">
        <v>11</v>
      </c>
      <c r="E15" s="3">
        <v>1</v>
      </c>
      <c r="F15" s="3">
        <v>1</v>
      </c>
      <c r="G15" s="4">
        <v>1353.40888697738</v>
      </c>
      <c r="H15" s="3">
        <v>8.8209708334200006E-3</v>
      </c>
      <c r="I15" s="4">
        <f t="shared" si="0"/>
        <v>1341.4705066596612</v>
      </c>
      <c r="J15" s="3">
        <v>10</v>
      </c>
      <c r="K15" s="21">
        <v>17</v>
      </c>
      <c r="L15" s="21">
        <v>27</v>
      </c>
      <c r="M15" s="5">
        <f t="shared" si="1"/>
        <v>11.938380317718838</v>
      </c>
      <c r="N15" s="34">
        <v>98.001300000000001</v>
      </c>
      <c r="O15" s="1">
        <v>41.725999999999999</v>
      </c>
      <c r="P15" s="43">
        <f t="shared" si="2"/>
        <v>1.2162088734426341E-2</v>
      </c>
      <c r="Q15" s="1">
        <f t="shared" si="3"/>
        <v>16.460278977380085</v>
      </c>
      <c r="R15" s="1">
        <f t="shared" si="4"/>
        <v>-5.815459871882922E-6</v>
      </c>
      <c r="S15" s="42">
        <f t="shared" si="5"/>
        <v>-4.2968979684027711E-9</v>
      </c>
      <c r="T15">
        <v>11</v>
      </c>
      <c r="U15" s="9">
        <v>1320</v>
      </c>
      <c r="V15" s="24">
        <v>1340</v>
      </c>
      <c r="W15">
        <v>1360</v>
      </c>
      <c r="X15">
        <v>1380</v>
      </c>
      <c r="Y15">
        <v>1400</v>
      </c>
    </row>
    <row r="16" spans="1:25" ht="15" thickBot="1" x14ac:dyDescent="0.35">
      <c r="A16" s="38"/>
      <c r="B16" s="6" t="s">
        <v>17</v>
      </c>
      <c r="C16" s="6">
        <v>3</v>
      </c>
      <c r="D16" s="6">
        <v>12</v>
      </c>
      <c r="E16" s="6">
        <v>1</v>
      </c>
      <c r="F16" s="6">
        <v>1</v>
      </c>
      <c r="G16" s="7">
        <v>1353.4088908800002</v>
      </c>
      <c r="H16" s="6">
        <v>1.0048982073035E-2</v>
      </c>
      <c r="I16" s="7">
        <f t="shared" si="0"/>
        <v>1339.8085091980608</v>
      </c>
      <c r="J16" s="6">
        <v>10</v>
      </c>
      <c r="K16" s="21">
        <v>17</v>
      </c>
      <c r="L16" s="21">
        <v>27</v>
      </c>
      <c r="M16" s="8">
        <f t="shared" si="1"/>
        <v>13.600381681939325</v>
      </c>
      <c r="N16" s="34">
        <v>98.001300000000001</v>
      </c>
      <c r="O16" s="1">
        <v>41.725999999999999</v>
      </c>
      <c r="P16" s="43">
        <f>Q16/G16</f>
        <v>1.5643581641615983E-2</v>
      </c>
      <c r="Q16" s="1">
        <f t="shared" si="3"/>
        <v>21.172162478970222</v>
      </c>
      <c r="R16" s="1">
        <f t="shared" si="4"/>
        <v>-3.902620164808468E-6</v>
      </c>
      <c r="S16" s="42">
        <f t="shared" si="5"/>
        <v>-2.8835484991711112E-9</v>
      </c>
      <c r="T16">
        <v>12</v>
      </c>
      <c r="U16" s="9">
        <v>1320</v>
      </c>
      <c r="V16" s="24">
        <v>1340</v>
      </c>
      <c r="W16">
        <v>1360</v>
      </c>
      <c r="X16">
        <v>1380</v>
      </c>
      <c r="Y16">
        <v>1400</v>
      </c>
    </row>
    <row r="17" spans="1:19" ht="14.4" customHeight="1" x14ac:dyDescent="0.3">
      <c r="A17" s="36" t="s">
        <v>36</v>
      </c>
      <c r="B17" s="2" t="s">
        <v>39</v>
      </c>
      <c r="C17" s="2">
        <v>3</v>
      </c>
      <c r="D17" s="2">
        <v>3</v>
      </c>
      <c r="E17" s="12">
        <v>2</v>
      </c>
      <c r="F17" s="2">
        <v>0</v>
      </c>
      <c r="G17" s="17"/>
      <c r="H17" s="2"/>
      <c r="I17" s="18"/>
      <c r="J17" s="2"/>
      <c r="K17" s="2"/>
      <c r="L17" s="2"/>
      <c r="M17" s="19"/>
      <c r="N17" s="34"/>
      <c r="Q17" s="1"/>
      <c r="R17" s="1"/>
      <c r="S17" s="42"/>
    </row>
    <row r="18" spans="1:19" x14ac:dyDescent="0.3">
      <c r="A18" s="37"/>
      <c r="B18" s="3" t="s">
        <v>40</v>
      </c>
      <c r="C18" s="3">
        <v>3</v>
      </c>
      <c r="D18" s="3">
        <v>4</v>
      </c>
      <c r="E18" s="9">
        <v>2</v>
      </c>
      <c r="F18" s="3">
        <v>1</v>
      </c>
      <c r="G18" s="15">
        <v>1406.3064076799999</v>
      </c>
      <c r="H18" s="3">
        <v>1.93658689376564E-3</v>
      </c>
      <c r="I18" s="4">
        <f t="shared" ref="I18:I26" si="6">G18-G18*(H18)</f>
        <v>1403.5829731222682</v>
      </c>
      <c r="J18" s="3">
        <v>4</v>
      </c>
      <c r="K18" s="21">
        <v>25</v>
      </c>
      <c r="L18">
        <v>28</v>
      </c>
      <c r="M18" s="5">
        <f t="shared" ref="M18:M37" si="7">G18-I18</f>
        <v>2.7234345577317072</v>
      </c>
      <c r="N18" s="34">
        <v>98.601100000000002</v>
      </c>
      <c r="O18" s="1">
        <v>42.125</v>
      </c>
      <c r="P18" s="1"/>
      <c r="Q18" s="1"/>
      <c r="R18" s="1"/>
      <c r="S18" s="42"/>
    </row>
    <row r="19" spans="1:19" ht="14.4" customHeight="1" x14ac:dyDescent="0.3">
      <c r="A19" s="37"/>
      <c r="B19" s="3" t="s">
        <v>41</v>
      </c>
      <c r="C19" s="3">
        <v>3</v>
      </c>
      <c r="D19" s="3">
        <v>5</v>
      </c>
      <c r="E19" s="9">
        <v>2</v>
      </c>
      <c r="F19" s="3">
        <v>1</v>
      </c>
      <c r="G19" s="15">
        <v>1389.5306172324099</v>
      </c>
      <c r="H19" s="3">
        <v>8.5295409165939608E-3</v>
      </c>
      <c r="I19" s="4">
        <f t="shared" si="6"/>
        <v>1377.678558977866</v>
      </c>
      <c r="J19" s="3">
        <v>5</v>
      </c>
      <c r="K19" s="21">
        <v>25</v>
      </c>
      <c r="L19">
        <v>28</v>
      </c>
      <c r="M19" s="5">
        <f t="shared" si="7"/>
        <v>11.852058254543863</v>
      </c>
      <c r="N19" s="34">
        <v>97.300899999999999</v>
      </c>
      <c r="O19" s="1">
        <v>41.526000000000003</v>
      </c>
      <c r="P19" s="1"/>
      <c r="Q19" s="1"/>
      <c r="R19" s="1">
        <f t="shared" si="4"/>
        <v>16.775790447589998</v>
      </c>
      <c r="S19" s="42">
        <f t="shared" si="5"/>
        <v>1.1928972488481522E-2</v>
      </c>
    </row>
    <row r="20" spans="1:19" x14ac:dyDescent="0.3">
      <c r="A20" s="37"/>
      <c r="B20" s="3" t="s">
        <v>42</v>
      </c>
      <c r="C20" s="3">
        <v>3</v>
      </c>
      <c r="D20" s="3">
        <v>6</v>
      </c>
      <c r="E20" s="9">
        <v>2</v>
      </c>
      <c r="F20" s="3">
        <v>1</v>
      </c>
      <c r="G20" s="15">
        <v>1377.7362470400001</v>
      </c>
      <c r="H20" s="3">
        <v>9.4214521416540707E-3</v>
      </c>
      <c r="I20" s="4">
        <f t="shared" si="6"/>
        <v>1364.7559709246907</v>
      </c>
      <c r="J20" s="3">
        <v>6</v>
      </c>
      <c r="K20" s="21">
        <v>25</v>
      </c>
      <c r="L20">
        <v>28</v>
      </c>
      <c r="M20" s="5">
        <f t="shared" si="7"/>
        <v>12.98027611530938</v>
      </c>
      <c r="N20" s="34">
        <v>96.386799999999994</v>
      </c>
      <c r="O20" s="1">
        <v>41.104999999999997</v>
      </c>
      <c r="P20" s="1"/>
      <c r="Q20" s="1"/>
      <c r="R20" s="1">
        <f t="shared" si="4"/>
        <v>11.794370192409815</v>
      </c>
      <c r="S20" s="42">
        <f t="shared" si="5"/>
        <v>8.4880246941957914E-3</v>
      </c>
    </row>
    <row r="21" spans="1:19" x14ac:dyDescent="0.3">
      <c r="A21" s="37"/>
      <c r="B21" s="3" t="s">
        <v>43</v>
      </c>
      <c r="C21" s="3">
        <v>3</v>
      </c>
      <c r="D21" s="3">
        <v>7</v>
      </c>
      <c r="E21" s="9">
        <v>2</v>
      </c>
      <c r="F21" s="3">
        <v>1</v>
      </c>
      <c r="G21" s="15">
        <v>1367.3347238400002</v>
      </c>
      <c r="H21" s="3">
        <v>2.18010300165296E-2</v>
      </c>
      <c r="I21" s="4">
        <f t="shared" si="6"/>
        <v>1337.5254184829212</v>
      </c>
      <c r="J21" s="3">
        <v>7</v>
      </c>
      <c r="K21" s="21">
        <v>25</v>
      </c>
      <c r="L21">
        <v>27</v>
      </c>
      <c r="M21" s="5">
        <f t="shared" si="7"/>
        <v>29.809305357078983</v>
      </c>
      <c r="N21" s="34">
        <v>99.120599999999996</v>
      </c>
      <c r="O21" s="1">
        <v>42.241999999999997</v>
      </c>
      <c r="P21" s="1"/>
      <c r="Q21" s="1"/>
      <c r="R21" s="1">
        <f t="shared" si="4"/>
        <v>10.401523199999929</v>
      </c>
      <c r="S21" s="42">
        <f t="shared" si="5"/>
        <v>7.5497202184722223E-3</v>
      </c>
    </row>
    <row r="22" spans="1:19" x14ac:dyDescent="0.3">
      <c r="A22" s="37"/>
      <c r="B22" s="3" t="s">
        <v>44</v>
      </c>
      <c r="C22" s="3">
        <v>3</v>
      </c>
      <c r="D22" s="3">
        <v>8</v>
      </c>
      <c r="E22" s="9">
        <v>2</v>
      </c>
      <c r="F22" s="3">
        <v>1</v>
      </c>
      <c r="G22" s="15">
        <v>1358.17953792</v>
      </c>
      <c r="H22" s="3">
        <v>8.4548217013099298E-3</v>
      </c>
      <c r="I22" s="4">
        <f t="shared" si="6"/>
        <v>1346.696372088519</v>
      </c>
      <c r="J22" s="3">
        <v>8</v>
      </c>
      <c r="K22" s="21">
        <v>25</v>
      </c>
      <c r="L22">
        <v>27</v>
      </c>
      <c r="M22" s="5">
        <f t="shared" si="7"/>
        <v>11.483165831481074</v>
      </c>
      <c r="N22" s="34">
        <v>98.384799999999998</v>
      </c>
      <c r="O22" s="1">
        <v>41.902999999999999</v>
      </c>
      <c r="P22" s="1"/>
      <c r="Q22" s="1"/>
      <c r="R22" s="1">
        <f t="shared" si="4"/>
        <v>9.1551859200001218</v>
      </c>
      <c r="S22" s="42">
        <f t="shared" si="5"/>
        <v>6.6956435468038507E-3</v>
      </c>
    </row>
    <row r="23" spans="1:19" x14ac:dyDescent="0.3">
      <c r="A23" s="37"/>
      <c r="B23" s="3" t="s">
        <v>45</v>
      </c>
      <c r="C23" s="3">
        <v>3</v>
      </c>
      <c r="D23" s="3">
        <v>9</v>
      </c>
      <c r="E23" s="9">
        <v>2</v>
      </c>
      <c r="F23" s="3">
        <v>1</v>
      </c>
      <c r="G23" s="15">
        <v>1349.2589913600002</v>
      </c>
      <c r="H23" s="3">
        <v>1.15775870202234E-2</v>
      </c>
      <c r="I23" s="4">
        <f t="shared" si="6"/>
        <v>1333.6378279747109</v>
      </c>
      <c r="J23" s="3">
        <v>9</v>
      </c>
      <c r="K23" s="21">
        <v>25</v>
      </c>
      <c r="L23">
        <v>27</v>
      </c>
      <c r="M23" s="5">
        <f t="shared" si="7"/>
        <v>15.621163385289265</v>
      </c>
      <c r="N23" s="34">
        <v>97.6678</v>
      </c>
      <c r="O23" s="1">
        <v>41.573</v>
      </c>
      <c r="P23" s="1"/>
      <c r="Q23" s="1"/>
      <c r="R23" s="1">
        <f t="shared" si="4"/>
        <v>8.9205465599998206</v>
      </c>
      <c r="S23" s="42">
        <f t="shared" si="5"/>
        <v>6.5680171957687543E-3</v>
      </c>
    </row>
    <row r="24" spans="1:19" x14ac:dyDescent="0.3">
      <c r="A24" s="37"/>
      <c r="B24" s="3" t="s">
        <v>46</v>
      </c>
      <c r="C24" s="3">
        <v>3</v>
      </c>
      <c r="D24" s="3">
        <v>10</v>
      </c>
      <c r="E24" s="9">
        <v>2</v>
      </c>
      <c r="F24" s="3">
        <v>1</v>
      </c>
      <c r="G24" s="15">
        <v>1342.8591676718199</v>
      </c>
      <c r="H24" s="3">
        <v>0.15880834028830801</v>
      </c>
      <c r="I24" s="4">
        <f t="shared" si="6"/>
        <v>1129.6019320129194</v>
      </c>
      <c r="J24" s="3">
        <v>10</v>
      </c>
      <c r="K24" s="21">
        <v>25</v>
      </c>
      <c r="L24">
        <v>27</v>
      </c>
      <c r="M24" s="5">
        <f t="shared" si="7"/>
        <v>213.25723565890053</v>
      </c>
      <c r="N24" s="34">
        <v>97.153400000000005</v>
      </c>
      <c r="O24" s="1">
        <v>41.335999999999999</v>
      </c>
      <c r="P24" s="1"/>
      <c r="Q24" s="1"/>
      <c r="R24" s="1">
        <f t="shared" si="4"/>
        <v>6.3998236881802768</v>
      </c>
      <c r="S24" s="42">
        <f t="shared" si="5"/>
        <v>4.7432136670288224E-3</v>
      </c>
    </row>
    <row r="25" spans="1:19" x14ac:dyDescent="0.3">
      <c r="A25" s="37"/>
      <c r="B25" s="3" t="s">
        <v>47</v>
      </c>
      <c r="C25" s="3">
        <v>3</v>
      </c>
      <c r="D25" s="3">
        <v>11</v>
      </c>
      <c r="E25" s="9">
        <v>2</v>
      </c>
      <c r="F25" s="3">
        <v>1</v>
      </c>
      <c r="G25" s="15">
        <v>1336.9486079999999</v>
      </c>
      <c r="H25" s="3">
        <v>0.16017081858058199</v>
      </c>
      <c r="I25" s="4">
        <f t="shared" si="6"/>
        <v>1122.8084550564704</v>
      </c>
      <c r="J25" s="3">
        <v>11</v>
      </c>
      <c r="K25" s="21">
        <v>25</v>
      </c>
      <c r="L25">
        <v>27</v>
      </c>
      <c r="M25" s="5">
        <f t="shared" si="7"/>
        <v>214.14015294352953</v>
      </c>
      <c r="N25" s="34">
        <v>96.678299999999993</v>
      </c>
      <c r="O25" s="1">
        <v>41.116999999999997</v>
      </c>
      <c r="P25" s="1"/>
      <c r="Q25" s="1"/>
      <c r="R25" s="1">
        <f t="shared" si="4"/>
        <v>5.9105596718200104</v>
      </c>
      <c r="S25" s="42">
        <f t="shared" si="5"/>
        <v>4.4014739699528094E-3</v>
      </c>
    </row>
    <row r="26" spans="1:19" ht="15" thickBot="1" x14ac:dyDescent="0.35">
      <c r="A26" s="37"/>
      <c r="B26" s="3" t="s">
        <v>48</v>
      </c>
      <c r="C26" s="3">
        <v>3</v>
      </c>
      <c r="D26" s="3">
        <v>12</v>
      </c>
      <c r="E26" s="9">
        <v>2</v>
      </c>
      <c r="F26" s="3">
        <v>1</v>
      </c>
      <c r="G26" s="15">
        <v>1332.2367284010299</v>
      </c>
      <c r="H26" s="3">
        <v>8.0312735032272806E-2</v>
      </c>
      <c r="I26" s="4">
        <f t="shared" si="6"/>
        <v>1225.241153032696</v>
      </c>
      <c r="J26" s="3">
        <v>12</v>
      </c>
      <c r="K26" s="21">
        <v>25</v>
      </c>
      <c r="L26">
        <v>27</v>
      </c>
      <c r="M26" s="5">
        <f t="shared" si="7"/>
        <v>106.9955753683339</v>
      </c>
      <c r="N26" s="34">
        <v>96.299599999999998</v>
      </c>
      <c r="O26" s="1">
        <v>40.942</v>
      </c>
      <c r="P26" s="1"/>
      <c r="Q26" s="1"/>
      <c r="R26" s="1">
        <f t="shared" si="4"/>
        <v>4.711879598969972</v>
      </c>
      <c r="S26" s="42">
        <f t="shared" si="5"/>
        <v>3.524353569595079E-3</v>
      </c>
    </row>
    <row r="27" spans="1:19" ht="14.4" customHeight="1" x14ac:dyDescent="0.3">
      <c r="A27" s="36" t="s">
        <v>49</v>
      </c>
      <c r="B27" s="2" t="s">
        <v>51</v>
      </c>
      <c r="C27" s="2">
        <v>4</v>
      </c>
      <c r="D27" s="2">
        <v>2</v>
      </c>
      <c r="E27" s="12">
        <v>1</v>
      </c>
      <c r="F27" s="2">
        <v>0</v>
      </c>
      <c r="G27" s="18"/>
      <c r="H27" s="2"/>
      <c r="I27" s="2"/>
      <c r="J27" s="2"/>
      <c r="K27" s="22">
        <v>17</v>
      </c>
      <c r="L27" s="22"/>
      <c r="M27" s="19"/>
      <c r="N27" s="34"/>
    </row>
    <row r="28" spans="1:19" x14ac:dyDescent="0.3">
      <c r="A28" s="37"/>
      <c r="B28" s="3" t="s">
        <v>61</v>
      </c>
      <c r="C28" s="9">
        <v>4</v>
      </c>
      <c r="D28" s="9">
        <v>3</v>
      </c>
      <c r="E28" s="9">
        <v>1</v>
      </c>
      <c r="F28" s="3">
        <v>1</v>
      </c>
      <c r="G28" s="4">
        <v>1492.3079270399999</v>
      </c>
      <c r="H28" s="3">
        <v>3.5548214259258001E-4</v>
      </c>
      <c r="I28" s="4">
        <f>G28-G28*(H28)</f>
        <v>1491.7774382206878</v>
      </c>
      <c r="J28" s="3">
        <v>3</v>
      </c>
      <c r="K28" s="21">
        <v>17</v>
      </c>
      <c r="L28" s="21"/>
      <c r="M28" s="5">
        <f t="shared" si="7"/>
        <v>0.5304888193120405</v>
      </c>
      <c r="N28" s="33"/>
    </row>
    <row r="29" spans="1:19" x14ac:dyDescent="0.3">
      <c r="A29" s="37"/>
      <c r="B29" s="3" t="s">
        <v>52</v>
      </c>
      <c r="C29" s="9">
        <v>4</v>
      </c>
      <c r="D29" s="9">
        <v>4</v>
      </c>
      <c r="E29" s="9">
        <v>1</v>
      </c>
      <c r="F29" s="3">
        <v>1</v>
      </c>
      <c r="G29" s="4">
        <v>1478.29441152</v>
      </c>
      <c r="H29" s="3">
        <v>9.4100162390419392E-3</v>
      </c>
      <c r="I29" s="4">
        <f t="shared" ref="I29:I37" si="8">G29-G29*(H29)</f>
        <v>1464.3836371015118</v>
      </c>
      <c r="J29" s="3">
        <v>4</v>
      </c>
      <c r="K29" s="21">
        <v>17</v>
      </c>
      <c r="L29" s="21"/>
      <c r="M29" s="5">
        <f t="shared" si="7"/>
        <v>13.910774418488245</v>
      </c>
      <c r="N29" s="33"/>
    </row>
    <row r="30" spans="1:19" x14ac:dyDescent="0.3">
      <c r="A30" s="37"/>
      <c r="B30" s="3" t="s">
        <v>53</v>
      </c>
      <c r="C30" s="9">
        <v>4</v>
      </c>
      <c r="D30" s="9">
        <v>5</v>
      </c>
      <c r="E30" s="9">
        <v>1</v>
      </c>
      <c r="F30" s="3">
        <v>1</v>
      </c>
      <c r="G30" s="4">
        <v>1389.5306688000001</v>
      </c>
      <c r="H30" s="4">
        <v>9.6861179604631406E-3</v>
      </c>
      <c r="I30" s="4">
        <f t="shared" si="8"/>
        <v>1376.071510832322</v>
      </c>
      <c r="J30" s="3">
        <v>5</v>
      </c>
      <c r="K30" s="21">
        <v>17</v>
      </c>
      <c r="L30" s="21"/>
      <c r="M30" s="5">
        <f t="shared" si="7"/>
        <v>13.459157967678038</v>
      </c>
      <c r="N30" s="33"/>
    </row>
    <row r="31" spans="1:19" x14ac:dyDescent="0.3">
      <c r="A31" s="37"/>
      <c r="B31" s="3" t="s">
        <v>54</v>
      </c>
      <c r="C31" s="9">
        <v>4</v>
      </c>
      <c r="D31" s="9">
        <v>6</v>
      </c>
      <c r="E31" s="9">
        <v>1</v>
      </c>
      <c r="F31" s="9">
        <v>1</v>
      </c>
      <c r="G31" s="4">
        <v>1377.73624521228</v>
      </c>
      <c r="H31" s="3">
        <v>9.5640133285550197E-3</v>
      </c>
      <c r="I31" s="4">
        <f t="shared" si="8"/>
        <v>1364.5595573998364</v>
      </c>
      <c r="J31" s="3">
        <v>6</v>
      </c>
      <c r="K31" s="21">
        <v>17</v>
      </c>
      <c r="L31" s="21"/>
      <c r="M31" s="5">
        <f t="shared" si="7"/>
        <v>13.176687812443561</v>
      </c>
      <c r="N31" s="33"/>
    </row>
    <row r="32" spans="1:19" x14ac:dyDescent="0.3">
      <c r="A32" s="37"/>
      <c r="B32" s="3" t="s">
        <v>55</v>
      </c>
      <c r="C32" s="9">
        <v>4</v>
      </c>
      <c r="D32" s="9">
        <v>7</v>
      </c>
      <c r="E32" s="9">
        <v>1</v>
      </c>
      <c r="F32" s="9">
        <v>1</v>
      </c>
      <c r="G32" s="4">
        <v>1368.3651686400001</v>
      </c>
      <c r="H32" s="3">
        <v>6.3571207937942499E-3</v>
      </c>
      <c r="I32" s="4">
        <f t="shared" si="8"/>
        <v>1359.6663059729349</v>
      </c>
      <c r="J32" s="3">
        <v>7</v>
      </c>
      <c r="K32" s="21">
        <v>17</v>
      </c>
      <c r="L32" s="21"/>
      <c r="M32" s="5">
        <f t="shared" si="7"/>
        <v>8.6988626670652138</v>
      </c>
      <c r="N32" s="33"/>
    </row>
    <row r="33" spans="1:14" x14ac:dyDescent="0.3">
      <c r="A33" s="37"/>
      <c r="B33" s="3" t="s">
        <v>56</v>
      </c>
      <c r="C33" s="9">
        <v>4</v>
      </c>
      <c r="D33" s="9">
        <v>8</v>
      </c>
      <c r="E33" s="9">
        <v>1</v>
      </c>
      <c r="F33" s="9">
        <v>1</v>
      </c>
      <c r="G33" s="4">
        <v>1362.4546060800001</v>
      </c>
      <c r="H33" s="3">
        <v>5.2240339043068901E-3</v>
      </c>
      <c r="I33" s="4">
        <f t="shared" si="8"/>
        <v>1355.337097024759</v>
      </c>
      <c r="J33" s="3">
        <v>8</v>
      </c>
      <c r="K33" s="21">
        <v>17</v>
      </c>
      <c r="L33" s="21"/>
      <c r="M33" s="5">
        <f t="shared" si="7"/>
        <v>7.1175090552410438</v>
      </c>
      <c r="N33" s="33"/>
    </row>
    <row r="34" spans="1:14" x14ac:dyDescent="0.3">
      <c r="A34" s="37"/>
      <c r="B34" s="3" t="s">
        <v>57</v>
      </c>
      <c r="C34" s="9">
        <v>4</v>
      </c>
      <c r="D34" s="9">
        <v>9</v>
      </c>
      <c r="E34" s="9">
        <v>1</v>
      </c>
      <c r="F34" s="9">
        <v>1</v>
      </c>
      <c r="G34" s="4">
        <v>1357.7427417599999</v>
      </c>
      <c r="H34" s="3">
        <v>6.6236424533816203E-3</v>
      </c>
      <c r="I34" s="4">
        <f t="shared" si="8"/>
        <v>1348.7495392949077</v>
      </c>
      <c r="J34" s="3">
        <v>9</v>
      </c>
      <c r="K34" s="21">
        <v>17</v>
      </c>
      <c r="L34" s="21"/>
      <c r="M34" s="5">
        <f t="shared" si="7"/>
        <v>8.9932024650922813</v>
      </c>
      <c r="N34" s="33"/>
    </row>
    <row r="35" spans="1:14" x14ac:dyDescent="0.3">
      <c r="A35" s="37"/>
      <c r="B35" s="3" t="s">
        <v>58</v>
      </c>
      <c r="C35" s="9">
        <v>4</v>
      </c>
      <c r="D35" s="9">
        <v>10</v>
      </c>
      <c r="E35" s="9">
        <v>1</v>
      </c>
      <c r="F35" s="9">
        <v>1</v>
      </c>
      <c r="G35" s="4">
        <v>1353.4088870353</v>
      </c>
      <c r="H35" s="3">
        <v>9.1836175093583401E-3</v>
      </c>
      <c r="I35" s="4">
        <f t="shared" si="8"/>
        <v>1340.9796974830015</v>
      </c>
      <c r="J35" s="3">
        <v>10</v>
      </c>
      <c r="K35" s="21">
        <v>17</v>
      </c>
      <c r="L35" s="21"/>
      <c r="M35" s="5">
        <f t="shared" si="7"/>
        <v>12.429189552298567</v>
      </c>
      <c r="N35" s="33"/>
    </row>
    <row r="36" spans="1:14" x14ac:dyDescent="0.3">
      <c r="A36" s="37"/>
      <c r="B36" s="3" t="s">
        <v>59</v>
      </c>
      <c r="C36" s="3">
        <v>4</v>
      </c>
      <c r="D36" s="3">
        <v>11</v>
      </c>
      <c r="E36" s="9">
        <v>1</v>
      </c>
      <c r="F36" s="3">
        <v>1</v>
      </c>
      <c r="G36" s="4">
        <v>1353.40888126046</v>
      </c>
      <c r="H36" s="3">
        <v>9.9504740040420002E-3</v>
      </c>
      <c r="I36" s="4">
        <f t="shared" si="8"/>
        <v>1339.9418213706383</v>
      </c>
      <c r="J36" s="3">
        <v>10</v>
      </c>
      <c r="K36" s="21">
        <v>17</v>
      </c>
      <c r="L36" s="21"/>
      <c r="M36" s="5">
        <f t="shared" si="7"/>
        <v>13.467059889821712</v>
      </c>
      <c r="N36" s="33"/>
    </row>
    <row r="37" spans="1:14" ht="15" thickBot="1" x14ac:dyDescent="0.35">
      <c r="A37" s="38"/>
      <c r="B37" s="6" t="s">
        <v>60</v>
      </c>
      <c r="C37" s="6">
        <v>4</v>
      </c>
      <c r="D37" s="20">
        <v>12</v>
      </c>
      <c r="E37" s="20">
        <v>1</v>
      </c>
      <c r="F37" s="6">
        <v>1</v>
      </c>
      <c r="G37" s="7">
        <v>1353.4088908800002</v>
      </c>
      <c r="H37" s="6">
        <v>9.5510513987088399E-3</v>
      </c>
      <c r="I37" s="7">
        <f t="shared" si="8"/>
        <v>1340.4824129997357</v>
      </c>
      <c r="J37" s="6">
        <v>10</v>
      </c>
      <c r="K37" s="23">
        <v>17</v>
      </c>
      <c r="L37" s="23"/>
      <c r="M37" s="8">
        <f t="shared" si="7"/>
        <v>12.926477880264429</v>
      </c>
      <c r="N37" s="33"/>
    </row>
    <row r="38" spans="1:14" x14ac:dyDescent="0.3">
      <c r="A38" t="s">
        <v>81</v>
      </c>
      <c r="C38" s="9">
        <v>3</v>
      </c>
      <c r="D38" s="9">
        <v>3</v>
      </c>
      <c r="E38" s="9">
        <v>1</v>
      </c>
      <c r="F38" s="9">
        <v>0</v>
      </c>
    </row>
    <row r="39" spans="1:14" x14ac:dyDescent="0.3">
      <c r="B39" t="s">
        <v>83</v>
      </c>
      <c r="C39" s="9">
        <v>3</v>
      </c>
      <c r="D39" s="9">
        <v>4</v>
      </c>
      <c r="E39" s="9">
        <v>1</v>
      </c>
      <c r="F39" s="9">
        <v>1</v>
      </c>
      <c r="G39" s="1">
        <v>1298.40367552</v>
      </c>
    </row>
    <row r="40" spans="1:14" x14ac:dyDescent="0.3">
      <c r="B40" t="s">
        <v>82</v>
      </c>
      <c r="C40">
        <v>3</v>
      </c>
      <c r="D40">
        <v>5</v>
      </c>
      <c r="E40">
        <v>1</v>
      </c>
      <c r="F40">
        <v>1</v>
      </c>
      <c r="G40" s="1">
        <f>1283804.03775999/1000</f>
        <v>1283.80403775999</v>
      </c>
    </row>
    <row r="41" spans="1:14" x14ac:dyDescent="0.3">
      <c r="C41">
        <v>2</v>
      </c>
      <c r="D41">
        <v>6</v>
      </c>
      <c r="E41">
        <v>1</v>
      </c>
      <c r="F41">
        <v>0</v>
      </c>
    </row>
    <row r="42" spans="1:14" x14ac:dyDescent="0.3">
      <c r="C42">
        <v>2</v>
      </c>
      <c r="D42">
        <v>7</v>
      </c>
      <c r="E42">
        <v>1</v>
      </c>
      <c r="F42">
        <v>0</v>
      </c>
    </row>
    <row r="45" spans="1:14" x14ac:dyDescent="0.3">
      <c r="J45" s="42">
        <f>((2*G18)-(G39+G18))/(2*G18)</f>
        <v>3.8363877022365468E-2</v>
      </c>
    </row>
  </sheetData>
  <mergeCells count="3">
    <mergeCell ref="A27:A37"/>
    <mergeCell ref="A8:A16"/>
    <mergeCell ref="A17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06A4-1FD8-4DDF-963A-619A1B7FB958}">
  <dimension ref="B2:J33"/>
  <sheetViews>
    <sheetView workbookViewId="0">
      <selection activeCell="D20" sqref="D20"/>
    </sheetView>
  </sheetViews>
  <sheetFormatPr defaultRowHeight="14.4" x14ac:dyDescent="0.3"/>
  <cols>
    <col min="2" max="2" width="14.77734375" customWidth="1"/>
    <col min="3" max="3" width="12.44140625" customWidth="1"/>
    <col min="4" max="4" width="13.6640625" customWidth="1"/>
    <col min="5" max="5" width="21.77734375" customWidth="1"/>
    <col min="6" max="6" width="20.6640625" customWidth="1"/>
    <col min="7" max="7" width="15.6640625" customWidth="1"/>
    <col min="8" max="8" width="18.88671875" customWidth="1"/>
    <col min="9" max="9" width="21.5546875" customWidth="1"/>
    <col min="10" max="10" width="21.44140625" customWidth="1"/>
  </cols>
  <sheetData>
    <row r="2" spans="2:10" ht="15" thickBot="1" x14ac:dyDescent="0.35"/>
    <row r="3" spans="2:10" x14ac:dyDescent="0.3">
      <c r="C3" s="39" t="s">
        <v>62</v>
      </c>
      <c r="D3" s="40"/>
      <c r="E3" s="40"/>
      <c r="F3" s="41"/>
      <c r="G3" s="39" t="s">
        <v>63</v>
      </c>
      <c r="H3" s="40"/>
      <c r="I3" s="40"/>
      <c r="J3" s="41"/>
    </row>
    <row r="4" spans="2:10" x14ac:dyDescent="0.3">
      <c r="B4" t="s">
        <v>64</v>
      </c>
      <c r="C4" s="26" t="s">
        <v>65</v>
      </c>
      <c r="D4" s="3" t="s">
        <v>66</v>
      </c>
      <c r="E4" s="3" t="s">
        <v>68</v>
      </c>
      <c r="F4" s="11" t="s">
        <v>67</v>
      </c>
      <c r="G4" s="26" t="s">
        <v>65</v>
      </c>
      <c r="H4" s="3" t="s">
        <v>66</v>
      </c>
      <c r="I4" s="3" t="s">
        <v>68</v>
      </c>
      <c r="J4" s="11" t="s">
        <v>67</v>
      </c>
    </row>
    <row r="5" spans="2:10" x14ac:dyDescent="0.3">
      <c r="B5">
        <v>3</v>
      </c>
      <c r="C5" s="26" t="s">
        <v>5</v>
      </c>
      <c r="D5" s="3" t="s">
        <v>5</v>
      </c>
      <c r="E5" s="3"/>
      <c r="F5" s="11"/>
      <c r="G5" s="26" t="s">
        <v>5</v>
      </c>
      <c r="H5" s="3" t="s">
        <v>5</v>
      </c>
      <c r="I5" s="3"/>
      <c r="J5" s="11"/>
    </row>
    <row r="6" spans="2:10" x14ac:dyDescent="0.3">
      <c r="B6">
        <v>4</v>
      </c>
      <c r="C6" s="26" t="s">
        <v>5</v>
      </c>
      <c r="D6" s="3" t="s">
        <v>5</v>
      </c>
      <c r="E6" s="3"/>
      <c r="F6" s="11"/>
      <c r="G6" s="26"/>
      <c r="H6" s="3" t="s">
        <v>72</v>
      </c>
      <c r="I6" s="3" t="s">
        <v>73</v>
      </c>
      <c r="J6" s="11" t="s">
        <v>74</v>
      </c>
    </row>
    <row r="7" spans="2:10" x14ac:dyDescent="0.3">
      <c r="B7">
        <v>5</v>
      </c>
      <c r="C7" s="26"/>
      <c r="D7" s="3" t="s">
        <v>69</v>
      </c>
      <c r="E7" s="3" t="s">
        <v>70</v>
      </c>
      <c r="F7" s="11" t="s">
        <v>71</v>
      </c>
      <c r="G7" s="27">
        <v>-16.775790447589998</v>
      </c>
      <c r="H7" s="29" t="s">
        <v>75</v>
      </c>
      <c r="I7" s="29" t="s">
        <v>76</v>
      </c>
      <c r="J7" s="30" t="s">
        <v>77</v>
      </c>
    </row>
    <row r="8" spans="2:10" x14ac:dyDescent="0.3">
      <c r="B8">
        <v>6</v>
      </c>
      <c r="C8" s="27">
        <v>-13.562983680000116</v>
      </c>
      <c r="D8" s="3">
        <v>32</v>
      </c>
      <c r="E8" s="3">
        <v>0.5</v>
      </c>
      <c r="F8" s="11">
        <v>17.7</v>
      </c>
      <c r="G8" s="27">
        <v>-11.794370192409815</v>
      </c>
      <c r="H8" s="31">
        <v>35</v>
      </c>
      <c r="I8" s="29">
        <v>0.5</v>
      </c>
      <c r="J8" s="30">
        <v>15.7</v>
      </c>
    </row>
    <row r="9" spans="2:10" x14ac:dyDescent="0.3">
      <c r="B9">
        <v>7</v>
      </c>
      <c r="C9" s="27">
        <v>-8.9205533852000372</v>
      </c>
      <c r="D9" s="3">
        <v>30</v>
      </c>
      <c r="E9" s="3">
        <v>0.5</v>
      </c>
      <c r="F9" s="11">
        <v>11.6</v>
      </c>
      <c r="G9" s="27">
        <v>-10.401523199999929</v>
      </c>
      <c r="H9" s="9">
        <v>42</v>
      </c>
      <c r="I9" s="9">
        <v>1</v>
      </c>
      <c r="J9" s="11">
        <v>13.3</v>
      </c>
    </row>
    <row r="10" spans="2:10" x14ac:dyDescent="0.3">
      <c r="B10">
        <v>8</v>
      </c>
      <c r="C10" s="27">
        <v>-6.3610875747999671</v>
      </c>
      <c r="D10" s="3">
        <v>17</v>
      </c>
      <c r="E10" s="3">
        <v>0.5</v>
      </c>
      <c r="F10" s="11">
        <v>7.7</v>
      </c>
      <c r="G10" s="27">
        <v>-9.1551859200001218</v>
      </c>
      <c r="H10" s="9">
        <v>44</v>
      </c>
      <c r="I10" s="9">
        <v>1</v>
      </c>
      <c r="J10" s="11">
        <v>11.9</v>
      </c>
    </row>
    <row r="11" spans="2:10" x14ac:dyDescent="0.3">
      <c r="B11">
        <v>9</v>
      </c>
      <c r="C11" s="27">
        <v>-4.33385088</v>
      </c>
      <c r="D11" s="3">
        <v>16</v>
      </c>
      <c r="E11" s="3">
        <v>0.5</v>
      </c>
      <c r="F11" s="11">
        <v>5.6</v>
      </c>
      <c r="G11" s="27">
        <v>-8.9205465599998206</v>
      </c>
      <c r="H11" s="9">
        <v>30</v>
      </c>
      <c r="I11" s="9">
        <v>0.5</v>
      </c>
      <c r="J11" s="11">
        <v>11.6</v>
      </c>
    </row>
    <row r="12" spans="2:10" x14ac:dyDescent="0.3">
      <c r="B12">
        <v>10</v>
      </c>
      <c r="C12" s="27">
        <v>-4.7118740380799409</v>
      </c>
      <c r="D12" s="3">
        <v>13</v>
      </c>
      <c r="E12" s="3">
        <v>0.65400000000000003</v>
      </c>
      <c r="F12" s="11">
        <v>11.48</v>
      </c>
      <c r="G12" s="27">
        <v>-6.3998236881802768</v>
      </c>
      <c r="H12" s="9">
        <v>18</v>
      </c>
      <c r="I12" s="9">
        <v>1</v>
      </c>
      <c r="J12" s="11">
        <v>8.3000000000000007</v>
      </c>
    </row>
    <row r="13" spans="2:10" x14ac:dyDescent="0.3">
      <c r="B13">
        <v>11</v>
      </c>
      <c r="C13" s="27">
        <v>5.815459871882922E-6</v>
      </c>
      <c r="D13" s="3"/>
      <c r="E13" s="3"/>
      <c r="F13" s="11"/>
      <c r="G13" s="27">
        <v>-5.9105596718200104</v>
      </c>
      <c r="H13" s="9">
        <v>17</v>
      </c>
      <c r="I13" s="9">
        <v>0.5</v>
      </c>
      <c r="J13" s="11">
        <v>7.7</v>
      </c>
    </row>
    <row r="14" spans="2:10" ht="15" thickBot="1" x14ac:dyDescent="0.35">
      <c r="B14">
        <v>12</v>
      </c>
      <c r="C14" s="28">
        <v>3.902620164808468E-6</v>
      </c>
      <c r="D14" s="6"/>
      <c r="E14" s="6"/>
      <c r="F14" s="13"/>
      <c r="G14" s="28">
        <v>-4.711879598969972</v>
      </c>
      <c r="H14" s="6">
        <v>19</v>
      </c>
      <c r="I14" s="6">
        <v>0.5</v>
      </c>
      <c r="J14" s="32">
        <v>6.1352000000000002</v>
      </c>
    </row>
    <row r="22" spans="7:8" x14ac:dyDescent="0.3">
      <c r="G22" s="25"/>
      <c r="H22" s="25"/>
    </row>
    <row r="26" spans="7:8" x14ac:dyDescent="0.3">
      <c r="G26" s="14"/>
    </row>
    <row r="27" spans="7:8" x14ac:dyDescent="0.3">
      <c r="G27" s="14"/>
    </row>
    <row r="28" spans="7:8" x14ac:dyDescent="0.3">
      <c r="G28" s="14"/>
    </row>
    <row r="29" spans="7:8" x14ac:dyDescent="0.3">
      <c r="G29" s="14"/>
    </row>
    <row r="30" spans="7:8" x14ac:dyDescent="0.3">
      <c r="G30" s="14"/>
    </row>
    <row r="31" spans="7:8" x14ac:dyDescent="0.3">
      <c r="G31" s="14"/>
    </row>
    <row r="32" spans="7:8" x14ac:dyDescent="0.3">
      <c r="G32" s="14"/>
    </row>
    <row r="33" spans="7:7" x14ac:dyDescent="0.3">
      <c r="G33" s="14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DD70-E649-48CE-91C3-28276FFEA22B}">
  <dimension ref="A1:L18"/>
  <sheetViews>
    <sheetView workbookViewId="0">
      <selection activeCell="E22" sqref="E22"/>
    </sheetView>
  </sheetViews>
  <sheetFormatPr defaultRowHeight="14.4" x14ac:dyDescent="0.3"/>
  <sheetData>
    <row r="1" spans="1:12" x14ac:dyDescent="0.3">
      <c r="A1" s="36" t="s">
        <v>38</v>
      </c>
      <c r="B1" s="2" t="s">
        <v>33</v>
      </c>
      <c r="C1" s="2">
        <v>3</v>
      </c>
      <c r="D1" s="2">
        <v>3</v>
      </c>
      <c r="E1" s="2">
        <v>2</v>
      </c>
      <c r="F1" s="2">
        <v>0</v>
      </c>
      <c r="G1" s="17"/>
      <c r="H1" s="2"/>
      <c r="I1" s="2"/>
      <c r="J1" s="2"/>
      <c r="K1" s="2"/>
      <c r="L1" s="10"/>
    </row>
    <row r="2" spans="1:12" x14ac:dyDescent="0.3">
      <c r="A2" s="37"/>
      <c r="B2" s="3" t="s">
        <v>32</v>
      </c>
      <c r="C2" s="3">
        <v>3</v>
      </c>
      <c r="D2" s="3">
        <v>4</v>
      </c>
      <c r="E2" s="3">
        <v>2</v>
      </c>
      <c r="F2" s="3">
        <v>1</v>
      </c>
      <c r="G2" s="15">
        <f>1406306.40768/1000</f>
        <v>1406.3064076799999</v>
      </c>
      <c r="H2" s="9">
        <v>1.9369999999999999E-3</v>
      </c>
      <c r="I2" s="4">
        <f t="shared" ref="I2:I10" si="0">G2-G2*(H2)</f>
        <v>1403.5823921683236</v>
      </c>
      <c r="J2" s="3">
        <v>4</v>
      </c>
      <c r="K2" s="3"/>
      <c r="L2" s="5">
        <f t="shared" ref="L2:L10" si="1">G2-I2</f>
        <v>2.7240155116762708</v>
      </c>
    </row>
    <row r="3" spans="1:12" x14ac:dyDescent="0.3">
      <c r="A3" s="37"/>
      <c r="B3" s="3" t="s">
        <v>18</v>
      </c>
      <c r="C3" s="3">
        <v>3</v>
      </c>
      <c r="D3" s="3">
        <v>5</v>
      </c>
      <c r="E3" s="3">
        <v>2</v>
      </c>
      <c r="F3" s="3">
        <v>1</v>
      </c>
      <c r="G3" s="15">
        <v>1389.5306172324099</v>
      </c>
      <c r="H3" s="3">
        <v>8.5295409165940007E-3</v>
      </c>
      <c r="I3" s="4">
        <f t="shared" si="0"/>
        <v>1377.678558977866</v>
      </c>
      <c r="J3" s="3">
        <v>5</v>
      </c>
      <c r="K3" s="3"/>
      <c r="L3" s="5">
        <f t="shared" si="1"/>
        <v>11.852058254543863</v>
      </c>
    </row>
    <row r="4" spans="1:12" x14ac:dyDescent="0.3">
      <c r="A4" s="37"/>
      <c r="B4" s="3" t="s">
        <v>22</v>
      </c>
      <c r="C4" s="3">
        <v>3</v>
      </c>
      <c r="D4" s="3">
        <v>6</v>
      </c>
      <c r="E4" s="3">
        <v>2</v>
      </c>
      <c r="F4" s="3">
        <v>1</v>
      </c>
      <c r="G4" s="15">
        <v>1377.7362470400001</v>
      </c>
      <c r="H4" s="3">
        <v>9.4214521416539996E-3</v>
      </c>
      <c r="I4" s="4">
        <f t="shared" si="0"/>
        <v>1364.7559709246907</v>
      </c>
      <c r="J4" s="3">
        <v>6</v>
      </c>
      <c r="K4" s="3"/>
      <c r="L4" s="5">
        <f t="shared" si="1"/>
        <v>12.98027611530938</v>
      </c>
    </row>
    <row r="5" spans="1:12" x14ac:dyDescent="0.3">
      <c r="A5" s="37"/>
      <c r="B5" s="3" t="s">
        <v>19</v>
      </c>
      <c r="C5" s="3">
        <v>3</v>
      </c>
      <c r="D5" s="3">
        <v>7</v>
      </c>
      <c r="E5" s="3">
        <v>2</v>
      </c>
      <c r="F5" s="3">
        <v>1</v>
      </c>
      <c r="G5" s="15">
        <v>1367.3347238400002</v>
      </c>
      <c r="H5" s="3">
        <v>1.6999207381978E-2</v>
      </c>
      <c r="I5" s="4">
        <f t="shared" si="0"/>
        <v>1344.0911173088643</v>
      </c>
      <c r="J5" s="3">
        <v>7</v>
      </c>
      <c r="K5" s="3"/>
      <c r="L5" s="5">
        <f t="shared" si="1"/>
        <v>23.243606531135811</v>
      </c>
    </row>
    <row r="6" spans="1:12" x14ac:dyDescent="0.3">
      <c r="A6" s="37"/>
      <c r="B6" s="3" t="s">
        <v>24</v>
      </c>
      <c r="C6" s="3">
        <v>3</v>
      </c>
      <c r="D6" s="3">
        <v>8</v>
      </c>
      <c r="E6" s="3">
        <v>2</v>
      </c>
      <c r="F6" s="3">
        <v>1</v>
      </c>
      <c r="G6" s="15">
        <v>1358.179536184</v>
      </c>
      <c r="H6" s="3">
        <v>2.1280000000000001E-3</v>
      </c>
      <c r="I6" s="4">
        <f t="shared" si="0"/>
        <v>1355.2893301310005</v>
      </c>
      <c r="J6" s="3">
        <v>8</v>
      </c>
      <c r="K6" s="3"/>
      <c r="L6" s="5">
        <f t="shared" si="1"/>
        <v>2.8902060529994742</v>
      </c>
    </row>
    <row r="7" spans="1:12" x14ac:dyDescent="0.3">
      <c r="A7" s="37"/>
      <c r="B7" s="3" t="s">
        <v>25</v>
      </c>
      <c r="C7" s="3">
        <v>3</v>
      </c>
      <c r="D7" s="3">
        <v>9</v>
      </c>
      <c r="E7" s="3">
        <v>2</v>
      </c>
      <c r="F7" s="3">
        <v>1</v>
      </c>
      <c r="G7" s="15">
        <v>1349.25898361341</v>
      </c>
      <c r="H7" s="3">
        <v>7.2305171286680004E-3</v>
      </c>
      <c r="I7" s="4">
        <f t="shared" si="0"/>
        <v>1339.503143421384</v>
      </c>
      <c r="J7" s="3">
        <v>9</v>
      </c>
      <c r="K7" s="3"/>
      <c r="L7" s="5">
        <f t="shared" si="1"/>
        <v>9.7558401920259712</v>
      </c>
    </row>
    <row r="8" spans="1:12" x14ac:dyDescent="0.3">
      <c r="A8" s="37"/>
      <c r="B8" s="3" t="s">
        <v>23</v>
      </c>
      <c r="C8" s="3">
        <v>3</v>
      </c>
      <c r="D8" s="3">
        <v>10</v>
      </c>
      <c r="E8" s="3">
        <v>2</v>
      </c>
      <c r="F8" s="3">
        <v>1</v>
      </c>
      <c r="G8" s="15">
        <v>1342.859153914</v>
      </c>
      <c r="H8" s="3">
        <v>8.1440000000000002E-3</v>
      </c>
      <c r="I8" s="4">
        <f t="shared" si="0"/>
        <v>1331.9229089645244</v>
      </c>
      <c r="J8" s="3">
        <v>10</v>
      </c>
      <c r="K8" s="3"/>
      <c r="L8" s="5">
        <f t="shared" si="1"/>
        <v>10.936244949475622</v>
      </c>
    </row>
    <row r="9" spans="1:12" x14ac:dyDescent="0.3">
      <c r="A9" s="37"/>
      <c r="B9" s="3" t="s">
        <v>21</v>
      </c>
      <c r="C9" s="3">
        <v>3</v>
      </c>
      <c r="D9" s="3">
        <v>11</v>
      </c>
      <c r="E9" s="3">
        <v>2</v>
      </c>
      <c r="F9" s="3">
        <v>1</v>
      </c>
      <c r="G9" s="15">
        <v>1336.94860451</v>
      </c>
      <c r="H9" s="3">
        <v>4.0702115817280596E-3</v>
      </c>
      <c r="I9" s="4">
        <f t="shared" si="0"/>
        <v>1331.5069408157483</v>
      </c>
      <c r="J9" s="3">
        <v>11</v>
      </c>
      <c r="K9" s="3"/>
      <c r="L9" s="5">
        <f t="shared" si="1"/>
        <v>5.4416636942517016</v>
      </c>
    </row>
    <row r="10" spans="1:12" ht="15" thickBot="1" x14ac:dyDescent="0.35">
      <c r="A10" s="38"/>
      <c r="B10" s="6" t="s">
        <v>20</v>
      </c>
      <c r="C10" s="6">
        <v>3</v>
      </c>
      <c r="D10" s="6">
        <v>12</v>
      </c>
      <c r="E10" s="6">
        <v>2</v>
      </c>
      <c r="F10" s="6">
        <v>1</v>
      </c>
      <c r="G10" s="16">
        <v>1332.2367400000001</v>
      </c>
      <c r="H10" s="6">
        <v>6.1147681695967099E-2</v>
      </c>
      <c r="I10" s="7">
        <f t="shared" si="0"/>
        <v>1250.7735518788072</v>
      </c>
      <c r="J10" s="6">
        <v>12</v>
      </c>
      <c r="K10" s="6"/>
      <c r="L10" s="8">
        <f t="shared" si="1"/>
        <v>81.463188121192843</v>
      </c>
    </row>
    <row r="11" spans="1:12" x14ac:dyDescent="0.3">
      <c r="A11" s="36" t="s">
        <v>50</v>
      </c>
      <c r="B11" s="2"/>
      <c r="C11" s="2">
        <v>4</v>
      </c>
      <c r="D11" s="2">
        <v>0</v>
      </c>
      <c r="E11" s="12">
        <v>1</v>
      </c>
      <c r="F11" s="2">
        <v>0</v>
      </c>
      <c r="G11" s="2" t="s">
        <v>5</v>
      </c>
      <c r="H11" s="2"/>
      <c r="I11" s="2"/>
      <c r="J11" s="2"/>
      <c r="K11" s="2"/>
      <c r="L11" s="10"/>
    </row>
    <row r="12" spans="1:12" x14ac:dyDescent="0.3">
      <c r="A12" s="37"/>
      <c r="B12" s="3"/>
      <c r="C12" s="3">
        <v>4</v>
      </c>
      <c r="D12" s="3">
        <v>1</v>
      </c>
      <c r="E12" s="9">
        <v>1</v>
      </c>
      <c r="F12" s="3">
        <v>0</v>
      </c>
      <c r="G12" s="3" t="s">
        <v>5</v>
      </c>
      <c r="H12" s="3"/>
      <c r="I12" s="3"/>
      <c r="J12" s="3"/>
      <c r="K12" s="3"/>
      <c r="L12" s="11"/>
    </row>
    <row r="13" spans="1:12" x14ac:dyDescent="0.3">
      <c r="A13" s="37"/>
      <c r="B13" s="3"/>
      <c r="C13" s="3">
        <v>4</v>
      </c>
      <c r="D13" s="3">
        <v>2</v>
      </c>
      <c r="E13" s="9">
        <v>1</v>
      </c>
      <c r="F13" s="3">
        <v>0</v>
      </c>
      <c r="G13" s="3" t="s">
        <v>5</v>
      </c>
      <c r="H13" s="3"/>
      <c r="I13" s="3"/>
      <c r="J13" s="3"/>
      <c r="K13" s="3"/>
      <c r="L13" s="11"/>
    </row>
    <row r="14" spans="1:12" x14ac:dyDescent="0.3">
      <c r="A14" s="37"/>
      <c r="B14" s="3" t="s">
        <v>28</v>
      </c>
      <c r="C14" s="3">
        <v>4</v>
      </c>
      <c r="D14" s="3">
        <v>3</v>
      </c>
      <c r="E14" s="9">
        <v>1</v>
      </c>
      <c r="F14" s="3">
        <v>1</v>
      </c>
      <c r="G14" s="3">
        <f>1491857.39903999/1000</f>
        <v>1491.85739903999</v>
      </c>
      <c r="H14" s="4">
        <v>5.3598165189285703E-5</v>
      </c>
      <c r="I14" s="4">
        <f>G14-G14*(H14)</f>
        <v>1491.7774382206774</v>
      </c>
      <c r="J14" s="3">
        <v>3</v>
      </c>
      <c r="K14" s="3"/>
      <c r="L14" s="5">
        <f>G14-I14</f>
        <v>7.9960819312645981E-2</v>
      </c>
    </row>
    <row r="15" spans="1:12" x14ac:dyDescent="0.3">
      <c r="A15" s="37"/>
      <c r="B15" s="3" t="s">
        <v>29</v>
      </c>
      <c r="C15" s="3">
        <v>4</v>
      </c>
      <c r="D15" s="3">
        <v>4</v>
      </c>
      <c r="E15" s="9">
        <v>1</v>
      </c>
      <c r="F15" s="9">
        <v>1</v>
      </c>
      <c r="G15" s="3">
        <f>1478294.41131214/1000</f>
        <v>1478.29441131214</v>
      </c>
      <c r="H15" s="3">
        <v>9.0708210911899997E-3</v>
      </c>
      <c r="I15" s="4">
        <f>G15-G15*(H15)</f>
        <v>1464.8850671870216</v>
      </c>
      <c r="J15" s="3">
        <v>4</v>
      </c>
      <c r="K15" s="3"/>
      <c r="L15" s="5">
        <f>G15-I15</f>
        <v>13.409344125118423</v>
      </c>
    </row>
    <row r="16" spans="1:12" x14ac:dyDescent="0.3">
      <c r="A16" s="37"/>
      <c r="B16" s="3" t="s">
        <v>30</v>
      </c>
      <c r="C16" s="3">
        <v>4</v>
      </c>
      <c r="D16" s="3">
        <v>5</v>
      </c>
      <c r="E16" s="9">
        <v>1</v>
      </c>
      <c r="F16" s="9">
        <v>1</v>
      </c>
      <c r="G16" s="3">
        <f>1389530.6688/1000</f>
        <v>1389.5306688000001</v>
      </c>
      <c r="H16" s="3">
        <v>6.4780000000000003E-3</v>
      </c>
      <c r="I16" s="4">
        <f>G16-G16*(H16)</f>
        <v>1380.5292891275137</v>
      </c>
      <c r="J16" s="3">
        <v>5</v>
      </c>
      <c r="K16" s="3"/>
      <c r="L16" s="5">
        <f>G16-I16</f>
        <v>9.0013796724863369</v>
      </c>
    </row>
    <row r="17" spans="1:12" x14ac:dyDescent="0.3">
      <c r="A17" s="37"/>
      <c r="B17" s="3" t="s">
        <v>31</v>
      </c>
      <c r="C17" s="3">
        <v>4</v>
      </c>
      <c r="D17" s="3">
        <v>6</v>
      </c>
      <c r="E17" s="9">
        <v>1</v>
      </c>
      <c r="F17" s="9">
        <v>1</v>
      </c>
      <c r="G17" s="3">
        <f>1377736.24703999/1000</f>
        <v>1377.7362470399901</v>
      </c>
      <c r="H17" s="3">
        <v>9.9143222351309995E-3</v>
      </c>
      <c r="I17" s="4">
        <f>G17-G17*(H17)</f>
        <v>1364.0769259318156</v>
      </c>
      <c r="J17" s="3">
        <v>6</v>
      </c>
      <c r="K17" s="3"/>
      <c r="L17" s="5">
        <f>G17-I17</f>
        <v>13.659321108174481</v>
      </c>
    </row>
    <row r="18" spans="1:12" ht="15" thickBot="1" x14ac:dyDescent="0.35">
      <c r="A18" s="38"/>
      <c r="B18" s="6"/>
      <c r="C18" s="6">
        <v>4</v>
      </c>
      <c r="D18" s="6">
        <v>7</v>
      </c>
      <c r="E18" s="6"/>
      <c r="F18" s="6"/>
      <c r="G18" s="6"/>
      <c r="H18" s="6"/>
      <c r="I18" s="6"/>
      <c r="J18" s="6"/>
      <c r="K18" s="6"/>
      <c r="L18" s="13"/>
    </row>
  </sheetData>
  <mergeCells count="2">
    <mergeCell ref="A1:A10"/>
    <mergeCell ref="A11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Seemann</dc:creator>
  <cp:lastModifiedBy>Nicolas Seemann</cp:lastModifiedBy>
  <dcterms:created xsi:type="dcterms:W3CDTF">2022-11-28T16:00:12Z</dcterms:created>
  <dcterms:modified xsi:type="dcterms:W3CDTF">2022-12-08T17:20:34Z</dcterms:modified>
</cp:coreProperties>
</file>