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In-Process\System Tech\Final\"/>
    </mc:Choice>
  </mc:AlternateContent>
  <bookViews>
    <workbookView xWindow="0" yWindow="0" windowWidth="22095" windowHeight="5970" activeTab="2"/>
  </bookViews>
  <sheets>
    <sheet name="SCHEMA" sheetId="1" r:id="rId1"/>
    <sheet name="Sheet1" sheetId="2" r:id="rId2"/>
    <sheet name="Im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5" i="3" l="1"/>
  <c r="U45" i="3"/>
  <c r="V39" i="3"/>
  <c r="U39" i="3"/>
  <c r="V41" i="3"/>
  <c r="U41" i="3"/>
  <c r="V40" i="3"/>
  <c r="U40" i="3"/>
  <c r="AA72" i="3" l="1"/>
  <c r="Z72" i="3"/>
  <c r="V47" i="3" l="1"/>
  <c r="U47" i="3"/>
  <c r="V46" i="3"/>
  <c r="U46" i="3"/>
  <c r="V44" i="3"/>
  <c r="U44" i="3"/>
  <c r="V43" i="3"/>
  <c r="U43" i="3"/>
  <c r="V42" i="3"/>
  <c r="U42" i="3"/>
  <c r="V38" i="3"/>
  <c r="U38" i="3"/>
  <c r="V37" i="3"/>
  <c r="U37" i="3"/>
  <c r="V36" i="3"/>
  <c r="U36" i="3"/>
  <c r="V35" i="3"/>
  <c r="U35" i="3"/>
  <c r="V34" i="3"/>
  <c r="U34" i="3"/>
  <c r="V33" i="3"/>
  <c r="U33" i="3"/>
  <c r="V32" i="3"/>
  <c r="U32" i="3"/>
  <c r="V31" i="3"/>
  <c r="U31" i="3"/>
  <c r="V30" i="3"/>
  <c r="U30" i="3"/>
  <c r="V29" i="3"/>
  <c r="U29" i="3"/>
  <c r="V28" i="3"/>
  <c r="U28" i="3"/>
  <c r="V27" i="3"/>
  <c r="U27" i="3"/>
  <c r="L27" i="3"/>
  <c r="V26" i="3"/>
  <c r="U26" i="3"/>
  <c r="L26" i="3"/>
  <c r="V25" i="3"/>
  <c r="U25" i="3"/>
  <c r="L25" i="3"/>
  <c r="V24" i="3"/>
  <c r="U24" i="3"/>
  <c r="L24" i="3"/>
  <c r="V23" i="3"/>
  <c r="U23" i="3"/>
  <c r="L23" i="3"/>
  <c r="V22" i="3"/>
  <c r="U22" i="3"/>
  <c r="L22" i="3"/>
  <c r="V21" i="3"/>
  <c r="U21" i="3"/>
  <c r="L21" i="3"/>
  <c r="V20" i="3"/>
  <c r="U20" i="3"/>
  <c r="L20" i="3"/>
  <c r="V19" i="3"/>
  <c r="U19" i="3"/>
  <c r="L19" i="3"/>
  <c r="V18" i="3"/>
  <c r="U18" i="3"/>
  <c r="L18" i="3"/>
  <c r="V17" i="3"/>
  <c r="U17" i="3"/>
  <c r="L17" i="3"/>
  <c r="V16" i="3"/>
  <c r="U16" i="3"/>
  <c r="L16" i="3"/>
  <c r="V15" i="3"/>
  <c r="U15" i="3"/>
  <c r="L15" i="3"/>
  <c r="V14" i="3"/>
  <c r="U14" i="3"/>
  <c r="L14" i="3"/>
  <c r="V13" i="3"/>
  <c r="U13" i="3"/>
  <c r="L13" i="3"/>
  <c r="V12" i="3"/>
  <c r="U12" i="3"/>
  <c r="L12" i="3"/>
  <c r="V11" i="3"/>
  <c r="U11" i="3"/>
  <c r="L11" i="3"/>
  <c r="V10" i="3"/>
  <c r="U10" i="3"/>
  <c r="L10" i="3"/>
  <c r="V9" i="3"/>
  <c r="U9" i="3"/>
  <c r="L9" i="3"/>
  <c r="V8" i="3"/>
  <c r="U8" i="3"/>
  <c r="L8" i="3"/>
  <c r="V7" i="3"/>
  <c r="U7" i="3"/>
  <c r="L7" i="3"/>
  <c r="V6" i="3"/>
  <c r="U6" i="3"/>
  <c r="L6" i="3"/>
  <c r="V5" i="3"/>
  <c r="U5" i="3"/>
  <c r="L5" i="3"/>
  <c r="V4" i="3"/>
  <c r="U4" i="3"/>
  <c r="L4" i="3"/>
  <c r="V3" i="3"/>
  <c r="U3" i="3"/>
  <c r="L3" i="3"/>
  <c r="V2" i="3"/>
  <c r="U2" i="3"/>
  <c r="L2" i="3"/>
  <c r="B39" i="2"/>
  <c r="E33" i="2"/>
  <c r="B33" i="2"/>
  <c r="E32" i="2"/>
  <c r="B32" i="2"/>
  <c r="E31" i="2"/>
  <c r="B31" i="2"/>
  <c r="E30" i="2"/>
  <c r="B30" i="2"/>
  <c r="E29" i="2"/>
  <c r="B29" i="2"/>
  <c r="M28" i="2"/>
  <c r="E28" i="2"/>
  <c r="B28" i="2"/>
  <c r="M27" i="2"/>
  <c r="E27" i="2"/>
  <c r="B27" i="2"/>
  <c r="M26" i="2"/>
  <c r="E26" i="2"/>
  <c r="B26" i="2"/>
  <c r="M25" i="2"/>
  <c r="E25" i="2"/>
  <c r="B25" i="2"/>
  <c r="M24" i="2"/>
  <c r="E24" i="2"/>
  <c r="B24" i="2"/>
  <c r="M23" i="2"/>
  <c r="E23" i="2"/>
  <c r="B23" i="2"/>
  <c r="M22" i="2"/>
  <c r="E22" i="2"/>
  <c r="B22" i="2"/>
  <c r="M21" i="2"/>
  <c r="E21" i="2"/>
  <c r="B21" i="2"/>
  <c r="M20" i="2"/>
  <c r="E20" i="2"/>
  <c r="B20" i="2"/>
  <c r="M19" i="2"/>
  <c r="E19" i="2"/>
  <c r="B19" i="2"/>
  <c r="M18" i="2"/>
  <c r="E18" i="2"/>
  <c r="B18" i="2"/>
  <c r="M17" i="2"/>
  <c r="E17" i="2"/>
  <c r="B17" i="2"/>
  <c r="M16" i="2"/>
  <c r="E16" i="2"/>
  <c r="B16" i="2"/>
  <c r="M15" i="2"/>
  <c r="E15" i="2"/>
  <c r="B15" i="2"/>
  <c r="M14" i="2"/>
  <c r="E14" i="2"/>
  <c r="B14" i="2"/>
  <c r="M13" i="2"/>
  <c r="E13" i="2"/>
  <c r="B13" i="2"/>
  <c r="M12" i="2"/>
  <c r="E12" i="2"/>
  <c r="B12" i="2"/>
  <c r="M11" i="2"/>
  <c r="E11" i="2"/>
  <c r="B11" i="2"/>
  <c r="M10" i="2"/>
  <c r="E10" i="2"/>
  <c r="B10" i="2"/>
  <c r="M9" i="2"/>
  <c r="E9" i="2"/>
  <c r="B9" i="2"/>
  <c r="M8" i="2"/>
  <c r="E8" i="2"/>
  <c r="B8" i="2"/>
  <c r="M7" i="2"/>
  <c r="E7" i="2"/>
  <c r="B7" i="2"/>
  <c r="M6" i="2"/>
  <c r="E6" i="2"/>
  <c r="B6" i="2"/>
  <c r="M5" i="2"/>
  <c r="E5" i="2"/>
  <c r="B5" i="2"/>
  <c r="M4" i="2"/>
  <c r="E4" i="2"/>
  <c r="B4" i="2"/>
  <c r="M3" i="2"/>
  <c r="E3" i="2"/>
  <c r="B3" i="2"/>
  <c r="E21" i="1"/>
  <c r="B21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E3" i="1"/>
  <c r="B3" i="1"/>
</calcChain>
</file>

<file path=xl/sharedStrings.xml><?xml version="1.0" encoding="utf-8"?>
<sst xmlns="http://schemas.openxmlformats.org/spreadsheetml/2006/main" count="1272" uniqueCount="387">
  <si>
    <t>SHEET, 16GA, 60 X 120, 304SS</t>
  </si>
  <si>
    <t>PIPE, SCH40, 1-1/2 X 240, SS</t>
  </si>
  <si>
    <t>TUBE, 16GA, 1.500 X 240, SS</t>
  </si>
  <si>
    <t>SQ TUBE, 16GA, 1.500 X 240, SS</t>
  </si>
  <si>
    <t>PART#</t>
  </si>
  <si>
    <t>LENGTH</t>
  </si>
  <si>
    <t>DESCRIPTION</t>
  </si>
  <si>
    <t>TYPE</t>
  </si>
  <si>
    <t>SHT</t>
  </si>
  <si>
    <t>SHEET</t>
  </si>
  <si>
    <t>PIPE</t>
  </si>
  <si>
    <t>TUB</t>
  </si>
  <si>
    <t>SQT</t>
  </si>
  <si>
    <t>PIP</t>
  </si>
  <si>
    <t>TUBING, ROUND</t>
  </si>
  <si>
    <t>SQUARE TUBING</t>
  </si>
  <si>
    <t>THICKNESS</t>
  </si>
  <si>
    <t>060</t>
  </si>
  <si>
    <t>PRIMARY DIM</t>
  </si>
  <si>
    <t>60" WIDE</t>
  </si>
  <si>
    <t>190</t>
  </si>
  <si>
    <t>1.90" OD (1-1/2" PIPE)</t>
  </si>
  <si>
    <t>150</t>
  </si>
  <si>
    <t>1.50" OD</t>
  </si>
  <si>
    <t>1.50" SQUARE</t>
  </si>
  <si>
    <t>KASTALON, 0.125 X 1.75 X 120</t>
  </si>
  <si>
    <t>KST</t>
  </si>
  <si>
    <t>KASTALON</t>
  </si>
  <si>
    <t>.125" WALL THK</t>
  </si>
  <si>
    <t>120" (10FT)</t>
  </si>
  <si>
    <t>240" (20FT)</t>
  </si>
  <si>
    <t>ROD, 0.375 X 240, SS</t>
  </si>
  <si>
    <t>ROD</t>
  </si>
  <si>
    <t>SHF</t>
  </si>
  <si>
    <t>SHAFT</t>
  </si>
  <si>
    <t>KEYED SHAFT, 0.750 X 120, SS</t>
  </si>
  <si>
    <t>KSH</t>
  </si>
  <si>
    <t>KEYED SHAFT</t>
  </si>
  <si>
    <t>HEX SHAFT, 0.438 X 120, SS</t>
  </si>
  <si>
    <t>HEX</t>
  </si>
  <si>
    <t>HEX SHAFT</t>
  </si>
  <si>
    <t>KEY STOCK, 0.188 X 36, SS</t>
  </si>
  <si>
    <t>KEY</t>
  </si>
  <si>
    <t>KEY STOCK</t>
  </si>
  <si>
    <t>040</t>
  </si>
  <si>
    <t>013</t>
  </si>
  <si>
    <t>.145" (SCH 40)</t>
  </si>
  <si>
    <t>.060" (16 GA)</t>
  </si>
  <si>
    <t>SHT0060X60X120-S</t>
  </si>
  <si>
    <t>PIP040X190X240-S</t>
  </si>
  <si>
    <t>TUB060X150X240-S</t>
  </si>
  <si>
    <t>SQT060X150X240-S</t>
  </si>
  <si>
    <t>ROD0375X240-S</t>
  </si>
  <si>
    <t>KSH0750X120-S</t>
  </si>
  <si>
    <t>HEX0438X120-S</t>
  </si>
  <si>
    <t>KEY0188X036-S</t>
  </si>
  <si>
    <t>SHT0030X60X120-S</t>
  </si>
  <si>
    <t>SHEET, 22GA, 60 X 120, 304SS</t>
  </si>
  <si>
    <t>SHEET, 20GA, 60 X 120, 304SS</t>
  </si>
  <si>
    <t>SHEET, 18GA, 60 X 120, 304SS</t>
  </si>
  <si>
    <t>SHEET, 14GA, 60 X 120, 304SS</t>
  </si>
  <si>
    <t>SHT0075X60X120-S</t>
  </si>
  <si>
    <t>SHT0036X60X120-S</t>
  </si>
  <si>
    <t>SHT0048X60X120-S</t>
  </si>
  <si>
    <t>SHEET, 12GA, 60 X 120, 304SS</t>
  </si>
  <si>
    <t>SHEET, 11GA, 60 X 120, 304SS</t>
  </si>
  <si>
    <t>SHEET, 10GA, 60 X 120, 304SS</t>
  </si>
  <si>
    <t>SHEET, 8GA, 60 X 120, 304SS</t>
  </si>
  <si>
    <t>SHEET, 7GA, 60 X 120, 304SS</t>
  </si>
  <si>
    <t>PLT</t>
  </si>
  <si>
    <t>PLATE</t>
  </si>
  <si>
    <t>SHT0105X60X120-S</t>
  </si>
  <si>
    <t>SHT0120X60X120-S</t>
  </si>
  <si>
    <t>SHT0135X60X120-S</t>
  </si>
  <si>
    <t>SHT0164X60X120-S</t>
  </si>
  <si>
    <t>SHT0179X60X120-S</t>
  </si>
  <si>
    <t>VENDOR</t>
  </si>
  <si>
    <t>VENDOR #</t>
  </si>
  <si>
    <t>SHT0018X48X120-S</t>
  </si>
  <si>
    <t>SHEET, 26GA, 48 X 120, 304SS</t>
  </si>
  <si>
    <t>ALRO</t>
  </si>
  <si>
    <t>COST/SQ.IN</t>
  </si>
  <si>
    <t>FINISH</t>
  </si>
  <si>
    <t>#4</t>
  </si>
  <si>
    <t>2B</t>
  </si>
  <si>
    <t>PLT0250X60X120-S</t>
  </si>
  <si>
    <t>PLATE, 1/4", 60 X 120, 304SS</t>
  </si>
  <si>
    <t>#1/HRAP</t>
  </si>
  <si>
    <t>PLT0375X60X120-S</t>
  </si>
  <si>
    <t>PLATE, 3/8", 60 X 120, 304SS</t>
  </si>
  <si>
    <t>PLT0500X60X120-S</t>
  </si>
  <si>
    <t>PLATE, 1/2", 60 X 120, 304SS</t>
  </si>
  <si>
    <t>SHT0024X48X120-S</t>
  </si>
  <si>
    <t>SHEET, 24GA, 48 X 120, 304SS</t>
  </si>
  <si>
    <t>SHT0060X60X120-M</t>
  </si>
  <si>
    <t>SHT0075X60X120-M</t>
  </si>
  <si>
    <t>SHT0105X60X120-M</t>
  </si>
  <si>
    <t>SHT0120X60X120-M</t>
  </si>
  <si>
    <t>SHT0135X60X120-M</t>
  </si>
  <si>
    <t>SHT0179X60X120-M</t>
  </si>
  <si>
    <t>PLT0250X60X120-M</t>
  </si>
  <si>
    <t>PLT0375X60X120-M</t>
  </si>
  <si>
    <t>PLT0500X60X120-M</t>
  </si>
  <si>
    <t>SHEET, 16GA, 60 X 120, HRS</t>
  </si>
  <si>
    <t>SHEET, 14GA, 60 X 120, HRS</t>
  </si>
  <si>
    <t>SHEET, 12GA, 60 X 120, HRS</t>
  </si>
  <si>
    <t>SHEET, 11GA, 60 X 120, HRS</t>
  </si>
  <si>
    <t>SHEET, 10GA, 60 X 120, HRS</t>
  </si>
  <si>
    <t>SHEET, 7GA, 60 X 120, HRS</t>
  </si>
  <si>
    <t>PLATE, 1/4", 60 X 120, HRS</t>
  </si>
  <si>
    <t>PLATE, 3/8", 60 X 120, HRS</t>
  </si>
  <si>
    <t>PLATE, 1/2", 60 X 120, HRS</t>
  </si>
  <si>
    <t>NONE</t>
  </si>
  <si>
    <t>08000015</t>
  </si>
  <si>
    <t>SHEET, 18GA, 48 X 120, HRS</t>
  </si>
  <si>
    <t>SHT0048X48X120-M</t>
  </si>
  <si>
    <t>08000315</t>
  </si>
  <si>
    <t>08001025</t>
  </si>
  <si>
    <t>08002460</t>
  </si>
  <si>
    <t>08003380</t>
  </si>
  <si>
    <t>08004035</t>
  </si>
  <si>
    <t>SHT0164X48X120-M</t>
  </si>
  <si>
    <t>SHEET, 8GA, 48 X 120, HRS</t>
  </si>
  <si>
    <t>08004365</t>
  </si>
  <si>
    <t>08005120</t>
  </si>
  <si>
    <t>07000515</t>
  </si>
  <si>
    <t>07003325</t>
  </si>
  <si>
    <t>07004605</t>
  </si>
  <si>
    <t>SQT120X150X240-S</t>
  </si>
  <si>
    <t>SQ TUBE, 11GA, 1.500 X 240, SS</t>
  </si>
  <si>
    <t>SQT120X300X240-S</t>
  </si>
  <si>
    <t>SQ TUBE, 11GA, 3.000 X 240, SS</t>
  </si>
  <si>
    <t>SQT120X200X240-S</t>
  </si>
  <si>
    <t>SQ TUBE, 11GA, 2.000 X 240, SS</t>
  </si>
  <si>
    <t>SQT120X175X240-S</t>
  </si>
  <si>
    <t>SQ TUBE, 11GA, 1.750 X 240, SS</t>
  </si>
  <si>
    <t>SQ TUBE, 7GA, 3.000 X 240, SS</t>
  </si>
  <si>
    <t>14606600</t>
  </si>
  <si>
    <t>14610350</t>
  </si>
  <si>
    <t>14608450</t>
  </si>
  <si>
    <t>14607300</t>
  </si>
  <si>
    <t>SQT179X300X240-S</t>
  </si>
  <si>
    <t>14610500</t>
  </si>
  <si>
    <t>$PRP@LENGTH</t>
  </si>
  <si>
    <t>$PRP@RAW MATERIAL</t>
  </si>
  <si>
    <t>$PRP@SOURCE</t>
  </si>
  <si>
    <t>MANUFACTURE</t>
  </si>
  <si>
    <t>SQT120X200X240</t>
  </si>
  <si>
    <t>User Defined 1</t>
  </si>
  <si>
    <t>000059</t>
  </si>
  <si>
    <t>Product Line</t>
  </si>
  <si>
    <t>01</t>
  </si>
  <si>
    <t>Part Number</t>
  </si>
  <si>
    <t>Description</t>
  </si>
  <si>
    <t>Vendor Name</t>
  </si>
  <si>
    <t>Vendor Number</t>
  </si>
  <si>
    <t>Manufacturer Number</t>
  </si>
  <si>
    <t>User Defined 2</t>
  </si>
  <si>
    <t>HRS STEEL</t>
  </si>
  <si>
    <t>304 STAINLESS</t>
  </si>
  <si>
    <t>180 GRIT</t>
  </si>
  <si>
    <t>SI</t>
  </si>
  <si>
    <t>Purchasing U/M</t>
  </si>
  <si>
    <t>SH</t>
  </si>
  <si>
    <t>Alt Cost</t>
  </si>
  <si>
    <t>Source</t>
  </si>
  <si>
    <t>Inventory U/M</t>
  </si>
  <si>
    <t>Lead Time</t>
  </si>
  <si>
    <t>Raw Material Length</t>
  </si>
  <si>
    <t>Raw Material Width</t>
  </si>
  <si>
    <t>P</t>
  </si>
  <si>
    <t>IN</t>
  </si>
  <si>
    <t>EA</t>
  </si>
  <si>
    <t>Lot/Bin</t>
  </si>
  <si>
    <t>Y</t>
  </si>
  <si>
    <t>Purch Conversion Factor</t>
  </si>
  <si>
    <t>Consum Conversion Factor</t>
  </si>
  <si>
    <t>Raw Material Thickness</t>
  </si>
  <si>
    <t>Serialize</t>
  </si>
  <si>
    <t>N</t>
  </si>
  <si>
    <t>Order Quantity</t>
  </si>
  <si>
    <t>Reorder Point</t>
  </si>
  <si>
    <t>MATERIAL</t>
  </si>
  <si>
    <t>-S</t>
  </si>
  <si>
    <t>-M</t>
  </si>
  <si>
    <t>HR STEEL</t>
  </si>
  <si>
    <t>UHMW</t>
  </si>
  <si>
    <t>-U</t>
  </si>
  <si>
    <t>ACETAL/DELRIN</t>
  </si>
  <si>
    <t>3003 ALUMINUM</t>
  </si>
  <si>
    <t>6061 ALUMINUM</t>
  </si>
  <si>
    <t>-A</t>
  </si>
  <si>
    <t>-B</t>
  </si>
  <si>
    <t>-D</t>
  </si>
  <si>
    <t>SHT0125X48X120-U</t>
  </si>
  <si>
    <t>SHEET, 1/8", 48 X 120, UHMW</t>
  </si>
  <si>
    <t>P0680700</t>
  </si>
  <si>
    <t>SHT0188X48X120-U</t>
  </si>
  <si>
    <t>SHEET, 3/16", 48 X 120, UHMW</t>
  </si>
  <si>
    <t>P0681600</t>
  </si>
  <si>
    <t>SHT0250X60X120-U</t>
  </si>
  <si>
    <t>SHEET, 1/4", 60 X 120, UHMW</t>
  </si>
  <si>
    <t>P0683400</t>
  </si>
  <si>
    <t>SHT0375X60X120-U</t>
  </si>
  <si>
    <t>SHEET, 3/8", 60 X 120, UHMW</t>
  </si>
  <si>
    <t>P0683600</t>
  </si>
  <si>
    <t>SHT0500X60X120-U</t>
  </si>
  <si>
    <t>SHEET, 1/2", 60 X 120, UHMW</t>
  </si>
  <si>
    <t>P0684750</t>
  </si>
  <si>
    <t>SHT0750X60X120-U</t>
  </si>
  <si>
    <t>SHEET, 3/4", 60 X 120, UHMW</t>
  </si>
  <si>
    <t>P0686760</t>
  </si>
  <si>
    <t>NATURAL</t>
  </si>
  <si>
    <t>POLYCARB/LEXAN/MAKROLON</t>
  </si>
  <si>
    <t>-K</t>
  </si>
  <si>
    <t>CLEAR</t>
  </si>
  <si>
    <t>000058</t>
  </si>
  <si>
    <t>SHT0125X60X120-K</t>
  </si>
  <si>
    <t>SHEET, 0.125 60 X 120 POLYCARB</t>
  </si>
  <si>
    <t>P0880975</t>
  </si>
  <si>
    <t>SHT0177X60X120-K</t>
  </si>
  <si>
    <t>SHEET, 0.177 60 X 120 POLYCARB</t>
  </si>
  <si>
    <t>P0882362</t>
  </si>
  <si>
    <t>SHT0220X60X120-K</t>
  </si>
  <si>
    <t>SHEET, 0.220 60 X 120 POLYCARB</t>
  </si>
  <si>
    <t>P0882461</t>
  </si>
  <si>
    <t>SHT0375X60X120-K</t>
  </si>
  <si>
    <t>SHEET, 0.375 60 X 120 POLYCARB</t>
  </si>
  <si>
    <t>P0896609</t>
  </si>
  <si>
    <t>SHT0500X60X096-K</t>
  </si>
  <si>
    <t>SHEET, 0.500 60 X 96 POLYCARB</t>
  </si>
  <si>
    <t>P0896415</t>
  </si>
  <si>
    <t>ACETAL</t>
  </si>
  <si>
    <t>SHT0250X48X120-D</t>
  </si>
  <si>
    <t>SHEET, 1/4", 48 X 120, ACETAL</t>
  </si>
  <si>
    <t>P0250155</t>
  </si>
  <si>
    <t>P0283360</t>
  </si>
  <si>
    <t>SHEET, 3/8", 48 X 120, ACETAL</t>
  </si>
  <si>
    <t>SHT0375X48X120-D</t>
  </si>
  <si>
    <t>SHT0500X48X120-D</t>
  </si>
  <si>
    <t>SHEET, 1/2", 48 X 120, ACETAL</t>
  </si>
  <si>
    <t>P0250245</t>
  </si>
  <si>
    <t>SHT0750X48X120-D</t>
  </si>
  <si>
    <t>SHEET, 3/4", 48 X 120, ACETAL</t>
  </si>
  <si>
    <t>P0250330</t>
  </si>
  <si>
    <t>SHT1000X48X120-D</t>
  </si>
  <si>
    <t>SHEET, 1", 48 X 120, ACETAL</t>
  </si>
  <si>
    <t>P0288398</t>
  </si>
  <si>
    <t>SHF0500X120XH-S</t>
  </si>
  <si>
    <t>SHAFT, 0.500 X 120, HARDND, SS</t>
  </si>
  <si>
    <t>SHF1000X036XH-S</t>
  </si>
  <si>
    <t>SHAFT, 1.000 X 36, HARDND, SS</t>
  </si>
  <si>
    <t>440 STAINLESS</t>
  </si>
  <si>
    <t>C60, 12 RMS</t>
  </si>
  <si>
    <t>FASTENAL</t>
  </si>
  <si>
    <t>000339</t>
  </si>
  <si>
    <t>0120725</t>
  </si>
  <si>
    <t>STAINLESS</t>
  </si>
  <si>
    <t>KEY0188X036-M</t>
  </si>
  <si>
    <t>ZINC</t>
  </si>
  <si>
    <t>KEY STOCK, 3/16 X 36 UNDRSZ SS</t>
  </si>
  <si>
    <t>KEY STOCK, 3/16 X 36 UNDRSZ MS</t>
  </si>
  <si>
    <t>1018 STEEL</t>
  </si>
  <si>
    <t>KEY0250X036-S</t>
  </si>
  <si>
    <t>KEY0250X036-M</t>
  </si>
  <si>
    <t>KEY STOCK, 1/4 X 36 UNDRSZ SS</t>
  </si>
  <si>
    <t>KEY STOCK, 1/4 X 36 UNDRSZ MS</t>
  </si>
  <si>
    <t>0953002</t>
  </si>
  <si>
    <t>0953001</t>
  </si>
  <si>
    <t>0120726</t>
  </si>
  <si>
    <t>PLAIN</t>
  </si>
  <si>
    <t>KEY0375X036-S</t>
  </si>
  <si>
    <t>KEY0375X036-M</t>
  </si>
  <si>
    <t>KEY STOCK, 3/8 X 36 UNDRSZ SS</t>
  </si>
  <si>
    <t>KEY STOCK, 3/8 X 36 UNDRSZ MS</t>
  </si>
  <si>
    <t>0953004</t>
  </si>
  <si>
    <t>0120727</t>
  </si>
  <si>
    <t>KEY0500X036-S</t>
  </si>
  <si>
    <t>KEY0500X036-M</t>
  </si>
  <si>
    <t>KEY STOCK, 1/2 X 36 UNDRSZ SS</t>
  </si>
  <si>
    <t>KEY STOCK, 1/2 X 36 UNDRSZ MS</t>
  </si>
  <si>
    <t>0953006</t>
  </si>
  <si>
    <t>0958599</t>
  </si>
  <si>
    <t>SHAFT, 1.000 X 36, 1/4 KEY, SS</t>
  </si>
  <si>
    <t>KST013X175X120-W</t>
  </si>
  <si>
    <t>KSH1000X036-S</t>
  </si>
  <si>
    <t>ENGRAVED NAMEPLATE</t>
  </si>
  <si>
    <t>ENP0625X12X24-RW</t>
  </si>
  <si>
    <t>ENGR NP, 1/16 12 X 24, RED/WHT</t>
  </si>
  <si>
    <t>ITX090030ABA</t>
  </si>
  <si>
    <t>MPB BELT, 900 SERIES, 30W, BLU</t>
  </si>
  <si>
    <t>ENP</t>
  </si>
  <si>
    <t>SQT120X300X240-M</t>
  </si>
  <si>
    <t>SQT120X200X240-M</t>
  </si>
  <si>
    <t>SQT120X150X240-M</t>
  </si>
  <si>
    <t>SQ TUBE, 7GA, 3.000 X 240, MS</t>
  </si>
  <si>
    <t>SQ TUBE, 11GA, 3.000 X 240, MS</t>
  </si>
  <si>
    <t>SQ TUBE, 11GA, 2.000 X 240, MS</t>
  </si>
  <si>
    <t>SQ TUBE, 11GA, 1.500 X 240, MS</t>
  </si>
  <si>
    <t>A-500 STEEL</t>
  </si>
  <si>
    <t>GRADE B</t>
  </si>
  <si>
    <t>13011420</t>
  </si>
  <si>
    <t>13011120</t>
  </si>
  <si>
    <t>13008420</t>
  </si>
  <si>
    <t>SQ TUBE, 12GA, 2.000 X 288, MS</t>
  </si>
  <si>
    <t>SQT105X200X288-M</t>
  </si>
  <si>
    <t>13008322</t>
  </si>
  <si>
    <t>A-513 STEEL</t>
  </si>
  <si>
    <t>13007424</t>
  </si>
  <si>
    <t>SQ TUBE, 11GA, 1.750 X 288, MS</t>
  </si>
  <si>
    <t>SQT120X175X288-M</t>
  </si>
  <si>
    <t>13005720</t>
  </si>
  <si>
    <t>POLYCARBONATE</t>
  </si>
  <si>
    <t>?</t>
  </si>
  <si>
    <t>18308300</t>
  </si>
  <si>
    <t>PIP040X190X252-M</t>
  </si>
  <si>
    <t>PIPE, SCH40, 1-1/2 X 252, MS</t>
  </si>
  <si>
    <t>12801400</t>
  </si>
  <si>
    <t>SQT180X300X240-S</t>
  </si>
  <si>
    <t>SQT180X300X240-M</t>
  </si>
  <si>
    <t>-W or -N</t>
  </si>
  <si>
    <t>-N</t>
  </si>
  <si>
    <t>-W</t>
  </si>
  <si>
    <t>.105" (12 GA) "MATERIAL"</t>
  </si>
  <si>
    <t>.018" (26 GA) "MATERIAL"</t>
  </si>
  <si>
    <t>.024" (24 GA) "MATERIAL"</t>
  </si>
  <si>
    <t>.030" (22 GA) "MATERIAL"</t>
  </si>
  <si>
    <t>.036" (20 GA) "MATERIAL"</t>
  </si>
  <si>
    <t>.048" (18 GA) "MATERIAL"</t>
  </si>
  <si>
    <t>.060" (16 GA) "MATERIAL"</t>
  </si>
  <si>
    <t>.120" (11 GA) "MATERIAL"</t>
  </si>
  <si>
    <t>.135" (10 GA) "MATERIAL"</t>
  </si>
  <si>
    <t>.164" (8 GA) "MATERIAL"</t>
  </si>
  <si>
    <t>.179" (7 GA) "MATERIAL"</t>
  </si>
  <si>
    <t>.075" (114 GA) "MATERIAL"</t>
  </si>
  <si>
    <t>.250" (1/4") "MATERIAL"</t>
  </si>
  <si>
    <t>.375" (3/8") "MATERIAL"</t>
  </si>
  <si>
    <t>.500" (1/2") "MATERIAL"</t>
  </si>
  <si>
    <t>.500" (1/2") UHMW</t>
  </si>
  <si>
    <t>.125" (1/8") UHMW</t>
  </si>
  <si>
    <t>.188" (3/16") UHMW</t>
  </si>
  <si>
    <t>.250" (1/4") UHMW</t>
  </si>
  <si>
    <t>.375" (3/8") UHMW</t>
  </si>
  <si>
    <t>.750" (3/4") UHMW</t>
  </si>
  <si>
    <t>RET</t>
  </si>
  <si>
    <t>RECTANGULAR TUBE</t>
  </si>
  <si>
    <t>KEY0188X036</t>
  </si>
  <si>
    <t>RAW MATERIAL</t>
  </si>
  <si>
    <t>-Y</t>
  </si>
  <si>
    <t>-C</t>
  </si>
  <si>
    <t>"MATERIAL"</t>
  </si>
  <si>
    <t>"RAW MATERIAL"</t>
  </si>
  <si>
    <t>SQT180X300X240</t>
  </si>
  <si>
    <t>SQT120X300X240</t>
  </si>
  <si>
    <t>SQT120X175X240</t>
  </si>
  <si>
    <t>SQT120X150X240</t>
  </si>
  <si>
    <t>SQT105X200X288</t>
  </si>
  <si>
    <t>SQT120X175X288</t>
  </si>
  <si>
    <t>SHF1000X036XH</t>
  </si>
  <si>
    <t>KSH1000X036</t>
  </si>
  <si>
    <t>KEY0250X036</t>
  </si>
  <si>
    <t>KEY0375X036</t>
  </si>
  <si>
    <t>KEY0500X036</t>
  </si>
  <si>
    <t>PIP040X190X240</t>
  </si>
  <si>
    <t>PIP040X190X252</t>
  </si>
  <si>
    <t>.220" (7/32") POLYCARB</t>
  </si>
  <si>
    <t>.177" (3/16") POLYCARB</t>
  </si>
  <si>
    <t>.125" (1/8") POLYCARB</t>
  </si>
  <si>
    <t xml:space="preserve">.375" (3/8") POLYCARB
</t>
  </si>
  <si>
    <t>.500" (1/2") POLYCARB</t>
  </si>
  <si>
    <t>SHT0750X60X096-K</t>
  </si>
  <si>
    <t>SHEET, 0.750 60 X 96 POLYCARB</t>
  </si>
  <si>
    <t>.750" (3/4") POLYCARB</t>
  </si>
  <si>
    <t>.150" (1/8") ACETAL</t>
  </si>
  <si>
    <t>.213" (3/16") ACETAL</t>
  </si>
  <si>
    <t>.275" (1/4") ACETAL</t>
  </si>
  <si>
    <t>.400" (3/8") ACETAL</t>
  </si>
  <si>
    <t>.525" (1/2") ACETAL</t>
  </si>
  <si>
    <t>.650" (5/8") ACETAL</t>
  </si>
  <si>
    <t>.775" (3/4") ACETAL</t>
  </si>
  <si>
    <t>1.025 (1") ACETAL</t>
  </si>
  <si>
    <t>SHT0150X48X120-D</t>
  </si>
  <si>
    <t>SHEET, 1/8", 48 X 120, ACETAL</t>
  </si>
  <si>
    <t>SHT0213X48X120-D</t>
  </si>
  <si>
    <t>SHEET, 3/16", 48 X 120, ACETAL</t>
  </si>
  <si>
    <t>SHT0650X48X120-D</t>
  </si>
  <si>
    <t>SHEET, 5/8", 48 X 120, ACETAL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</si>
</sst>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164" fontId="0" fillId="0" borderId="0" xfId="0" applyNumberFormat="1" applyAlignment="1">
      <alignment textRotation="90"/>
    </xf>
    <xf numFmtId="165" fontId="0" fillId="0" borderId="0" xfId="0" applyNumberFormat="1" applyAlignment="1">
      <alignment textRotation="90"/>
    </xf>
    <xf numFmtId="165" fontId="0" fillId="0" borderId="0" xfId="0" applyNumberForma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 textRotation="90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49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2" fillId="2" borderId="0" xfId="0" applyFont="1" applyFill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21"/>
  <sheetViews>
    <sheetView zoomScale="110" zoomScaleNormal="110" workbookViewId="0">
      <selection activeCell="H16" sqref="H16"/>
    </sheetView>
  </sheetViews>
  <sheetFormatPr defaultRowHeight="15" x14ac:dyDescent="0.25"/>
  <cols>
    <col min="2" max="2" width="9.140625" style="1"/>
    <col min="3" max="3" width="18.42578125" customWidth="1"/>
    <col min="4" max="4" width="2.85546875" customWidth="1"/>
    <col min="5" max="5" width="9.140625" style="1"/>
    <col min="6" max="6" width="33.7109375" customWidth="1"/>
    <col min="7" max="7" width="2.85546875" customWidth="1"/>
    <col min="8" max="8" width="9.140625" style="1"/>
    <col min="9" max="9" width="15.42578125" style="1" bestFit="1" customWidth="1"/>
    <col min="10" max="10" width="3.7109375" style="1" customWidth="1"/>
    <col min="11" max="11" width="9.140625" style="2"/>
    <col min="12" max="12" width="14.7109375" style="1" bestFit="1" customWidth="1"/>
    <col min="13" max="13" width="3.28515625" customWidth="1"/>
    <col min="14" max="14" width="9.140625" style="2"/>
    <col min="15" max="15" width="20.42578125" style="1" bestFit="1" customWidth="1"/>
    <col min="16" max="16" width="2.85546875" customWidth="1"/>
    <col min="17" max="17" width="9.140625" style="1"/>
    <col min="18" max="18" width="10.7109375" style="1" bestFit="1" customWidth="1"/>
    <col min="19" max="19" width="3.140625" customWidth="1"/>
    <col min="20" max="20" width="9.140625" style="1"/>
    <col min="21" max="21" width="16.85546875" style="1" bestFit="1" customWidth="1"/>
  </cols>
  <sheetData>
    <row r="2" spans="1:21" x14ac:dyDescent="0.25">
      <c r="B2" s="1" t="s">
        <v>5</v>
      </c>
      <c r="C2" t="s">
        <v>4</v>
      </c>
      <c r="E2" s="1" t="s">
        <v>5</v>
      </c>
      <c r="F2" t="s">
        <v>6</v>
      </c>
      <c r="H2" s="31" t="s">
        <v>7</v>
      </c>
      <c r="I2" s="31"/>
      <c r="K2" s="31" t="s">
        <v>16</v>
      </c>
      <c r="L2" s="31"/>
      <c r="N2" s="31" t="s">
        <v>18</v>
      </c>
      <c r="O2" s="31"/>
      <c r="Q2" s="31" t="s">
        <v>5</v>
      </c>
      <c r="R2" s="31"/>
      <c r="T2" s="31" t="s">
        <v>182</v>
      </c>
      <c r="U2" s="31"/>
    </row>
    <row r="3" spans="1:21" x14ac:dyDescent="0.25">
      <c r="B3" s="1">
        <f>LEN(C3)</f>
        <v>16</v>
      </c>
      <c r="C3" t="s">
        <v>48</v>
      </c>
      <c r="E3" s="1">
        <f>LEN(F3)</f>
        <v>28</v>
      </c>
      <c r="F3" t="s">
        <v>0</v>
      </c>
      <c r="H3" s="3" t="s">
        <v>8</v>
      </c>
      <c r="I3" s="3" t="s">
        <v>9</v>
      </c>
      <c r="K3" s="4" t="s">
        <v>17</v>
      </c>
      <c r="L3" s="3" t="s">
        <v>47</v>
      </c>
      <c r="N3" s="4" t="s">
        <v>17</v>
      </c>
      <c r="O3" s="3" t="s">
        <v>19</v>
      </c>
      <c r="Q3" s="3">
        <v>120</v>
      </c>
      <c r="R3" s="3" t="s">
        <v>29</v>
      </c>
      <c r="T3" s="17" t="s">
        <v>183</v>
      </c>
      <c r="U3" s="9" t="s">
        <v>159</v>
      </c>
    </row>
    <row r="4" spans="1:21" x14ac:dyDescent="0.25">
      <c r="B4" s="1">
        <f t="shared" ref="B4:B21" si="0">LEN(C4)</f>
        <v>16</v>
      </c>
      <c r="C4" t="s">
        <v>49</v>
      </c>
      <c r="E4" s="1">
        <f t="shared" ref="E4:E21" si="1">LEN(F4)</f>
        <v>28</v>
      </c>
      <c r="F4" t="s">
        <v>1</v>
      </c>
      <c r="H4" s="3" t="s">
        <v>13</v>
      </c>
      <c r="I4" s="3" t="s">
        <v>10</v>
      </c>
      <c r="K4" s="4" t="s">
        <v>44</v>
      </c>
      <c r="L4" s="3" t="s">
        <v>46</v>
      </c>
      <c r="N4" s="4" t="s">
        <v>20</v>
      </c>
      <c r="O4" s="3" t="s">
        <v>21</v>
      </c>
      <c r="Q4" s="3">
        <v>240</v>
      </c>
      <c r="R4" s="3" t="s">
        <v>30</v>
      </c>
      <c r="T4" s="17" t="s">
        <v>184</v>
      </c>
      <c r="U4" s="9" t="s">
        <v>185</v>
      </c>
    </row>
    <row r="5" spans="1:21" x14ac:dyDescent="0.25">
      <c r="B5" s="1">
        <f t="shared" si="0"/>
        <v>16</v>
      </c>
      <c r="C5" t="s">
        <v>50</v>
      </c>
      <c r="E5" s="1">
        <f t="shared" si="1"/>
        <v>27</v>
      </c>
      <c r="F5" t="s">
        <v>2</v>
      </c>
      <c r="H5" s="3" t="s">
        <v>11</v>
      </c>
      <c r="I5" s="3" t="s">
        <v>14</v>
      </c>
      <c r="K5" s="4" t="s">
        <v>45</v>
      </c>
      <c r="L5" s="3" t="s">
        <v>28</v>
      </c>
      <c r="N5" s="4" t="s">
        <v>22</v>
      </c>
      <c r="O5" s="3" t="s">
        <v>23</v>
      </c>
      <c r="T5" s="17" t="s">
        <v>187</v>
      </c>
      <c r="U5" s="9" t="s">
        <v>186</v>
      </c>
    </row>
    <row r="6" spans="1:21" x14ac:dyDescent="0.25">
      <c r="B6" s="1">
        <f t="shared" si="0"/>
        <v>16</v>
      </c>
      <c r="C6" t="s">
        <v>51</v>
      </c>
      <c r="E6" s="1">
        <f t="shared" si="1"/>
        <v>30</v>
      </c>
      <c r="F6" t="s">
        <v>3</v>
      </c>
      <c r="H6" s="3" t="s">
        <v>12</v>
      </c>
      <c r="I6" s="3" t="s">
        <v>15</v>
      </c>
      <c r="N6" s="4" t="s">
        <v>22</v>
      </c>
      <c r="O6" s="3" t="s">
        <v>24</v>
      </c>
      <c r="T6" s="17" t="s">
        <v>193</v>
      </c>
      <c r="U6" s="9" t="s">
        <v>188</v>
      </c>
    </row>
    <row r="7" spans="1:21" x14ac:dyDescent="0.25">
      <c r="B7" s="1">
        <f t="shared" si="0"/>
        <v>16</v>
      </c>
      <c r="C7" t="s">
        <v>284</v>
      </c>
      <c r="E7" s="1">
        <f t="shared" si="1"/>
        <v>28</v>
      </c>
      <c r="F7" t="s">
        <v>25</v>
      </c>
      <c r="H7" s="3" t="s">
        <v>26</v>
      </c>
      <c r="I7" s="3" t="s">
        <v>27</v>
      </c>
      <c r="T7" s="17" t="s">
        <v>214</v>
      </c>
      <c r="U7" s="18" t="s">
        <v>213</v>
      </c>
    </row>
    <row r="8" spans="1:21" x14ac:dyDescent="0.25">
      <c r="B8" s="1">
        <f t="shared" si="0"/>
        <v>13</v>
      </c>
      <c r="C8" t="s">
        <v>52</v>
      </c>
      <c r="E8" s="1">
        <f t="shared" si="1"/>
        <v>20</v>
      </c>
      <c r="F8" t="s">
        <v>31</v>
      </c>
      <c r="H8" s="3" t="s">
        <v>32</v>
      </c>
      <c r="I8" s="3" t="s">
        <v>32</v>
      </c>
      <c r="T8" s="17" t="s">
        <v>191</v>
      </c>
      <c r="U8" s="9" t="s">
        <v>189</v>
      </c>
    </row>
    <row r="9" spans="1:21" x14ac:dyDescent="0.25">
      <c r="B9" s="1">
        <f t="shared" si="0"/>
        <v>15</v>
      </c>
      <c r="C9" t="s">
        <v>248</v>
      </c>
      <c r="E9" s="1">
        <f t="shared" si="1"/>
        <v>30</v>
      </c>
      <c r="F9" t="s">
        <v>249</v>
      </c>
      <c r="H9" s="3" t="s">
        <v>33</v>
      </c>
      <c r="I9" s="3" t="s">
        <v>34</v>
      </c>
      <c r="T9" s="17" t="s">
        <v>192</v>
      </c>
      <c r="U9" s="9" t="s">
        <v>190</v>
      </c>
    </row>
    <row r="10" spans="1:21" x14ac:dyDescent="0.25">
      <c r="B10" s="1">
        <f t="shared" si="0"/>
        <v>13</v>
      </c>
      <c r="C10" t="s">
        <v>53</v>
      </c>
      <c r="E10" s="1">
        <f t="shared" si="1"/>
        <v>28</v>
      </c>
      <c r="F10" t="s">
        <v>35</v>
      </c>
      <c r="H10" s="3" t="s">
        <v>36</v>
      </c>
      <c r="I10" s="3" t="s">
        <v>37</v>
      </c>
    </row>
    <row r="11" spans="1:21" x14ac:dyDescent="0.25">
      <c r="B11" s="1">
        <f t="shared" si="0"/>
        <v>13</v>
      </c>
      <c r="C11" t="s">
        <v>54</v>
      </c>
      <c r="E11" s="1">
        <f t="shared" si="1"/>
        <v>26</v>
      </c>
      <c r="F11" t="s">
        <v>38</v>
      </c>
      <c r="H11" s="3" t="s">
        <v>39</v>
      </c>
      <c r="I11" s="3" t="s">
        <v>40</v>
      </c>
      <c r="K11" s="5"/>
    </row>
    <row r="12" spans="1:21" x14ac:dyDescent="0.25">
      <c r="B12" s="1">
        <f t="shared" si="0"/>
        <v>13</v>
      </c>
      <c r="C12" t="s">
        <v>55</v>
      </c>
      <c r="E12" s="1">
        <f t="shared" si="1"/>
        <v>25</v>
      </c>
      <c r="F12" t="s">
        <v>41</v>
      </c>
      <c r="H12" s="3" t="s">
        <v>42</v>
      </c>
      <c r="I12" s="3" t="s">
        <v>43</v>
      </c>
    </row>
    <row r="13" spans="1:21" x14ac:dyDescent="0.25">
      <c r="B13" s="1">
        <f t="shared" si="0"/>
        <v>16</v>
      </c>
      <c r="C13" t="s">
        <v>287</v>
      </c>
      <c r="E13" s="1">
        <f t="shared" si="1"/>
        <v>30</v>
      </c>
      <c r="F13" t="s">
        <v>288</v>
      </c>
      <c r="H13" s="19" t="s">
        <v>69</v>
      </c>
      <c r="I13" s="19" t="s">
        <v>70</v>
      </c>
    </row>
    <row r="14" spans="1:21" x14ac:dyDescent="0.25">
      <c r="A14" t="s">
        <v>313</v>
      </c>
      <c r="B14" s="1">
        <f t="shared" si="0"/>
        <v>12</v>
      </c>
      <c r="C14" t="s">
        <v>289</v>
      </c>
      <c r="E14" s="1">
        <f t="shared" si="1"/>
        <v>30</v>
      </c>
      <c r="F14" t="s">
        <v>290</v>
      </c>
      <c r="H14" s="1" t="s">
        <v>291</v>
      </c>
      <c r="I14" s="1" t="s">
        <v>286</v>
      </c>
    </row>
    <row r="15" spans="1:21" x14ac:dyDescent="0.25">
      <c r="B15" s="1">
        <f t="shared" si="0"/>
        <v>0</v>
      </c>
      <c r="E15" s="1">
        <f t="shared" si="1"/>
        <v>0</v>
      </c>
      <c r="H15" s="1" t="s">
        <v>344</v>
      </c>
      <c r="I15" s="1" t="s">
        <v>345</v>
      </c>
    </row>
    <row r="16" spans="1:21" x14ac:dyDescent="0.25">
      <c r="B16" s="1">
        <f t="shared" si="0"/>
        <v>0</v>
      </c>
      <c r="E16" s="1">
        <f t="shared" si="1"/>
        <v>0</v>
      </c>
    </row>
    <row r="17" spans="2:5" x14ac:dyDescent="0.25">
      <c r="B17" s="1">
        <f t="shared" si="0"/>
        <v>0</v>
      </c>
      <c r="E17" s="1">
        <f t="shared" si="1"/>
        <v>0</v>
      </c>
    </row>
    <row r="18" spans="2:5" x14ac:dyDescent="0.25">
      <c r="B18" s="1">
        <f t="shared" si="0"/>
        <v>0</v>
      </c>
      <c r="E18" s="1">
        <f t="shared" si="1"/>
        <v>0</v>
      </c>
    </row>
    <row r="19" spans="2:5" x14ac:dyDescent="0.25">
      <c r="B19" s="1">
        <f t="shared" si="0"/>
        <v>0</v>
      </c>
      <c r="E19" s="1">
        <f t="shared" si="1"/>
        <v>0</v>
      </c>
    </row>
    <row r="20" spans="2:5" x14ac:dyDescent="0.25">
      <c r="B20" s="1">
        <f t="shared" si="0"/>
        <v>0</v>
      </c>
      <c r="E20" s="1">
        <f t="shared" si="1"/>
        <v>0</v>
      </c>
    </row>
    <row r="21" spans="2:5" x14ac:dyDescent="0.25">
      <c r="B21" s="1">
        <f t="shared" si="0"/>
        <v>0</v>
      </c>
      <c r="E21" s="1">
        <f t="shared" si="1"/>
        <v>0</v>
      </c>
    </row>
  </sheetData>
  <mergeCells count="5">
    <mergeCell ref="H2:I2"/>
    <mergeCell ref="K2:L2"/>
    <mergeCell ref="N2:O2"/>
    <mergeCell ref="Q2:R2"/>
    <mergeCell ref="T2:U2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zoomScale="110" zoomScaleNormal="110" workbookViewId="0">
      <selection activeCell="J35" sqref="J35"/>
    </sheetView>
  </sheetViews>
  <sheetFormatPr defaultRowHeight="15" x14ac:dyDescent="0.25"/>
  <cols>
    <col min="2" max="2" width="9.140625" style="1"/>
    <col min="3" max="3" width="17.7109375" bestFit="1" customWidth="1"/>
    <col min="5" max="5" width="9.140625" style="1"/>
    <col min="6" max="6" width="28" bestFit="1" customWidth="1"/>
    <col min="10" max="10" width="9.7109375" bestFit="1" customWidth="1"/>
    <col min="12" max="12" width="10" style="8" bestFit="1" customWidth="1"/>
    <col min="13" max="13" width="11.42578125" style="6" bestFit="1" customWidth="1"/>
  </cols>
  <sheetData>
    <row r="2" spans="2:13" x14ac:dyDescent="0.25">
      <c r="B2" s="1" t="s">
        <v>5</v>
      </c>
      <c r="C2" t="s">
        <v>4</v>
      </c>
      <c r="E2" s="1" t="s">
        <v>5</v>
      </c>
      <c r="F2" t="s">
        <v>6</v>
      </c>
      <c r="H2" t="s">
        <v>82</v>
      </c>
      <c r="K2" t="s">
        <v>76</v>
      </c>
      <c r="L2" s="8" t="s">
        <v>77</v>
      </c>
      <c r="M2" s="6" t="s">
        <v>81</v>
      </c>
    </row>
    <row r="3" spans="2:13" x14ac:dyDescent="0.25">
      <c r="B3" s="1">
        <f>LEN(C3)</f>
        <v>16</v>
      </c>
      <c r="C3" t="s">
        <v>78</v>
      </c>
      <c r="E3" s="1">
        <f>LEN(F3)</f>
        <v>28</v>
      </c>
      <c r="F3" t="s">
        <v>79</v>
      </c>
      <c r="H3" t="s">
        <v>83</v>
      </c>
      <c r="J3" s="7">
        <v>42282</v>
      </c>
      <c r="K3" t="s">
        <v>80</v>
      </c>
      <c r="L3" s="8">
        <v>14810280</v>
      </c>
      <c r="M3" s="6">
        <f>ROUNDUP(143.42/(48*120),4)</f>
        <v>2.4899999999999999E-2</v>
      </c>
    </row>
    <row r="4" spans="2:13" x14ac:dyDescent="0.25">
      <c r="B4" s="1">
        <f t="shared" ref="B4:B32" si="0">LEN(C4)</f>
        <v>16</v>
      </c>
      <c r="C4" t="s">
        <v>92</v>
      </c>
      <c r="E4" s="1">
        <f t="shared" ref="E4:E32" si="1">LEN(F4)</f>
        <v>28</v>
      </c>
      <c r="F4" t="s">
        <v>93</v>
      </c>
      <c r="H4" t="s">
        <v>83</v>
      </c>
      <c r="J4" s="7">
        <v>42282</v>
      </c>
      <c r="K4" t="s">
        <v>80</v>
      </c>
      <c r="L4" s="8">
        <v>14810870</v>
      </c>
      <c r="M4" s="6">
        <f>ROUNDUP(157.45/(48*120),4)</f>
        <v>2.7400000000000001E-2</v>
      </c>
    </row>
    <row r="5" spans="2:13" x14ac:dyDescent="0.25">
      <c r="B5" s="1">
        <f t="shared" si="0"/>
        <v>16</v>
      </c>
      <c r="C5" t="s">
        <v>56</v>
      </c>
      <c r="E5" s="1">
        <f t="shared" si="1"/>
        <v>28</v>
      </c>
      <c r="F5" t="s">
        <v>57</v>
      </c>
      <c r="H5" t="s">
        <v>83</v>
      </c>
      <c r="J5" s="7">
        <v>42282</v>
      </c>
      <c r="K5" t="s">
        <v>80</v>
      </c>
      <c r="L5" s="8">
        <v>14811382</v>
      </c>
      <c r="M5" s="6">
        <f>ROUNDUP(195.02/(60*120),4)</f>
        <v>2.7099999999999999E-2</v>
      </c>
    </row>
    <row r="6" spans="2:13" x14ac:dyDescent="0.25">
      <c r="B6" s="1">
        <f t="shared" si="0"/>
        <v>16</v>
      </c>
      <c r="C6" t="s">
        <v>62</v>
      </c>
      <c r="E6" s="1">
        <f t="shared" si="1"/>
        <v>28</v>
      </c>
      <c r="F6" t="s">
        <v>58</v>
      </c>
      <c r="H6" t="s">
        <v>83</v>
      </c>
      <c r="J6" s="7">
        <v>42282</v>
      </c>
      <c r="K6" t="s">
        <v>80</v>
      </c>
      <c r="L6" s="8">
        <v>14812070</v>
      </c>
      <c r="M6" s="6">
        <f>ROUNDUP(206.7/(60*120),4)</f>
        <v>2.8799999999999999E-2</v>
      </c>
    </row>
    <row r="7" spans="2:13" x14ac:dyDescent="0.25">
      <c r="B7" s="1">
        <f t="shared" si="0"/>
        <v>16</v>
      </c>
      <c r="C7" t="s">
        <v>63</v>
      </c>
      <c r="E7" s="1">
        <f t="shared" si="1"/>
        <v>28</v>
      </c>
      <c r="F7" t="s">
        <v>59</v>
      </c>
      <c r="H7" t="s">
        <v>83</v>
      </c>
      <c r="J7" s="7">
        <v>42282</v>
      </c>
      <c r="K7" t="s">
        <v>80</v>
      </c>
      <c r="L7" s="8">
        <v>14813070</v>
      </c>
      <c r="M7" s="6">
        <f>ROUNDUP(231.61/(60*120),4)</f>
        <v>3.2199999999999999E-2</v>
      </c>
    </row>
    <row r="8" spans="2:13" x14ac:dyDescent="0.25">
      <c r="B8" s="1">
        <f t="shared" si="0"/>
        <v>16</v>
      </c>
      <c r="C8" t="s">
        <v>48</v>
      </c>
      <c r="E8" s="1">
        <f t="shared" si="1"/>
        <v>28</v>
      </c>
      <c r="F8" t="s">
        <v>0</v>
      </c>
      <c r="H8" t="s">
        <v>83</v>
      </c>
      <c r="J8" s="7">
        <v>42282</v>
      </c>
      <c r="K8" t="s">
        <v>80</v>
      </c>
      <c r="L8" s="8">
        <v>14813970</v>
      </c>
      <c r="M8" s="6">
        <f>ROUNDUP(260.06/(60*120),4)</f>
        <v>3.6200000000000003E-2</v>
      </c>
    </row>
    <row r="9" spans="2:13" x14ac:dyDescent="0.25">
      <c r="B9" s="1">
        <f t="shared" si="0"/>
        <v>16</v>
      </c>
      <c r="C9" t="s">
        <v>61</v>
      </c>
      <c r="E9" s="1">
        <f t="shared" si="1"/>
        <v>28</v>
      </c>
      <c r="F9" t="s">
        <v>60</v>
      </c>
      <c r="H9" t="s">
        <v>83</v>
      </c>
      <c r="J9" s="7">
        <v>42282</v>
      </c>
      <c r="K9" t="s">
        <v>80</v>
      </c>
      <c r="L9" s="8">
        <v>14814970</v>
      </c>
      <c r="M9" s="6">
        <f>ROUNDUP(296.51/(60*120),4)</f>
        <v>4.1200000000000001E-2</v>
      </c>
    </row>
    <row r="10" spans="2:13" x14ac:dyDescent="0.25">
      <c r="B10" s="1">
        <f t="shared" si="0"/>
        <v>16</v>
      </c>
      <c r="C10" t="s">
        <v>71</v>
      </c>
      <c r="E10" s="1">
        <f t="shared" si="1"/>
        <v>28</v>
      </c>
      <c r="F10" t="s">
        <v>64</v>
      </c>
      <c r="H10" t="s">
        <v>83</v>
      </c>
      <c r="J10" s="7">
        <v>42282</v>
      </c>
      <c r="K10" t="s">
        <v>80</v>
      </c>
      <c r="L10" s="8">
        <v>14816270</v>
      </c>
      <c r="M10" s="6">
        <f>ROUNDUP(368.67/(60*120),4)</f>
        <v>5.1300000000000005E-2</v>
      </c>
    </row>
    <row r="11" spans="2:13" x14ac:dyDescent="0.25">
      <c r="B11" s="1">
        <f t="shared" si="0"/>
        <v>16</v>
      </c>
      <c r="C11" t="s">
        <v>72</v>
      </c>
      <c r="E11" s="1">
        <f t="shared" si="1"/>
        <v>28</v>
      </c>
      <c r="F11" t="s">
        <v>65</v>
      </c>
      <c r="H11" t="s">
        <v>83</v>
      </c>
      <c r="J11" s="7">
        <v>42282</v>
      </c>
      <c r="K11" t="s">
        <v>80</v>
      </c>
      <c r="L11" s="8">
        <v>14817170</v>
      </c>
      <c r="M11" s="6">
        <f>ROUNDUP(407.36/(60*120),4)</f>
        <v>5.6600000000000004E-2</v>
      </c>
    </row>
    <row r="12" spans="2:13" x14ac:dyDescent="0.25">
      <c r="B12" s="1">
        <f t="shared" si="0"/>
        <v>16</v>
      </c>
      <c r="C12" t="s">
        <v>73</v>
      </c>
      <c r="E12" s="1">
        <f t="shared" si="1"/>
        <v>28</v>
      </c>
      <c r="F12" t="s">
        <v>66</v>
      </c>
      <c r="H12" t="s">
        <v>84</v>
      </c>
      <c r="J12" s="7">
        <v>42282</v>
      </c>
      <c r="K12" t="s">
        <v>80</v>
      </c>
      <c r="L12" s="8">
        <v>14818440</v>
      </c>
      <c r="M12" s="6">
        <f>ROUNDUP(403.61/(60*120),4)</f>
        <v>5.6100000000000004E-2</v>
      </c>
    </row>
    <row r="13" spans="2:13" x14ac:dyDescent="0.25">
      <c r="B13" s="1">
        <f t="shared" si="0"/>
        <v>16</v>
      </c>
      <c r="C13" t="s">
        <v>74</v>
      </c>
      <c r="E13" s="1">
        <f t="shared" si="1"/>
        <v>27</v>
      </c>
      <c r="F13" t="s">
        <v>67</v>
      </c>
      <c r="H13" t="s">
        <v>84</v>
      </c>
      <c r="J13" s="7">
        <v>42282</v>
      </c>
      <c r="K13" t="s">
        <v>80</v>
      </c>
      <c r="L13" s="8">
        <v>14819240</v>
      </c>
      <c r="M13" s="6">
        <f>ROUNDUP(513.97/(60*120),4)</f>
        <v>7.1400000000000005E-2</v>
      </c>
    </row>
    <row r="14" spans="2:13" x14ac:dyDescent="0.25">
      <c r="B14" s="1">
        <f t="shared" si="0"/>
        <v>16</v>
      </c>
      <c r="C14" t="s">
        <v>75</v>
      </c>
      <c r="E14" s="1">
        <f t="shared" si="1"/>
        <v>27</v>
      </c>
      <c r="F14" t="s">
        <v>68</v>
      </c>
      <c r="H14" t="s">
        <v>84</v>
      </c>
      <c r="J14" s="7">
        <v>42282</v>
      </c>
      <c r="K14" t="s">
        <v>80</v>
      </c>
      <c r="L14" s="8">
        <v>14819840</v>
      </c>
      <c r="M14" s="6">
        <f>ROUNDUP(552.71/(60*120),4)</f>
        <v>7.6800000000000007E-2</v>
      </c>
    </row>
    <row r="15" spans="2:13" x14ac:dyDescent="0.25">
      <c r="B15" s="1">
        <f t="shared" si="0"/>
        <v>16</v>
      </c>
      <c r="C15" t="s">
        <v>85</v>
      </c>
      <c r="E15" s="1">
        <f t="shared" si="1"/>
        <v>28</v>
      </c>
      <c r="F15" t="s">
        <v>86</v>
      </c>
      <c r="H15" t="s">
        <v>87</v>
      </c>
      <c r="J15" s="7">
        <v>42282</v>
      </c>
      <c r="K15" t="s">
        <v>80</v>
      </c>
      <c r="L15" s="8">
        <v>18550951</v>
      </c>
      <c r="M15" s="6">
        <f>ROUNDUP(726.32/(60*120),4)</f>
        <v>0.1009</v>
      </c>
    </row>
    <row r="16" spans="2:13" x14ac:dyDescent="0.25">
      <c r="B16" s="1">
        <f t="shared" si="0"/>
        <v>16</v>
      </c>
      <c r="C16" t="s">
        <v>88</v>
      </c>
      <c r="E16" s="1">
        <f t="shared" si="1"/>
        <v>28</v>
      </c>
      <c r="F16" t="s">
        <v>89</v>
      </c>
      <c r="H16" t="s">
        <v>87</v>
      </c>
      <c r="J16" s="7">
        <v>42282</v>
      </c>
      <c r="K16" t="s">
        <v>80</v>
      </c>
      <c r="L16" s="8">
        <v>18552847</v>
      </c>
      <c r="M16" s="6">
        <f>ROUNDUP(1035.95/(60*120),4)</f>
        <v>0.1439</v>
      </c>
    </row>
    <row r="17" spans="2:13" x14ac:dyDescent="0.25">
      <c r="B17" s="1">
        <f t="shared" si="0"/>
        <v>16</v>
      </c>
      <c r="C17" t="s">
        <v>90</v>
      </c>
      <c r="E17" s="1">
        <f t="shared" si="1"/>
        <v>28</v>
      </c>
      <c r="F17" t="s">
        <v>91</v>
      </c>
      <c r="H17" t="s">
        <v>87</v>
      </c>
      <c r="J17" s="7">
        <v>42282</v>
      </c>
      <c r="K17" t="s">
        <v>80</v>
      </c>
      <c r="L17" s="8">
        <v>18552970</v>
      </c>
      <c r="M17" s="6">
        <f>ROUNDUP(1518.01/(60*120),4)</f>
        <v>0.21089999999999998</v>
      </c>
    </row>
    <row r="18" spans="2:13" x14ac:dyDescent="0.25">
      <c r="B18" s="1">
        <f t="shared" si="0"/>
        <v>16</v>
      </c>
      <c r="C18" t="s">
        <v>115</v>
      </c>
      <c r="E18" s="1">
        <f t="shared" si="1"/>
        <v>26</v>
      </c>
      <c r="F18" t="s">
        <v>114</v>
      </c>
      <c r="H18" t="s">
        <v>112</v>
      </c>
      <c r="J18" s="7">
        <v>42282</v>
      </c>
      <c r="K18" t="s">
        <v>80</v>
      </c>
      <c r="L18" s="8" t="s">
        <v>113</v>
      </c>
      <c r="M18" s="6">
        <f>ROUNDUP(133.64/(48*120),4)</f>
        <v>2.3299999999999998E-2</v>
      </c>
    </row>
    <row r="19" spans="2:13" x14ac:dyDescent="0.25">
      <c r="B19" s="1">
        <f t="shared" si="0"/>
        <v>16</v>
      </c>
      <c r="C19" t="s">
        <v>94</v>
      </c>
      <c r="E19" s="1">
        <f t="shared" si="1"/>
        <v>26</v>
      </c>
      <c r="F19" t="s">
        <v>103</v>
      </c>
      <c r="H19" t="s">
        <v>112</v>
      </c>
      <c r="J19" s="7">
        <v>42282</v>
      </c>
      <c r="K19" t="s">
        <v>80</v>
      </c>
      <c r="L19" s="8" t="s">
        <v>116</v>
      </c>
      <c r="M19" s="6">
        <f>ROUNDUP(158.44/(60*120),4)</f>
        <v>2.2099999999999998E-2</v>
      </c>
    </row>
    <row r="20" spans="2:13" x14ac:dyDescent="0.25">
      <c r="B20" s="1">
        <f t="shared" si="0"/>
        <v>16</v>
      </c>
      <c r="C20" t="s">
        <v>95</v>
      </c>
      <c r="E20" s="1">
        <f t="shared" si="1"/>
        <v>26</v>
      </c>
      <c r="F20" t="s">
        <v>104</v>
      </c>
      <c r="H20" t="s">
        <v>112</v>
      </c>
      <c r="J20" s="7">
        <v>42282</v>
      </c>
      <c r="K20" t="s">
        <v>80</v>
      </c>
      <c r="L20" s="8" t="s">
        <v>117</v>
      </c>
      <c r="M20" s="6">
        <f>ROUNDUP(167.83/(60*120),4)</f>
        <v>2.3400000000000001E-2</v>
      </c>
    </row>
    <row r="21" spans="2:13" x14ac:dyDescent="0.25">
      <c r="B21" s="1">
        <f t="shared" si="0"/>
        <v>16</v>
      </c>
      <c r="C21" t="s">
        <v>96</v>
      </c>
      <c r="E21" s="1">
        <f t="shared" si="1"/>
        <v>26</v>
      </c>
      <c r="F21" t="s">
        <v>105</v>
      </c>
      <c r="H21" t="s">
        <v>112</v>
      </c>
      <c r="J21" s="7">
        <v>42282</v>
      </c>
      <c r="K21" t="s">
        <v>80</v>
      </c>
      <c r="L21" s="8" t="s">
        <v>118</v>
      </c>
      <c r="M21" s="6">
        <f>ROUNDUP(130.2/(60*120),4)</f>
        <v>1.8099999999999998E-2</v>
      </c>
    </row>
    <row r="22" spans="2:13" x14ac:dyDescent="0.25">
      <c r="B22" s="1">
        <f t="shared" si="0"/>
        <v>16</v>
      </c>
      <c r="C22" t="s">
        <v>97</v>
      </c>
      <c r="E22" s="1">
        <f t="shared" si="1"/>
        <v>26</v>
      </c>
      <c r="F22" t="s">
        <v>106</v>
      </c>
      <c r="H22" t="s">
        <v>112</v>
      </c>
      <c r="J22" s="7">
        <v>42282</v>
      </c>
      <c r="K22" t="s">
        <v>80</v>
      </c>
      <c r="L22" s="8" t="s">
        <v>119</v>
      </c>
      <c r="M22" s="6">
        <f>ROUNDUP(140.75/(60*120),4)</f>
        <v>1.9599999999999999E-2</v>
      </c>
    </row>
    <row r="23" spans="2:13" x14ac:dyDescent="0.25">
      <c r="B23" s="1">
        <f t="shared" si="0"/>
        <v>16</v>
      </c>
      <c r="C23" t="s">
        <v>98</v>
      </c>
      <c r="E23" s="1">
        <f t="shared" si="1"/>
        <v>26</v>
      </c>
      <c r="F23" t="s">
        <v>107</v>
      </c>
      <c r="H23" t="s">
        <v>112</v>
      </c>
      <c r="J23" s="7">
        <v>42282</v>
      </c>
      <c r="K23" t="s">
        <v>80</v>
      </c>
      <c r="L23" s="8" t="s">
        <v>120</v>
      </c>
      <c r="M23" s="6">
        <f>ROUNDUP(151.54/(60*120),4)</f>
        <v>2.1100000000000001E-2</v>
      </c>
    </row>
    <row r="24" spans="2:13" x14ac:dyDescent="0.25">
      <c r="B24" s="1">
        <f t="shared" si="0"/>
        <v>16</v>
      </c>
      <c r="C24" t="s">
        <v>121</v>
      </c>
      <c r="E24" s="1">
        <f t="shared" si="1"/>
        <v>25</v>
      </c>
      <c r="F24" t="s">
        <v>122</v>
      </c>
      <c r="H24" t="s">
        <v>112</v>
      </c>
      <c r="J24" s="7">
        <v>42282</v>
      </c>
      <c r="K24" t="s">
        <v>80</v>
      </c>
      <c r="L24" s="8" t="s">
        <v>123</v>
      </c>
      <c r="M24" s="6">
        <f>ROUNDUP(149.59/(48*120),4)</f>
        <v>2.5999999999999999E-2</v>
      </c>
    </row>
    <row r="25" spans="2:13" x14ac:dyDescent="0.25">
      <c r="B25" s="1">
        <f t="shared" si="0"/>
        <v>16</v>
      </c>
      <c r="C25" t="s">
        <v>99</v>
      </c>
      <c r="E25" s="1">
        <f t="shared" si="1"/>
        <v>25</v>
      </c>
      <c r="F25" t="s">
        <v>108</v>
      </c>
      <c r="H25" t="s">
        <v>112</v>
      </c>
      <c r="J25" s="7">
        <v>42282</v>
      </c>
      <c r="K25" t="s">
        <v>80</v>
      </c>
      <c r="L25" s="8" t="s">
        <v>124</v>
      </c>
      <c r="M25" s="6">
        <f>ROUNDUP(187.25/(60*120),4)</f>
        <v>2.6099999999999998E-2</v>
      </c>
    </row>
    <row r="26" spans="2:13" x14ac:dyDescent="0.25">
      <c r="B26" s="1">
        <f t="shared" si="0"/>
        <v>16</v>
      </c>
      <c r="C26" t="s">
        <v>100</v>
      </c>
      <c r="E26" s="1">
        <f t="shared" si="1"/>
        <v>26</v>
      </c>
      <c r="F26" t="s">
        <v>109</v>
      </c>
      <c r="H26" t="s">
        <v>112</v>
      </c>
      <c r="J26" s="7">
        <v>42282</v>
      </c>
      <c r="K26" t="s">
        <v>80</v>
      </c>
      <c r="L26" s="8" t="s">
        <v>125</v>
      </c>
      <c r="M26" s="6">
        <f>ROUNDUP(219.81/(60*120),4)</f>
        <v>3.0599999999999999E-2</v>
      </c>
    </row>
    <row r="27" spans="2:13" x14ac:dyDescent="0.25">
      <c r="B27" s="1">
        <f t="shared" si="0"/>
        <v>16</v>
      </c>
      <c r="C27" t="s">
        <v>101</v>
      </c>
      <c r="E27" s="1">
        <f t="shared" si="1"/>
        <v>26</v>
      </c>
      <c r="F27" t="s">
        <v>110</v>
      </c>
      <c r="H27" t="s">
        <v>112</v>
      </c>
      <c r="J27" s="7">
        <v>42282</v>
      </c>
      <c r="K27" t="s">
        <v>80</v>
      </c>
      <c r="L27" s="8" t="s">
        <v>126</v>
      </c>
      <c r="M27" s="6">
        <f>ROUNDUP(321.29/(60*120),4)</f>
        <v>4.4700000000000004E-2</v>
      </c>
    </row>
    <row r="28" spans="2:13" x14ac:dyDescent="0.25">
      <c r="B28" s="1">
        <f t="shared" si="0"/>
        <v>16</v>
      </c>
      <c r="C28" t="s">
        <v>102</v>
      </c>
      <c r="E28" s="1">
        <f t="shared" si="1"/>
        <v>26</v>
      </c>
      <c r="F28" t="s">
        <v>111</v>
      </c>
      <c r="H28" t="s">
        <v>112</v>
      </c>
      <c r="J28" s="7">
        <v>42282</v>
      </c>
      <c r="K28" t="s">
        <v>80</v>
      </c>
      <c r="L28" s="8" t="s">
        <v>127</v>
      </c>
      <c r="M28" s="6">
        <f>ROUNDUP(400.57/(60*120),4)</f>
        <v>5.57E-2</v>
      </c>
    </row>
    <row r="29" spans="2:13" x14ac:dyDescent="0.25">
      <c r="B29" s="1">
        <f>LEN(C29)</f>
        <v>16</v>
      </c>
      <c r="C29" t="s">
        <v>141</v>
      </c>
      <c r="E29" s="1">
        <f>LEN(F29)</f>
        <v>29</v>
      </c>
      <c r="F29" t="s">
        <v>136</v>
      </c>
      <c r="J29" s="7">
        <v>42284</v>
      </c>
      <c r="K29" t="s">
        <v>80</v>
      </c>
      <c r="L29" s="8" t="s">
        <v>142</v>
      </c>
      <c r="M29" s="6">
        <v>1.0002</v>
      </c>
    </row>
    <row r="30" spans="2:13" x14ac:dyDescent="0.25">
      <c r="B30" s="1">
        <f t="shared" si="0"/>
        <v>16</v>
      </c>
      <c r="C30" t="s">
        <v>130</v>
      </c>
      <c r="E30" s="1">
        <f t="shared" si="1"/>
        <v>30</v>
      </c>
      <c r="F30" t="s">
        <v>131</v>
      </c>
      <c r="J30" s="7">
        <v>42284</v>
      </c>
      <c r="K30" t="s">
        <v>80</v>
      </c>
      <c r="L30" s="8" t="s">
        <v>138</v>
      </c>
      <c r="M30" s="6">
        <v>0.83599999999999997</v>
      </c>
    </row>
    <row r="31" spans="2:13" x14ac:dyDescent="0.25">
      <c r="B31" s="1">
        <f t="shared" si="0"/>
        <v>16</v>
      </c>
      <c r="C31" t="s">
        <v>132</v>
      </c>
      <c r="E31" s="1">
        <f t="shared" si="1"/>
        <v>30</v>
      </c>
      <c r="F31" t="s">
        <v>133</v>
      </c>
      <c r="J31" s="7">
        <v>42284</v>
      </c>
      <c r="K31" t="s">
        <v>80</v>
      </c>
      <c r="L31" s="8" t="s">
        <v>139</v>
      </c>
      <c r="M31" s="6">
        <v>0.57210000000000005</v>
      </c>
    </row>
    <row r="32" spans="2:13" x14ac:dyDescent="0.25">
      <c r="B32" s="1">
        <f t="shared" si="0"/>
        <v>16</v>
      </c>
      <c r="C32" t="s">
        <v>134</v>
      </c>
      <c r="E32" s="1">
        <f t="shared" si="1"/>
        <v>30</v>
      </c>
      <c r="F32" t="s">
        <v>135</v>
      </c>
      <c r="J32" s="7">
        <v>42284</v>
      </c>
      <c r="K32" t="s">
        <v>80</v>
      </c>
      <c r="L32" s="8" t="s">
        <v>140</v>
      </c>
      <c r="M32" s="6">
        <v>0.63280000000000003</v>
      </c>
    </row>
    <row r="33" spans="2:13" x14ac:dyDescent="0.25">
      <c r="B33" s="1">
        <f>LEN(C33)</f>
        <v>16</v>
      </c>
      <c r="C33" t="s">
        <v>128</v>
      </c>
      <c r="E33" s="1">
        <f>LEN(F33)</f>
        <v>30</v>
      </c>
      <c r="F33" t="s">
        <v>129</v>
      </c>
      <c r="J33" s="7">
        <v>42284</v>
      </c>
      <c r="K33" t="s">
        <v>80</v>
      </c>
      <c r="L33" s="8" t="s">
        <v>137</v>
      </c>
      <c r="M33" s="6">
        <v>0.48759999999999998</v>
      </c>
    </row>
    <row r="38" spans="2:13" ht="111" x14ac:dyDescent="0.25">
      <c r="B38" s="10" t="s">
        <v>143</v>
      </c>
      <c r="C38" s="10" t="s">
        <v>144</v>
      </c>
      <c r="D38" s="10" t="s">
        <v>145</v>
      </c>
    </row>
    <row r="39" spans="2:13" x14ac:dyDescent="0.25">
      <c r="B39" s="11">
        <f>A39</f>
        <v>0</v>
      </c>
      <c r="C39" s="11" t="s">
        <v>147</v>
      </c>
      <c r="D39" s="11" t="s">
        <v>146</v>
      </c>
    </row>
  </sheetData>
  <pageMargins left="0.7" right="0.7" top="0.75" bottom="0.75" header="0.3" footer="0.3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2"/>
  <sheetViews>
    <sheetView tabSelected="1" zoomScale="110" zoomScaleNormal="110" workbookViewId="0">
      <pane ySplit="1" topLeftCell="A2" activePane="bottomLeft" state="frozen"/>
      <selection activeCell="B1" sqref="B1"/>
      <selection pane="bottomLeft" activeCell="B3" sqref="B3"/>
    </sheetView>
  </sheetViews>
  <sheetFormatPr defaultRowHeight="15" x14ac:dyDescent="0.25"/>
  <cols>
    <col min="1" max="1" width="23.140625" customWidth="1"/>
    <col min="2" max="3" width="25.28515625" customWidth="1"/>
    <col min="4" max="4" width="18.42578125" bestFit="1" customWidth="1"/>
    <col min="5" max="5" width="3.7109375" style="8" bestFit="1" customWidth="1"/>
    <col min="6" max="6" width="47" customWidth="1"/>
    <col min="7" max="7" width="11.5703125" bestFit="1" customWidth="1"/>
    <col min="8" max="8" width="16.42578125" bestFit="1" customWidth="1"/>
    <col min="9" max="9" width="5.7109375" bestFit="1" customWidth="1"/>
    <col min="10" max="10" width="7.140625" style="8" bestFit="1" customWidth="1"/>
    <col min="11" max="11" width="9.28515625" style="8" bestFit="1" customWidth="1"/>
    <col min="12" max="12" width="6.5703125" style="6" bestFit="1" customWidth="1"/>
    <col min="13" max="16" width="3.7109375" bestFit="1" customWidth="1"/>
    <col min="17" max="17" width="4" bestFit="1" customWidth="1"/>
    <col min="18" max="18" width="3.7109375" bestFit="1" customWidth="1"/>
    <col min="19" max="19" width="7.7109375" style="16" bestFit="1" customWidth="1"/>
    <col min="20" max="20" width="3.7109375" bestFit="1" customWidth="1"/>
    <col min="21" max="22" width="5.140625" bestFit="1" customWidth="1"/>
    <col min="23" max="25" width="3.7109375" bestFit="1" customWidth="1"/>
  </cols>
  <sheetData>
    <row r="1" spans="1:25" s="12" customFormat="1" ht="130.5" x14ac:dyDescent="0.25">
      <c r="A1" s="12" t="s">
        <v>351</v>
      </c>
      <c r="B1" s="12" t="s">
        <v>350</v>
      </c>
      <c r="C1" s="20" t="s">
        <v>320</v>
      </c>
      <c r="D1" s="12" t="s">
        <v>152</v>
      </c>
      <c r="E1" s="13" t="s">
        <v>150</v>
      </c>
      <c r="F1" s="12" t="s">
        <v>153</v>
      </c>
      <c r="G1" s="12" t="s">
        <v>148</v>
      </c>
      <c r="H1" s="12" t="s">
        <v>157</v>
      </c>
      <c r="I1" s="12" t="s">
        <v>154</v>
      </c>
      <c r="J1" s="13" t="s">
        <v>155</v>
      </c>
      <c r="K1" s="13" t="s">
        <v>156</v>
      </c>
      <c r="L1" s="14" t="s">
        <v>164</v>
      </c>
      <c r="M1" s="12" t="s">
        <v>166</v>
      </c>
      <c r="N1" s="12" t="s">
        <v>162</v>
      </c>
      <c r="O1" s="12" t="s">
        <v>165</v>
      </c>
      <c r="P1" s="12" t="s">
        <v>167</v>
      </c>
      <c r="Q1" s="12" t="s">
        <v>168</v>
      </c>
      <c r="R1" s="12" t="s">
        <v>169</v>
      </c>
      <c r="S1" s="15" t="s">
        <v>177</v>
      </c>
      <c r="T1" s="12" t="s">
        <v>173</v>
      </c>
      <c r="U1" s="12" t="s">
        <v>175</v>
      </c>
      <c r="V1" s="12" t="s">
        <v>176</v>
      </c>
      <c r="W1" s="12" t="s">
        <v>178</v>
      </c>
      <c r="X1" s="12" t="s">
        <v>180</v>
      </c>
      <c r="Y1" s="12" t="s">
        <v>181</v>
      </c>
    </row>
    <row r="2" spans="1:25" x14ac:dyDescent="0.25">
      <c r="B2" t="s">
        <v>324</v>
      </c>
      <c r="C2" s="21" t="s">
        <v>322</v>
      </c>
      <c r="D2" t="s">
        <v>78</v>
      </c>
      <c r="E2" s="8" t="s">
        <v>151</v>
      </c>
      <c r="F2" t="s">
        <v>79</v>
      </c>
      <c r="G2" t="s">
        <v>83</v>
      </c>
      <c r="H2" t="s">
        <v>159</v>
      </c>
      <c r="I2" t="s">
        <v>80</v>
      </c>
      <c r="J2" s="8" t="s">
        <v>149</v>
      </c>
      <c r="K2" s="8">
        <v>14810280</v>
      </c>
      <c r="L2" s="6">
        <f>ROUNDUP(143.42/(48*120),4)</f>
        <v>2.4899999999999999E-2</v>
      </c>
      <c r="M2" t="s">
        <v>161</v>
      </c>
      <c r="N2" t="s">
        <v>163</v>
      </c>
      <c r="O2" t="s">
        <v>170</v>
      </c>
      <c r="P2">
        <v>2</v>
      </c>
      <c r="Q2">
        <v>120</v>
      </c>
      <c r="R2">
        <v>48</v>
      </c>
      <c r="S2" s="16">
        <v>1.7899999999999999E-2</v>
      </c>
      <c r="T2" t="s">
        <v>174</v>
      </c>
      <c r="U2">
        <f t="shared" ref="U2:U27" si="0">Q2*R2</f>
        <v>5760</v>
      </c>
      <c r="V2">
        <f t="shared" ref="V2:V27" si="1">Q2*R2</f>
        <v>5760</v>
      </c>
      <c r="W2" t="s">
        <v>179</v>
      </c>
      <c r="X2">
        <v>2</v>
      </c>
      <c r="Y2">
        <v>3</v>
      </c>
    </row>
    <row r="3" spans="1:25" x14ac:dyDescent="0.25">
      <c r="B3" t="s">
        <v>325</v>
      </c>
      <c r="C3" s="21" t="s">
        <v>322</v>
      </c>
      <c r="D3" t="s">
        <v>92</v>
      </c>
      <c r="E3" s="8" t="s">
        <v>151</v>
      </c>
      <c r="F3" t="s">
        <v>93</v>
      </c>
      <c r="G3" t="s">
        <v>83</v>
      </c>
      <c r="H3" t="s">
        <v>159</v>
      </c>
      <c r="I3" t="s">
        <v>80</v>
      </c>
      <c r="J3" s="8" t="s">
        <v>149</v>
      </c>
      <c r="K3" s="8">
        <v>14810870</v>
      </c>
      <c r="L3" s="6">
        <f>ROUNDUP(157.45/(48*120),4)</f>
        <v>2.7400000000000001E-2</v>
      </c>
      <c r="M3" t="s">
        <v>161</v>
      </c>
      <c r="N3" t="s">
        <v>163</v>
      </c>
      <c r="O3" t="s">
        <v>170</v>
      </c>
      <c r="P3">
        <v>2</v>
      </c>
      <c r="Q3">
        <v>120</v>
      </c>
      <c r="R3">
        <v>48</v>
      </c>
      <c r="S3" s="16">
        <v>2.3900000000000001E-2</v>
      </c>
      <c r="T3" t="s">
        <v>174</v>
      </c>
      <c r="U3">
        <f t="shared" si="0"/>
        <v>5760</v>
      </c>
      <c r="V3">
        <f t="shared" si="1"/>
        <v>5760</v>
      </c>
      <c r="W3" t="s">
        <v>179</v>
      </c>
      <c r="X3">
        <v>2</v>
      </c>
      <c r="Y3">
        <v>3</v>
      </c>
    </row>
    <row r="4" spans="1:25" x14ac:dyDescent="0.25">
      <c r="B4" t="s">
        <v>326</v>
      </c>
      <c r="C4" s="21" t="s">
        <v>322</v>
      </c>
      <c r="D4" t="s">
        <v>56</v>
      </c>
      <c r="E4" s="8" t="s">
        <v>151</v>
      </c>
      <c r="F4" t="s">
        <v>57</v>
      </c>
      <c r="G4" t="s">
        <v>83</v>
      </c>
      <c r="H4" t="s">
        <v>159</v>
      </c>
      <c r="I4" t="s">
        <v>80</v>
      </c>
      <c r="J4" s="8" t="s">
        <v>149</v>
      </c>
      <c r="K4" s="8">
        <v>14811382</v>
      </c>
      <c r="L4" s="6">
        <f>ROUNDUP(195.02/(60*120),4)</f>
        <v>2.7099999999999999E-2</v>
      </c>
      <c r="M4" t="s">
        <v>161</v>
      </c>
      <c r="N4" t="s">
        <v>163</v>
      </c>
      <c r="O4" t="s">
        <v>170</v>
      </c>
      <c r="P4">
        <v>2</v>
      </c>
      <c r="Q4">
        <v>120</v>
      </c>
      <c r="R4">
        <v>60</v>
      </c>
      <c r="S4" s="16">
        <v>2.9899999999999999E-2</v>
      </c>
      <c r="T4" t="s">
        <v>174</v>
      </c>
      <c r="U4">
        <f t="shared" si="0"/>
        <v>7200</v>
      </c>
      <c r="V4">
        <f t="shared" si="1"/>
        <v>7200</v>
      </c>
      <c r="W4" t="s">
        <v>179</v>
      </c>
      <c r="X4">
        <v>2</v>
      </c>
      <c r="Y4">
        <v>3</v>
      </c>
    </row>
    <row r="5" spans="1:25" x14ac:dyDescent="0.25">
      <c r="B5" t="s">
        <v>327</v>
      </c>
      <c r="C5" s="21" t="s">
        <v>322</v>
      </c>
      <c r="D5" t="s">
        <v>62</v>
      </c>
      <c r="E5" s="8" t="s">
        <v>151</v>
      </c>
      <c r="F5" t="s">
        <v>58</v>
      </c>
      <c r="G5" t="s">
        <v>83</v>
      </c>
      <c r="H5" t="s">
        <v>159</v>
      </c>
      <c r="I5" t="s">
        <v>80</v>
      </c>
      <c r="J5" s="8" t="s">
        <v>149</v>
      </c>
      <c r="K5" s="8">
        <v>14812070</v>
      </c>
      <c r="L5" s="6">
        <f>ROUNDUP(206.7/(60*120),4)</f>
        <v>2.8799999999999999E-2</v>
      </c>
      <c r="M5" t="s">
        <v>161</v>
      </c>
      <c r="N5" t="s">
        <v>163</v>
      </c>
      <c r="O5" t="s">
        <v>170</v>
      </c>
      <c r="P5">
        <v>2</v>
      </c>
      <c r="Q5">
        <v>120</v>
      </c>
      <c r="R5">
        <v>60</v>
      </c>
      <c r="S5" s="16">
        <v>3.5900000000000001E-2</v>
      </c>
      <c r="T5" t="s">
        <v>174</v>
      </c>
      <c r="U5">
        <f t="shared" si="0"/>
        <v>7200</v>
      </c>
      <c r="V5">
        <f t="shared" si="1"/>
        <v>7200</v>
      </c>
      <c r="W5" t="s">
        <v>179</v>
      </c>
      <c r="X5">
        <v>2</v>
      </c>
      <c r="Y5">
        <v>3</v>
      </c>
    </row>
    <row r="6" spans="1:25" x14ac:dyDescent="0.25">
      <c r="B6" t="s">
        <v>328</v>
      </c>
      <c r="C6" s="21" t="s">
        <v>322</v>
      </c>
      <c r="D6" t="s">
        <v>63</v>
      </c>
      <c r="E6" s="8" t="s">
        <v>151</v>
      </c>
      <c r="F6" t="s">
        <v>59</v>
      </c>
      <c r="G6" t="s">
        <v>83</v>
      </c>
      <c r="H6" t="s">
        <v>159</v>
      </c>
      <c r="I6" t="s">
        <v>80</v>
      </c>
      <c r="J6" s="8" t="s">
        <v>149</v>
      </c>
      <c r="K6" s="8">
        <v>14813070</v>
      </c>
      <c r="L6" s="6">
        <f>ROUNDUP(231.61/(60*120),4)</f>
        <v>3.2199999999999999E-2</v>
      </c>
      <c r="M6" t="s">
        <v>161</v>
      </c>
      <c r="N6" t="s">
        <v>163</v>
      </c>
      <c r="O6" t="s">
        <v>170</v>
      </c>
      <c r="P6">
        <v>2</v>
      </c>
      <c r="Q6">
        <v>120</v>
      </c>
      <c r="R6">
        <v>60</v>
      </c>
      <c r="S6" s="16">
        <v>4.7800000000000002E-2</v>
      </c>
      <c r="T6" t="s">
        <v>174</v>
      </c>
      <c r="U6">
        <f t="shared" si="0"/>
        <v>7200</v>
      </c>
      <c r="V6">
        <f t="shared" si="1"/>
        <v>7200</v>
      </c>
      <c r="W6" t="s">
        <v>179</v>
      </c>
      <c r="X6">
        <v>2</v>
      </c>
      <c r="Y6">
        <v>3</v>
      </c>
    </row>
    <row r="7" spans="1:25" x14ac:dyDescent="0.25">
      <c r="B7" t="s">
        <v>329</v>
      </c>
      <c r="C7" s="21" t="s">
        <v>322</v>
      </c>
      <c r="D7" t="s">
        <v>48</v>
      </c>
      <c r="E7" s="8" t="s">
        <v>151</v>
      </c>
      <c r="F7" t="s">
        <v>0</v>
      </c>
      <c r="G7" t="s">
        <v>83</v>
      </c>
      <c r="H7" t="s">
        <v>159</v>
      </c>
      <c r="I7" t="s">
        <v>80</v>
      </c>
      <c r="J7" s="8" t="s">
        <v>149</v>
      </c>
      <c r="K7" s="8">
        <v>14813970</v>
      </c>
      <c r="L7" s="6">
        <f>ROUNDUP(260.06/(60*120),4)</f>
        <v>3.6200000000000003E-2</v>
      </c>
      <c r="M7" t="s">
        <v>161</v>
      </c>
      <c r="N7" t="s">
        <v>163</v>
      </c>
      <c r="O7" t="s">
        <v>170</v>
      </c>
      <c r="P7">
        <v>2</v>
      </c>
      <c r="Q7">
        <v>120</v>
      </c>
      <c r="R7">
        <v>60</v>
      </c>
      <c r="S7" s="16">
        <v>5.9799999999999999E-2</v>
      </c>
      <c r="T7" t="s">
        <v>174</v>
      </c>
      <c r="U7">
        <f t="shared" si="0"/>
        <v>7200</v>
      </c>
      <c r="V7">
        <f t="shared" si="1"/>
        <v>7200</v>
      </c>
      <c r="W7" t="s">
        <v>179</v>
      </c>
      <c r="X7">
        <v>2</v>
      </c>
      <c r="Y7">
        <v>3</v>
      </c>
    </row>
    <row r="8" spans="1:25" x14ac:dyDescent="0.25">
      <c r="B8" t="s">
        <v>334</v>
      </c>
      <c r="C8" s="21" t="s">
        <v>322</v>
      </c>
      <c r="D8" t="s">
        <v>61</v>
      </c>
      <c r="E8" s="8" t="s">
        <v>151</v>
      </c>
      <c r="F8" t="s">
        <v>60</v>
      </c>
      <c r="G8" t="s">
        <v>83</v>
      </c>
      <c r="H8" t="s">
        <v>159</v>
      </c>
      <c r="I8" t="s">
        <v>80</v>
      </c>
      <c r="J8" s="8" t="s">
        <v>149</v>
      </c>
      <c r="K8" s="8">
        <v>14814970</v>
      </c>
      <c r="L8" s="6">
        <f>ROUNDUP(296.51/(60*120),4)</f>
        <v>4.1200000000000001E-2</v>
      </c>
      <c r="M8" t="s">
        <v>161</v>
      </c>
      <c r="N8" t="s">
        <v>163</v>
      </c>
      <c r="O8" t="s">
        <v>170</v>
      </c>
      <c r="P8">
        <v>2</v>
      </c>
      <c r="Q8">
        <v>120</v>
      </c>
      <c r="R8">
        <v>60</v>
      </c>
      <c r="S8" s="16">
        <v>7.4700000000000003E-2</v>
      </c>
      <c r="T8" t="s">
        <v>174</v>
      </c>
      <c r="U8">
        <f t="shared" si="0"/>
        <v>7200</v>
      </c>
      <c r="V8">
        <f t="shared" si="1"/>
        <v>7200</v>
      </c>
      <c r="W8" t="s">
        <v>179</v>
      </c>
      <c r="X8">
        <v>2</v>
      </c>
      <c r="Y8">
        <v>3</v>
      </c>
    </row>
    <row r="9" spans="1:25" x14ac:dyDescent="0.25">
      <c r="B9" t="s">
        <v>323</v>
      </c>
      <c r="C9" s="21" t="s">
        <v>322</v>
      </c>
      <c r="D9" t="s">
        <v>71</v>
      </c>
      <c r="E9" s="8" t="s">
        <v>151</v>
      </c>
      <c r="F9" t="s">
        <v>64</v>
      </c>
      <c r="G9" t="s">
        <v>83</v>
      </c>
      <c r="H9" t="s">
        <v>159</v>
      </c>
      <c r="I9" t="s">
        <v>80</v>
      </c>
      <c r="J9" s="8" t="s">
        <v>149</v>
      </c>
      <c r="K9" s="8">
        <v>14816270</v>
      </c>
      <c r="L9" s="6">
        <f>ROUNDUP(368.67/(60*120),4)</f>
        <v>5.1300000000000005E-2</v>
      </c>
      <c r="M9" t="s">
        <v>161</v>
      </c>
      <c r="N9" t="s">
        <v>163</v>
      </c>
      <c r="O9" t="s">
        <v>170</v>
      </c>
      <c r="P9">
        <v>2</v>
      </c>
      <c r="Q9">
        <v>120</v>
      </c>
      <c r="R9">
        <v>60</v>
      </c>
      <c r="S9" s="16">
        <v>0.1046</v>
      </c>
      <c r="T9" t="s">
        <v>174</v>
      </c>
      <c r="U9">
        <f t="shared" si="0"/>
        <v>7200</v>
      </c>
      <c r="V9">
        <f t="shared" si="1"/>
        <v>7200</v>
      </c>
      <c r="W9" t="s">
        <v>179</v>
      </c>
      <c r="X9">
        <v>2</v>
      </c>
      <c r="Y9">
        <v>3</v>
      </c>
    </row>
    <row r="10" spans="1:25" x14ac:dyDescent="0.25">
      <c r="B10" t="s">
        <v>330</v>
      </c>
      <c r="C10" s="21" t="s">
        <v>322</v>
      </c>
      <c r="D10" t="s">
        <v>72</v>
      </c>
      <c r="E10" s="8" t="s">
        <v>151</v>
      </c>
      <c r="F10" t="s">
        <v>65</v>
      </c>
      <c r="G10" t="s">
        <v>83</v>
      </c>
      <c r="H10" t="s">
        <v>159</v>
      </c>
      <c r="I10" t="s">
        <v>80</v>
      </c>
      <c r="J10" s="8" t="s">
        <v>149</v>
      </c>
      <c r="K10" s="8">
        <v>14817170</v>
      </c>
      <c r="L10" s="6">
        <f>ROUNDUP(407.36/(60*120),4)</f>
        <v>5.6600000000000004E-2</v>
      </c>
      <c r="M10" t="s">
        <v>161</v>
      </c>
      <c r="N10" t="s">
        <v>163</v>
      </c>
      <c r="O10" t="s">
        <v>170</v>
      </c>
      <c r="P10">
        <v>2</v>
      </c>
      <c r="Q10">
        <v>120</v>
      </c>
      <c r="R10">
        <v>60</v>
      </c>
      <c r="S10" s="16">
        <v>0.1196</v>
      </c>
      <c r="T10" t="s">
        <v>174</v>
      </c>
      <c r="U10">
        <f t="shared" si="0"/>
        <v>7200</v>
      </c>
      <c r="V10">
        <f t="shared" si="1"/>
        <v>7200</v>
      </c>
      <c r="W10" t="s">
        <v>179</v>
      </c>
      <c r="X10">
        <v>2</v>
      </c>
      <c r="Y10">
        <v>3</v>
      </c>
    </row>
    <row r="11" spans="1:25" x14ac:dyDescent="0.25">
      <c r="B11" t="s">
        <v>331</v>
      </c>
      <c r="C11" s="21" t="s">
        <v>322</v>
      </c>
      <c r="D11" t="s">
        <v>73</v>
      </c>
      <c r="E11" s="8" t="s">
        <v>151</v>
      </c>
      <c r="F11" t="s">
        <v>66</v>
      </c>
      <c r="G11" t="s">
        <v>84</v>
      </c>
      <c r="H11" t="s">
        <v>159</v>
      </c>
      <c r="I11" t="s">
        <v>80</v>
      </c>
      <c r="J11" s="8" t="s">
        <v>149</v>
      </c>
      <c r="K11" s="8">
        <v>14818440</v>
      </c>
      <c r="L11" s="6">
        <f>ROUNDUP(403.61/(60*120),4)</f>
        <v>5.6100000000000004E-2</v>
      </c>
      <c r="M11" t="s">
        <v>161</v>
      </c>
      <c r="N11" t="s">
        <v>163</v>
      </c>
      <c r="O11" t="s">
        <v>170</v>
      </c>
      <c r="P11">
        <v>2</v>
      </c>
      <c r="Q11">
        <v>120</v>
      </c>
      <c r="R11">
        <v>60</v>
      </c>
      <c r="S11" s="16">
        <v>0.13450000000000001</v>
      </c>
      <c r="T11" t="s">
        <v>174</v>
      </c>
      <c r="U11">
        <f t="shared" si="0"/>
        <v>7200</v>
      </c>
      <c r="V11">
        <f t="shared" si="1"/>
        <v>7200</v>
      </c>
      <c r="W11" t="s">
        <v>179</v>
      </c>
      <c r="X11">
        <v>2</v>
      </c>
      <c r="Y11">
        <v>3</v>
      </c>
    </row>
    <row r="12" spans="1:25" x14ac:dyDescent="0.25">
      <c r="B12" t="s">
        <v>332</v>
      </c>
      <c r="C12" s="21" t="s">
        <v>322</v>
      </c>
      <c r="D12" t="s">
        <v>74</v>
      </c>
      <c r="E12" s="8" t="s">
        <v>151</v>
      </c>
      <c r="F12" t="s">
        <v>67</v>
      </c>
      <c r="G12" t="s">
        <v>84</v>
      </c>
      <c r="H12" t="s">
        <v>159</v>
      </c>
      <c r="I12" t="s">
        <v>80</v>
      </c>
      <c r="J12" s="8" t="s">
        <v>149</v>
      </c>
      <c r="K12" s="8">
        <v>14819240</v>
      </c>
      <c r="L12" s="6">
        <f>ROUNDUP(513.97/(60*120),4)</f>
        <v>7.1400000000000005E-2</v>
      </c>
      <c r="M12" t="s">
        <v>161</v>
      </c>
      <c r="N12" t="s">
        <v>163</v>
      </c>
      <c r="O12" t="s">
        <v>170</v>
      </c>
      <c r="P12">
        <v>2</v>
      </c>
      <c r="Q12">
        <v>120</v>
      </c>
      <c r="R12">
        <v>60</v>
      </c>
      <c r="S12" s="16">
        <v>0.16439999999999999</v>
      </c>
      <c r="T12" t="s">
        <v>174</v>
      </c>
      <c r="U12">
        <f t="shared" si="0"/>
        <v>7200</v>
      </c>
      <c r="V12">
        <f t="shared" si="1"/>
        <v>7200</v>
      </c>
      <c r="W12" t="s">
        <v>179</v>
      </c>
      <c r="X12">
        <v>2</v>
      </c>
      <c r="Y12">
        <v>3</v>
      </c>
    </row>
    <row r="13" spans="1:25" x14ac:dyDescent="0.25">
      <c r="B13" t="s">
        <v>333</v>
      </c>
      <c r="C13" s="21" t="s">
        <v>322</v>
      </c>
      <c r="D13" t="s">
        <v>75</v>
      </c>
      <c r="E13" s="8" t="s">
        <v>151</v>
      </c>
      <c r="F13" t="s">
        <v>68</v>
      </c>
      <c r="G13" t="s">
        <v>84</v>
      </c>
      <c r="H13" t="s">
        <v>159</v>
      </c>
      <c r="I13" t="s">
        <v>80</v>
      </c>
      <c r="J13" s="8" t="s">
        <v>149</v>
      </c>
      <c r="K13" s="8">
        <v>14819840</v>
      </c>
      <c r="L13" s="6">
        <f>ROUNDUP(552.71/(60*120),4)</f>
        <v>7.6800000000000007E-2</v>
      </c>
      <c r="M13" t="s">
        <v>161</v>
      </c>
      <c r="N13" t="s">
        <v>163</v>
      </c>
      <c r="O13" t="s">
        <v>170</v>
      </c>
      <c r="P13">
        <v>2</v>
      </c>
      <c r="Q13">
        <v>120</v>
      </c>
      <c r="R13">
        <v>60</v>
      </c>
      <c r="S13" s="16">
        <v>0.17929999999999999</v>
      </c>
      <c r="T13" t="s">
        <v>174</v>
      </c>
      <c r="U13">
        <f t="shared" si="0"/>
        <v>7200</v>
      </c>
      <c r="V13">
        <f t="shared" si="1"/>
        <v>7200</v>
      </c>
      <c r="W13" t="s">
        <v>179</v>
      </c>
      <c r="X13">
        <v>2</v>
      </c>
      <c r="Y13">
        <v>3</v>
      </c>
    </row>
    <row r="14" spans="1:25" x14ac:dyDescent="0.25">
      <c r="B14" t="s">
        <v>335</v>
      </c>
      <c r="C14" s="21" t="s">
        <v>322</v>
      </c>
      <c r="D14" t="s">
        <v>85</v>
      </c>
      <c r="E14" s="8" t="s">
        <v>151</v>
      </c>
      <c r="F14" t="s">
        <v>86</v>
      </c>
      <c r="G14" t="s">
        <v>87</v>
      </c>
      <c r="H14" t="s">
        <v>159</v>
      </c>
      <c r="I14" t="s">
        <v>80</v>
      </c>
      <c r="J14" s="8" t="s">
        <v>149</v>
      </c>
      <c r="K14" s="8">
        <v>18550951</v>
      </c>
      <c r="L14" s="6">
        <f>ROUNDUP(726.32/(60*120),4)</f>
        <v>0.1009</v>
      </c>
      <c r="M14" t="s">
        <v>161</v>
      </c>
      <c r="N14" t="s">
        <v>163</v>
      </c>
      <c r="O14" t="s">
        <v>170</v>
      </c>
      <c r="P14">
        <v>2</v>
      </c>
      <c r="Q14">
        <v>120</v>
      </c>
      <c r="R14">
        <v>60</v>
      </c>
      <c r="S14" s="16">
        <v>0.25</v>
      </c>
      <c r="T14" t="s">
        <v>174</v>
      </c>
      <c r="U14">
        <f t="shared" si="0"/>
        <v>7200</v>
      </c>
      <c r="V14">
        <f t="shared" si="1"/>
        <v>7200</v>
      </c>
      <c r="W14" t="s">
        <v>179</v>
      </c>
      <c r="X14">
        <v>2</v>
      </c>
      <c r="Y14">
        <v>3</v>
      </c>
    </row>
    <row r="15" spans="1:25" x14ac:dyDescent="0.25">
      <c r="B15" t="s">
        <v>336</v>
      </c>
      <c r="C15" s="21" t="s">
        <v>322</v>
      </c>
      <c r="D15" t="s">
        <v>88</v>
      </c>
      <c r="E15" s="8" t="s">
        <v>151</v>
      </c>
      <c r="F15" t="s">
        <v>89</v>
      </c>
      <c r="G15" t="s">
        <v>87</v>
      </c>
      <c r="H15" t="s">
        <v>159</v>
      </c>
      <c r="I15" t="s">
        <v>80</v>
      </c>
      <c r="J15" s="8" t="s">
        <v>149</v>
      </c>
      <c r="K15" s="8">
        <v>18552847</v>
      </c>
      <c r="L15" s="6">
        <f>ROUNDUP(1035.95/(60*120),4)</f>
        <v>0.1439</v>
      </c>
      <c r="M15" t="s">
        <v>161</v>
      </c>
      <c r="N15" t="s">
        <v>163</v>
      </c>
      <c r="O15" t="s">
        <v>170</v>
      </c>
      <c r="P15">
        <v>2</v>
      </c>
      <c r="Q15">
        <v>120</v>
      </c>
      <c r="R15">
        <v>60</v>
      </c>
      <c r="S15" s="16">
        <v>0.375</v>
      </c>
      <c r="T15" t="s">
        <v>174</v>
      </c>
      <c r="U15">
        <f t="shared" si="0"/>
        <v>7200</v>
      </c>
      <c r="V15">
        <f t="shared" si="1"/>
        <v>7200</v>
      </c>
      <c r="W15" t="s">
        <v>179</v>
      </c>
      <c r="X15">
        <v>2</v>
      </c>
      <c r="Y15">
        <v>3</v>
      </c>
    </row>
    <row r="16" spans="1:25" x14ac:dyDescent="0.25">
      <c r="B16" t="s">
        <v>337</v>
      </c>
      <c r="C16" s="21" t="s">
        <v>322</v>
      </c>
      <c r="D16" t="s">
        <v>90</v>
      </c>
      <c r="E16" s="8" t="s">
        <v>151</v>
      </c>
      <c r="F16" t="s">
        <v>91</v>
      </c>
      <c r="G16" t="s">
        <v>87</v>
      </c>
      <c r="H16" t="s">
        <v>159</v>
      </c>
      <c r="I16" t="s">
        <v>80</v>
      </c>
      <c r="J16" s="8" t="s">
        <v>149</v>
      </c>
      <c r="K16" s="8">
        <v>18552970</v>
      </c>
      <c r="L16" s="6">
        <f>ROUNDUP(1518.01/(60*120),4)</f>
        <v>0.21089999999999998</v>
      </c>
      <c r="M16" t="s">
        <v>161</v>
      </c>
      <c r="N16" t="s">
        <v>163</v>
      </c>
      <c r="O16" t="s">
        <v>170</v>
      </c>
      <c r="P16">
        <v>2</v>
      </c>
      <c r="Q16">
        <v>120</v>
      </c>
      <c r="R16">
        <v>60</v>
      </c>
      <c r="S16" s="16">
        <v>0.5</v>
      </c>
      <c r="T16" t="s">
        <v>174</v>
      </c>
      <c r="U16">
        <f t="shared" si="0"/>
        <v>7200</v>
      </c>
      <c r="V16">
        <f t="shared" si="1"/>
        <v>7200</v>
      </c>
      <c r="W16" t="s">
        <v>179</v>
      </c>
      <c r="X16">
        <v>2</v>
      </c>
      <c r="Y16">
        <v>3</v>
      </c>
    </row>
    <row r="17" spans="2:25" x14ac:dyDescent="0.25">
      <c r="B17" t="s">
        <v>328</v>
      </c>
      <c r="C17" s="21" t="s">
        <v>321</v>
      </c>
      <c r="D17" t="s">
        <v>115</v>
      </c>
      <c r="E17" s="8" t="s">
        <v>151</v>
      </c>
      <c r="F17" t="s">
        <v>114</v>
      </c>
      <c r="G17" t="s">
        <v>112</v>
      </c>
      <c r="H17" t="s">
        <v>158</v>
      </c>
      <c r="I17" t="s">
        <v>80</v>
      </c>
      <c r="J17" s="8" t="s">
        <v>149</v>
      </c>
      <c r="K17" s="8" t="s">
        <v>113</v>
      </c>
      <c r="L17" s="6">
        <f>ROUNDUP(133.64/(48*120),4)</f>
        <v>2.3299999999999998E-2</v>
      </c>
      <c r="M17" t="s">
        <v>161</v>
      </c>
      <c r="N17" t="s">
        <v>163</v>
      </c>
      <c r="O17" t="s">
        <v>170</v>
      </c>
      <c r="P17">
        <v>2</v>
      </c>
      <c r="Q17">
        <v>120</v>
      </c>
      <c r="R17">
        <v>48</v>
      </c>
      <c r="S17" s="16">
        <v>4.7800000000000002E-2</v>
      </c>
      <c r="T17" t="s">
        <v>174</v>
      </c>
      <c r="U17">
        <f t="shared" si="0"/>
        <v>5760</v>
      </c>
      <c r="V17">
        <f t="shared" si="1"/>
        <v>5760</v>
      </c>
      <c r="W17" t="s">
        <v>179</v>
      </c>
      <c r="X17">
        <v>2</v>
      </c>
      <c r="Y17">
        <v>3</v>
      </c>
    </row>
    <row r="18" spans="2:25" ht="18.75" customHeight="1" x14ac:dyDescent="0.25">
      <c r="B18" t="s">
        <v>329</v>
      </c>
      <c r="C18" s="21" t="s">
        <v>321</v>
      </c>
      <c r="D18" t="s">
        <v>94</v>
      </c>
      <c r="E18" s="8" t="s">
        <v>151</v>
      </c>
      <c r="F18" t="s">
        <v>103</v>
      </c>
      <c r="G18" t="s">
        <v>112</v>
      </c>
      <c r="H18" t="s">
        <v>158</v>
      </c>
      <c r="I18" t="s">
        <v>80</v>
      </c>
      <c r="J18" s="8" t="s">
        <v>149</v>
      </c>
      <c r="K18" s="8" t="s">
        <v>116</v>
      </c>
      <c r="L18" s="6">
        <f>ROUNDUP(158.44/(60*120),4)</f>
        <v>2.2099999999999998E-2</v>
      </c>
      <c r="M18" t="s">
        <v>161</v>
      </c>
      <c r="N18" t="s">
        <v>163</v>
      </c>
      <c r="O18" t="s">
        <v>170</v>
      </c>
      <c r="P18">
        <v>2</v>
      </c>
      <c r="Q18">
        <v>120</v>
      </c>
      <c r="R18">
        <v>60</v>
      </c>
      <c r="S18" s="16">
        <v>5.9799999999999999E-2</v>
      </c>
      <c r="T18" t="s">
        <v>174</v>
      </c>
      <c r="U18">
        <f t="shared" si="0"/>
        <v>7200</v>
      </c>
      <c r="V18">
        <f t="shared" si="1"/>
        <v>7200</v>
      </c>
      <c r="W18" t="s">
        <v>179</v>
      </c>
      <c r="X18">
        <v>2</v>
      </c>
      <c r="Y18">
        <v>3</v>
      </c>
    </row>
    <row r="19" spans="2:25" x14ac:dyDescent="0.25">
      <c r="B19" t="s">
        <v>334</v>
      </c>
      <c r="C19" s="21" t="s">
        <v>321</v>
      </c>
      <c r="D19" t="s">
        <v>95</v>
      </c>
      <c r="E19" s="8" t="s">
        <v>151</v>
      </c>
      <c r="F19" t="s">
        <v>104</v>
      </c>
      <c r="G19" t="s">
        <v>112</v>
      </c>
      <c r="H19" t="s">
        <v>158</v>
      </c>
      <c r="I19" t="s">
        <v>80</v>
      </c>
      <c r="J19" s="8" t="s">
        <v>149</v>
      </c>
      <c r="K19" s="8" t="s">
        <v>117</v>
      </c>
      <c r="L19" s="6">
        <f>ROUNDUP(167.83/(60*120),4)</f>
        <v>2.3400000000000001E-2</v>
      </c>
      <c r="M19" t="s">
        <v>161</v>
      </c>
      <c r="N19" t="s">
        <v>163</v>
      </c>
      <c r="O19" t="s">
        <v>170</v>
      </c>
      <c r="P19">
        <v>2</v>
      </c>
      <c r="Q19">
        <v>120</v>
      </c>
      <c r="R19">
        <v>60</v>
      </c>
      <c r="S19" s="16">
        <v>7.4700000000000003E-2</v>
      </c>
      <c r="T19" t="s">
        <v>174</v>
      </c>
      <c r="U19">
        <f t="shared" si="0"/>
        <v>7200</v>
      </c>
      <c r="V19">
        <f t="shared" si="1"/>
        <v>7200</v>
      </c>
      <c r="W19" t="s">
        <v>179</v>
      </c>
      <c r="X19">
        <v>2</v>
      </c>
      <c r="Y19">
        <v>3</v>
      </c>
    </row>
    <row r="20" spans="2:25" x14ac:dyDescent="0.25">
      <c r="B20" t="s">
        <v>323</v>
      </c>
      <c r="C20" s="21" t="s">
        <v>321</v>
      </c>
      <c r="D20" t="s">
        <v>96</v>
      </c>
      <c r="E20" s="8" t="s">
        <v>151</v>
      </c>
      <c r="F20" t="s">
        <v>105</v>
      </c>
      <c r="G20" t="s">
        <v>112</v>
      </c>
      <c r="H20" t="s">
        <v>158</v>
      </c>
      <c r="I20" t="s">
        <v>80</v>
      </c>
      <c r="J20" s="8" t="s">
        <v>149</v>
      </c>
      <c r="K20" s="8" t="s">
        <v>118</v>
      </c>
      <c r="L20" s="6">
        <f>ROUNDUP(130.2/(60*120),4)</f>
        <v>1.8099999999999998E-2</v>
      </c>
      <c r="M20" t="s">
        <v>161</v>
      </c>
      <c r="N20" t="s">
        <v>163</v>
      </c>
      <c r="O20" t="s">
        <v>170</v>
      </c>
      <c r="P20">
        <v>2</v>
      </c>
      <c r="Q20">
        <v>120</v>
      </c>
      <c r="R20">
        <v>60</v>
      </c>
      <c r="S20" s="16">
        <v>0.1046</v>
      </c>
      <c r="T20" t="s">
        <v>174</v>
      </c>
      <c r="U20">
        <f t="shared" si="0"/>
        <v>7200</v>
      </c>
      <c r="V20">
        <f t="shared" si="1"/>
        <v>7200</v>
      </c>
      <c r="W20" t="s">
        <v>179</v>
      </c>
      <c r="X20">
        <v>2</v>
      </c>
      <c r="Y20">
        <v>3</v>
      </c>
    </row>
    <row r="21" spans="2:25" x14ac:dyDescent="0.25">
      <c r="B21" t="s">
        <v>330</v>
      </c>
      <c r="C21" s="21" t="s">
        <v>321</v>
      </c>
      <c r="D21" t="s">
        <v>97</v>
      </c>
      <c r="E21" s="8" t="s">
        <v>151</v>
      </c>
      <c r="F21" t="s">
        <v>106</v>
      </c>
      <c r="G21" t="s">
        <v>112</v>
      </c>
      <c r="H21" t="s">
        <v>158</v>
      </c>
      <c r="I21" t="s">
        <v>80</v>
      </c>
      <c r="J21" s="8" t="s">
        <v>149</v>
      </c>
      <c r="K21" s="8" t="s">
        <v>119</v>
      </c>
      <c r="L21" s="6">
        <f>ROUNDUP(140.75/(60*120),4)</f>
        <v>1.9599999999999999E-2</v>
      </c>
      <c r="M21" t="s">
        <v>161</v>
      </c>
      <c r="N21" t="s">
        <v>163</v>
      </c>
      <c r="O21" t="s">
        <v>170</v>
      </c>
      <c r="P21">
        <v>2</v>
      </c>
      <c r="Q21">
        <v>120</v>
      </c>
      <c r="R21">
        <v>60</v>
      </c>
      <c r="S21" s="16">
        <v>0.1196</v>
      </c>
      <c r="T21" t="s">
        <v>174</v>
      </c>
      <c r="U21">
        <f t="shared" si="0"/>
        <v>7200</v>
      </c>
      <c r="V21">
        <f t="shared" si="1"/>
        <v>7200</v>
      </c>
      <c r="W21" t="s">
        <v>179</v>
      </c>
      <c r="X21">
        <v>2</v>
      </c>
      <c r="Y21">
        <v>3</v>
      </c>
    </row>
    <row r="22" spans="2:25" x14ac:dyDescent="0.25">
      <c r="B22" t="s">
        <v>331</v>
      </c>
      <c r="C22" s="21" t="s">
        <v>321</v>
      </c>
      <c r="D22" t="s">
        <v>98</v>
      </c>
      <c r="E22" s="8" t="s">
        <v>151</v>
      </c>
      <c r="F22" t="s">
        <v>107</v>
      </c>
      <c r="G22" t="s">
        <v>112</v>
      </c>
      <c r="H22" t="s">
        <v>158</v>
      </c>
      <c r="I22" t="s">
        <v>80</v>
      </c>
      <c r="J22" s="8" t="s">
        <v>149</v>
      </c>
      <c r="K22" s="8" t="s">
        <v>120</v>
      </c>
      <c r="L22" s="6">
        <f>ROUNDUP(151.54/(60*120),4)</f>
        <v>2.1100000000000001E-2</v>
      </c>
      <c r="M22" t="s">
        <v>161</v>
      </c>
      <c r="N22" t="s">
        <v>163</v>
      </c>
      <c r="O22" t="s">
        <v>170</v>
      </c>
      <c r="P22">
        <v>2</v>
      </c>
      <c r="Q22">
        <v>120</v>
      </c>
      <c r="R22">
        <v>60</v>
      </c>
      <c r="S22" s="16">
        <v>0.13450000000000001</v>
      </c>
      <c r="T22" t="s">
        <v>174</v>
      </c>
      <c r="U22">
        <f t="shared" si="0"/>
        <v>7200</v>
      </c>
      <c r="V22">
        <f t="shared" si="1"/>
        <v>7200</v>
      </c>
      <c r="W22" t="s">
        <v>179</v>
      </c>
      <c r="X22">
        <v>2</v>
      </c>
      <c r="Y22">
        <v>3</v>
      </c>
    </row>
    <row r="23" spans="2:25" x14ac:dyDescent="0.25">
      <c r="B23" t="s">
        <v>332</v>
      </c>
      <c r="C23" s="21" t="s">
        <v>321</v>
      </c>
      <c r="D23" t="s">
        <v>121</v>
      </c>
      <c r="E23" s="8" t="s">
        <v>151</v>
      </c>
      <c r="F23" t="s">
        <v>122</v>
      </c>
      <c r="G23" t="s">
        <v>112</v>
      </c>
      <c r="H23" t="s">
        <v>158</v>
      </c>
      <c r="I23" t="s">
        <v>80</v>
      </c>
      <c r="J23" s="8" t="s">
        <v>149</v>
      </c>
      <c r="K23" s="8" t="s">
        <v>123</v>
      </c>
      <c r="L23" s="6">
        <f>ROUNDUP(149.59/(48*120),4)</f>
        <v>2.5999999999999999E-2</v>
      </c>
      <c r="M23" t="s">
        <v>161</v>
      </c>
      <c r="N23" t="s">
        <v>163</v>
      </c>
      <c r="O23" t="s">
        <v>170</v>
      </c>
      <c r="P23">
        <v>2</v>
      </c>
      <c r="Q23">
        <v>120</v>
      </c>
      <c r="R23">
        <v>60</v>
      </c>
      <c r="S23" s="16">
        <v>0.16439999999999999</v>
      </c>
      <c r="T23" t="s">
        <v>174</v>
      </c>
      <c r="U23">
        <f t="shared" si="0"/>
        <v>7200</v>
      </c>
      <c r="V23">
        <f t="shared" si="1"/>
        <v>7200</v>
      </c>
      <c r="W23" t="s">
        <v>179</v>
      </c>
      <c r="X23">
        <v>2</v>
      </c>
      <c r="Y23">
        <v>3</v>
      </c>
    </row>
    <row r="24" spans="2:25" x14ac:dyDescent="0.25">
      <c r="B24" t="s">
        <v>333</v>
      </c>
      <c r="C24" s="21" t="s">
        <v>321</v>
      </c>
      <c r="D24" t="s">
        <v>99</v>
      </c>
      <c r="E24" s="8" t="s">
        <v>151</v>
      </c>
      <c r="F24" t="s">
        <v>108</v>
      </c>
      <c r="G24" t="s">
        <v>112</v>
      </c>
      <c r="H24" t="s">
        <v>158</v>
      </c>
      <c r="I24" t="s">
        <v>80</v>
      </c>
      <c r="J24" s="8" t="s">
        <v>149</v>
      </c>
      <c r="K24" s="8" t="s">
        <v>124</v>
      </c>
      <c r="L24" s="6">
        <f>ROUNDUP(187.25/(60*120),4)</f>
        <v>2.6099999999999998E-2</v>
      </c>
      <c r="M24" t="s">
        <v>161</v>
      </c>
      <c r="N24" t="s">
        <v>163</v>
      </c>
      <c r="O24" t="s">
        <v>170</v>
      </c>
      <c r="P24">
        <v>2</v>
      </c>
      <c r="Q24">
        <v>120</v>
      </c>
      <c r="R24">
        <v>60</v>
      </c>
      <c r="S24" s="16">
        <v>0.17929999999999999</v>
      </c>
      <c r="T24" t="s">
        <v>174</v>
      </c>
      <c r="U24">
        <f t="shared" si="0"/>
        <v>7200</v>
      </c>
      <c r="V24">
        <f t="shared" si="1"/>
        <v>7200</v>
      </c>
      <c r="W24" t="s">
        <v>179</v>
      </c>
      <c r="X24">
        <v>2</v>
      </c>
      <c r="Y24">
        <v>3</v>
      </c>
    </row>
    <row r="25" spans="2:25" x14ac:dyDescent="0.25">
      <c r="B25" t="s">
        <v>335</v>
      </c>
      <c r="C25" s="21" t="s">
        <v>321</v>
      </c>
      <c r="D25" t="s">
        <v>100</v>
      </c>
      <c r="E25" s="8" t="s">
        <v>151</v>
      </c>
      <c r="F25" t="s">
        <v>109</v>
      </c>
      <c r="G25" t="s">
        <v>112</v>
      </c>
      <c r="H25" t="s">
        <v>158</v>
      </c>
      <c r="I25" t="s">
        <v>80</v>
      </c>
      <c r="J25" s="8" t="s">
        <v>149</v>
      </c>
      <c r="K25" s="8" t="s">
        <v>125</v>
      </c>
      <c r="L25" s="6">
        <f>ROUNDUP(219.81/(60*120),4)</f>
        <v>3.0599999999999999E-2</v>
      </c>
      <c r="M25" t="s">
        <v>161</v>
      </c>
      <c r="N25" t="s">
        <v>163</v>
      </c>
      <c r="O25" t="s">
        <v>170</v>
      </c>
      <c r="P25">
        <v>2</v>
      </c>
      <c r="Q25">
        <v>120</v>
      </c>
      <c r="R25">
        <v>60</v>
      </c>
      <c r="S25" s="16">
        <v>0.25</v>
      </c>
      <c r="T25" t="s">
        <v>174</v>
      </c>
      <c r="U25">
        <f t="shared" si="0"/>
        <v>7200</v>
      </c>
      <c r="V25">
        <f t="shared" si="1"/>
        <v>7200</v>
      </c>
      <c r="W25" t="s">
        <v>179</v>
      </c>
      <c r="X25">
        <v>2</v>
      </c>
      <c r="Y25">
        <v>3</v>
      </c>
    </row>
    <row r="26" spans="2:25" x14ac:dyDescent="0.25">
      <c r="B26" t="s">
        <v>336</v>
      </c>
      <c r="C26" s="21" t="s">
        <v>321</v>
      </c>
      <c r="D26" t="s">
        <v>101</v>
      </c>
      <c r="E26" s="8" t="s">
        <v>151</v>
      </c>
      <c r="F26" t="s">
        <v>110</v>
      </c>
      <c r="G26" t="s">
        <v>112</v>
      </c>
      <c r="H26" t="s">
        <v>158</v>
      </c>
      <c r="I26" t="s">
        <v>80</v>
      </c>
      <c r="J26" s="8" t="s">
        <v>149</v>
      </c>
      <c r="K26" s="8" t="s">
        <v>126</v>
      </c>
      <c r="L26" s="6">
        <f>ROUNDUP(321.29/(60*120),4)</f>
        <v>4.4700000000000004E-2</v>
      </c>
      <c r="M26" t="s">
        <v>161</v>
      </c>
      <c r="N26" t="s">
        <v>163</v>
      </c>
      <c r="O26" t="s">
        <v>170</v>
      </c>
      <c r="P26">
        <v>2</v>
      </c>
      <c r="Q26">
        <v>120</v>
      </c>
      <c r="R26">
        <v>60</v>
      </c>
      <c r="S26" s="16">
        <v>0.375</v>
      </c>
      <c r="T26" t="s">
        <v>174</v>
      </c>
      <c r="U26">
        <f t="shared" si="0"/>
        <v>7200</v>
      </c>
      <c r="V26">
        <f t="shared" si="1"/>
        <v>7200</v>
      </c>
      <c r="W26" t="s">
        <v>179</v>
      </c>
      <c r="X26">
        <v>2</v>
      </c>
      <c r="Y26">
        <v>3</v>
      </c>
    </row>
    <row r="27" spans="2:25" x14ac:dyDescent="0.25">
      <c r="B27" t="s">
        <v>337</v>
      </c>
      <c r="C27" s="21" t="s">
        <v>321</v>
      </c>
      <c r="D27" t="s">
        <v>102</v>
      </c>
      <c r="E27" s="8" t="s">
        <v>151</v>
      </c>
      <c r="F27" t="s">
        <v>111</v>
      </c>
      <c r="G27" t="s">
        <v>112</v>
      </c>
      <c r="H27" t="s">
        <v>158</v>
      </c>
      <c r="I27" t="s">
        <v>80</v>
      </c>
      <c r="J27" s="8" t="s">
        <v>149</v>
      </c>
      <c r="K27" s="8" t="s">
        <v>127</v>
      </c>
      <c r="L27" s="6">
        <f>ROUNDUP(400.57/(60*120),4)</f>
        <v>5.57E-2</v>
      </c>
      <c r="M27" t="s">
        <v>161</v>
      </c>
      <c r="N27" t="s">
        <v>163</v>
      </c>
      <c r="O27" t="s">
        <v>170</v>
      </c>
      <c r="P27">
        <v>2</v>
      </c>
      <c r="Q27">
        <v>120</v>
      </c>
      <c r="R27">
        <v>60</v>
      </c>
      <c r="S27" s="16">
        <v>0.5</v>
      </c>
      <c r="T27" t="s">
        <v>174</v>
      </c>
      <c r="U27">
        <f t="shared" si="0"/>
        <v>7200</v>
      </c>
      <c r="V27">
        <f t="shared" si="1"/>
        <v>7200</v>
      </c>
      <c r="W27" t="s">
        <v>179</v>
      </c>
      <c r="X27">
        <v>2</v>
      </c>
      <c r="Y27">
        <v>3</v>
      </c>
    </row>
    <row r="28" spans="2:25" x14ac:dyDescent="0.25">
      <c r="B28" t="s">
        <v>339</v>
      </c>
      <c r="C28" s="21" t="s">
        <v>187</v>
      </c>
      <c r="D28" t="s">
        <v>194</v>
      </c>
      <c r="E28" s="8" t="s">
        <v>151</v>
      </c>
      <c r="F28" t="s">
        <v>195</v>
      </c>
      <c r="G28" t="s">
        <v>212</v>
      </c>
      <c r="H28" t="s">
        <v>186</v>
      </c>
      <c r="I28" t="s">
        <v>80</v>
      </c>
      <c r="J28" s="8" t="s">
        <v>216</v>
      </c>
      <c r="K28" s="8" t="s">
        <v>196</v>
      </c>
      <c r="L28" s="6">
        <v>2.98E-2</v>
      </c>
      <c r="M28" t="s">
        <v>161</v>
      </c>
      <c r="N28" t="s">
        <v>163</v>
      </c>
      <c r="O28" t="s">
        <v>170</v>
      </c>
      <c r="P28">
        <v>2</v>
      </c>
      <c r="Q28">
        <v>120</v>
      </c>
      <c r="R28">
        <v>48</v>
      </c>
      <c r="S28" s="16">
        <v>0.125</v>
      </c>
      <c r="T28" t="s">
        <v>174</v>
      </c>
      <c r="U28">
        <f t="shared" ref="U28:U39" si="2">Q28*R28</f>
        <v>5760</v>
      </c>
      <c r="V28">
        <f t="shared" ref="V28:V39" si="3">Q28*R28</f>
        <v>5760</v>
      </c>
      <c r="W28" t="s">
        <v>179</v>
      </c>
      <c r="X28">
        <v>1</v>
      </c>
      <c r="Y28">
        <v>1</v>
      </c>
    </row>
    <row r="29" spans="2:25" x14ac:dyDescent="0.25">
      <c r="B29" t="s">
        <v>340</v>
      </c>
      <c r="C29" s="21" t="s">
        <v>187</v>
      </c>
      <c r="D29" t="s">
        <v>197</v>
      </c>
      <c r="E29" s="8" t="s">
        <v>151</v>
      </c>
      <c r="F29" t="s">
        <v>198</v>
      </c>
      <c r="G29" t="s">
        <v>212</v>
      </c>
      <c r="H29" t="s">
        <v>186</v>
      </c>
      <c r="I29" t="s">
        <v>80</v>
      </c>
      <c r="J29" s="8" t="s">
        <v>216</v>
      </c>
      <c r="K29" s="8" t="s">
        <v>199</v>
      </c>
      <c r="L29" s="6">
        <v>4.3799999999999999E-2</v>
      </c>
      <c r="M29" t="s">
        <v>161</v>
      </c>
      <c r="N29" t="s">
        <v>163</v>
      </c>
      <c r="O29" t="s">
        <v>170</v>
      </c>
      <c r="P29">
        <v>2</v>
      </c>
      <c r="Q29">
        <v>120</v>
      </c>
      <c r="R29">
        <v>48</v>
      </c>
      <c r="S29" s="16">
        <v>0.1875</v>
      </c>
      <c r="T29" t="s">
        <v>174</v>
      </c>
      <c r="U29">
        <f t="shared" si="2"/>
        <v>5760</v>
      </c>
      <c r="V29">
        <f t="shared" si="3"/>
        <v>5760</v>
      </c>
      <c r="W29" t="s">
        <v>179</v>
      </c>
      <c r="X29">
        <v>1</v>
      </c>
      <c r="Y29">
        <v>1</v>
      </c>
    </row>
    <row r="30" spans="2:25" x14ac:dyDescent="0.25">
      <c r="B30" t="s">
        <v>341</v>
      </c>
      <c r="C30" s="21" t="s">
        <v>187</v>
      </c>
      <c r="D30" t="s">
        <v>200</v>
      </c>
      <c r="E30" s="8" t="s">
        <v>151</v>
      </c>
      <c r="F30" t="s">
        <v>201</v>
      </c>
      <c r="G30" t="s">
        <v>212</v>
      </c>
      <c r="H30" t="s">
        <v>186</v>
      </c>
      <c r="I30" t="s">
        <v>80</v>
      </c>
      <c r="J30" s="8" t="s">
        <v>216</v>
      </c>
      <c r="K30" s="8" t="s">
        <v>202</v>
      </c>
      <c r="L30" s="6">
        <v>5.6300000000000003E-2</v>
      </c>
      <c r="M30" t="s">
        <v>161</v>
      </c>
      <c r="N30" t="s">
        <v>163</v>
      </c>
      <c r="O30" t="s">
        <v>170</v>
      </c>
      <c r="P30">
        <v>2</v>
      </c>
      <c r="Q30">
        <v>120</v>
      </c>
      <c r="R30">
        <v>60</v>
      </c>
      <c r="S30" s="16">
        <v>0.25</v>
      </c>
      <c r="T30" t="s">
        <v>174</v>
      </c>
      <c r="U30">
        <f t="shared" si="2"/>
        <v>7200</v>
      </c>
      <c r="V30">
        <f t="shared" si="3"/>
        <v>7200</v>
      </c>
      <c r="W30" t="s">
        <v>179</v>
      </c>
      <c r="X30">
        <v>1</v>
      </c>
      <c r="Y30">
        <v>1</v>
      </c>
    </row>
    <row r="31" spans="2:25" x14ac:dyDescent="0.25">
      <c r="B31" t="s">
        <v>342</v>
      </c>
      <c r="C31" s="21" t="s">
        <v>187</v>
      </c>
      <c r="D31" t="s">
        <v>203</v>
      </c>
      <c r="E31" s="8" t="s">
        <v>151</v>
      </c>
      <c r="F31" t="s">
        <v>204</v>
      </c>
      <c r="G31" t="s">
        <v>212</v>
      </c>
      <c r="H31" t="s">
        <v>186</v>
      </c>
      <c r="I31" t="s">
        <v>80</v>
      </c>
      <c r="J31" s="8" t="s">
        <v>216</v>
      </c>
      <c r="K31" s="8" t="s">
        <v>205</v>
      </c>
      <c r="L31" s="6">
        <v>6.7699999999999996E-2</v>
      </c>
      <c r="M31" t="s">
        <v>161</v>
      </c>
      <c r="N31" t="s">
        <v>163</v>
      </c>
      <c r="O31" t="s">
        <v>170</v>
      </c>
      <c r="P31">
        <v>2</v>
      </c>
      <c r="Q31">
        <v>120</v>
      </c>
      <c r="R31">
        <v>60</v>
      </c>
      <c r="S31" s="16">
        <v>0.375</v>
      </c>
      <c r="T31" t="s">
        <v>174</v>
      </c>
      <c r="U31">
        <f t="shared" si="2"/>
        <v>7200</v>
      </c>
      <c r="V31">
        <f t="shared" si="3"/>
        <v>7200</v>
      </c>
      <c r="W31" t="s">
        <v>179</v>
      </c>
      <c r="X31">
        <v>1</v>
      </c>
      <c r="Y31">
        <v>1</v>
      </c>
    </row>
    <row r="32" spans="2:25" x14ac:dyDescent="0.25">
      <c r="B32" t="s">
        <v>338</v>
      </c>
      <c r="C32" s="21" t="s">
        <v>187</v>
      </c>
      <c r="D32" t="s">
        <v>206</v>
      </c>
      <c r="E32" s="8" t="s">
        <v>151</v>
      </c>
      <c r="F32" t="s">
        <v>207</v>
      </c>
      <c r="G32" t="s">
        <v>212</v>
      </c>
      <c r="H32" t="s">
        <v>186</v>
      </c>
      <c r="I32" t="s">
        <v>80</v>
      </c>
      <c r="J32" s="8" t="s">
        <v>216</v>
      </c>
      <c r="K32" s="8" t="s">
        <v>208</v>
      </c>
      <c r="L32" s="6">
        <v>8.9700000000000002E-2</v>
      </c>
      <c r="M32" t="s">
        <v>161</v>
      </c>
      <c r="N32" t="s">
        <v>163</v>
      </c>
      <c r="O32" t="s">
        <v>170</v>
      </c>
      <c r="P32">
        <v>2</v>
      </c>
      <c r="Q32">
        <v>120</v>
      </c>
      <c r="R32">
        <v>60</v>
      </c>
      <c r="S32" s="16">
        <v>0.5</v>
      </c>
      <c r="T32" t="s">
        <v>174</v>
      </c>
      <c r="U32">
        <f t="shared" si="2"/>
        <v>7200</v>
      </c>
      <c r="V32">
        <f t="shared" si="3"/>
        <v>7200</v>
      </c>
      <c r="W32" t="s">
        <v>179</v>
      </c>
      <c r="X32">
        <v>1</v>
      </c>
      <c r="Y32">
        <v>1</v>
      </c>
    </row>
    <row r="33" spans="1:25" x14ac:dyDescent="0.25">
      <c r="B33" t="s">
        <v>343</v>
      </c>
      <c r="C33" s="21" t="s">
        <v>187</v>
      </c>
      <c r="D33" t="s">
        <v>209</v>
      </c>
      <c r="E33" s="8" t="s">
        <v>151</v>
      </c>
      <c r="F33" t="s">
        <v>210</v>
      </c>
      <c r="G33" t="s">
        <v>212</v>
      </c>
      <c r="H33" t="s">
        <v>186</v>
      </c>
      <c r="I33" t="s">
        <v>80</v>
      </c>
      <c r="J33" s="8" t="s">
        <v>216</v>
      </c>
      <c r="K33" s="8" t="s">
        <v>211</v>
      </c>
      <c r="L33" s="6">
        <v>0.13439999999999999</v>
      </c>
      <c r="M33" t="s">
        <v>161</v>
      </c>
      <c r="N33" t="s">
        <v>163</v>
      </c>
      <c r="O33" t="s">
        <v>170</v>
      </c>
      <c r="P33">
        <v>2</v>
      </c>
      <c r="Q33">
        <v>120</v>
      </c>
      <c r="R33">
        <v>60</v>
      </c>
      <c r="S33" s="16">
        <v>0.75</v>
      </c>
      <c r="T33" t="s">
        <v>174</v>
      </c>
      <c r="U33">
        <f t="shared" si="2"/>
        <v>7200</v>
      </c>
      <c r="V33">
        <f t="shared" si="3"/>
        <v>7200</v>
      </c>
      <c r="W33" t="s">
        <v>179</v>
      </c>
      <c r="X33">
        <v>1</v>
      </c>
      <c r="Y33">
        <v>1</v>
      </c>
    </row>
    <row r="34" spans="1:25" x14ac:dyDescent="0.25">
      <c r="B34" t="s">
        <v>367</v>
      </c>
      <c r="C34" s="21" t="s">
        <v>348</v>
      </c>
      <c r="D34" t="s">
        <v>217</v>
      </c>
      <c r="E34" s="8" t="s">
        <v>151</v>
      </c>
      <c r="F34" t="s">
        <v>218</v>
      </c>
      <c r="G34" t="s">
        <v>215</v>
      </c>
      <c r="H34" t="s">
        <v>312</v>
      </c>
      <c r="I34" t="s">
        <v>80</v>
      </c>
      <c r="J34" s="8" t="s">
        <v>216</v>
      </c>
      <c r="K34" s="8" t="s">
        <v>219</v>
      </c>
      <c r="L34" s="6">
        <v>2.2200000000000001E-2</v>
      </c>
      <c r="M34" t="s">
        <v>161</v>
      </c>
      <c r="N34" t="s">
        <v>163</v>
      </c>
      <c r="O34" t="s">
        <v>170</v>
      </c>
      <c r="P34">
        <v>2</v>
      </c>
      <c r="Q34">
        <v>120</v>
      </c>
      <c r="R34">
        <v>60</v>
      </c>
      <c r="S34" s="16">
        <v>0.125</v>
      </c>
      <c r="T34" t="s">
        <v>174</v>
      </c>
      <c r="U34">
        <f t="shared" si="2"/>
        <v>7200</v>
      </c>
      <c r="V34">
        <f t="shared" si="3"/>
        <v>7200</v>
      </c>
      <c r="W34" t="s">
        <v>179</v>
      </c>
      <c r="X34">
        <v>1</v>
      </c>
      <c r="Y34">
        <v>1</v>
      </c>
    </row>
    <row r="35" spans="1:25" x14ac:dyDescent="0.25">
      <c r="B35" s="29" t="s">
        <v>366</v>
      </c>
      <c r="C35" s="21" t="s">
        <v>348</v>
      </c>
      <c r="D35" t="s">
        <v>220</v>
      </c>
      <c r="E35" s="8" t="s">
        <v>151</v>
      </c>
      <c r="F35" t="s">
        <v>221</v>
      </c>
      <c r="G35" t="s">
        <v>215</v>
      </c>
      <c r="H35" t="s">
        <v>312</v>
      </c>
      <c r="I35" t="s">
        <v>80</v>
      </c>
      <c r="J35" s="8" t="s">
        <v>216</v>
      </c>
      <c r="K35" s="8" t="s">
        <v>222</v>
      </c>
      <c r="L35" s="6">
        <v>3.2800000000000003E-2</v>
      </c>
      <c r="M35" t="s">
        <v>161</v>
      </c>
      <c r="N35" t="s">
        <v>163</v>
      </c>
      <c r="O35" t="s">
        <v>170</v>
      </c>
      <c r="P35">
        <v>2</v>
      </c>
      <c r="Q35">
        <v>120</v>
      </c>
      <c r="R35">
        <v>60</v>
      </c>
      <c r="S35" s="16">
        <v>0.17699999999999999</v>
      </c>
      <c r="T35" t="s">
        <v>174</v>
      </c>
      <c r="U35">
        <f t="shared" si="2"/>
        <v>7200</v>
      </c>
      <c r="V35">
        <f t="shared" si="3"/>
        <v>7200</v>
      </c>
      <c r="W35" t="s">
        <v>179</v>
      </c>
      <c r="X35">
        <v>1</v>
      </c>
      <c r="Y35">
        <v>1</v>
      </c>
    </row>
    <row r="36" spans="1:25" x14ac:dyDescent="0.25">
      <c r="B36" s="29" t="s">
        <v>365</v>
      </c>
      <c r="C36" s="21" t="s">
        <v>348</v>
      </c>
      <c r="D36" t="s">
        <v>223</v>
      </c>
      <c r="E36" s="8" t="s">
        <v>151</v>
      </c>
      <c r="F36" t="s">
        <v>224</v>
      </c>
      <c r="G36" t="s">
        <v>215</v>
      </c>
      <c r="H36" t="s">
        <v>312</v>
      </c>
      <c r="I36" t="s">
        <v>80</v>
      </c>
      <c r="J36" s="8" t="s">
        <v>216</v>
      </c>
      <c r="K36" s="8" t="s">
        <v>225</v>
      </c>
      <c r="L36" s="6">
        <v>4.0399999999999998E-2</v>
      </c>
      <c r="M36" t="s">
        <v>161</v>
      </c>
      <c r="N36" t="s">
        <v>163</v>
      </c>
      <c r="O36" t="s">
        <v>170</v>
      </c>
      <c r="P36">
        <v>2</v>
      </c>
      <c r="Q36">
        <v>120</v>
      </c>
      <c r="R36">
        <v>60</v>
      </c>
      <c r="S36" s="16">
        <v>0.22</v>
      </c>
      <c r="T36" t="s">
        <v>174</v>
      </c>
      <c r="U36">
        <f t="shared" si="2"/>
        <v>7200</v>
      </c>
      <c r="V36">
        <f t="shared" si="3"/>
        <v>7200</v>
      </c>
      <c r="W36" t="s">
        <v>179</v>
      </c>
      <c r="X36">
        <v>1</v>
      </c>
      <c r="Y36">
        <v>1</v>
      </c>
    </row>
    <row r="37" spans="1:25" ht="15" customHeight="1" x14ac:dyDescent="0.25">
      <c r="B37" s="30" t="s">
        <v>368</v>
      </c>
      <c r="C37" s="21" t="s">
        <v>348</v>
      </c>
      <c r="D37" t="s">
        <v>226</v>
      </c>
      <c r="E37" s="8" t="s">
        <v>151</v>
      </c>
      <c r="F37" t="s">
        <v>227</v>
      </c>
      <c r="G37" t="s">
        <v>215</v>
      </c>
      <c r="H37" t="s">
        <v>312</v>
      </c>
      <c r="I37" t="s">
        <v>80</v>
      </c>
      <c r="J37" s="8" t="s">
        <v>216</v>
      </c>
      <c r="K37" s="8" t="s">
        <v>228</v>
      </c>
      <c r="L37" s="6">
        <v>6.5500000000000003E-2</v>
      </c>
      <c r="M37" t="s">
        <v>161</v>
      </c>
      <c r="N37" t="s">
        <v>163</v>
      </c>
      <c r="O37" t="s">
        <v>170</v>
      </c>
      <c r="P37">
        <v>2</v>
      </c>
      <c r="Q37">
        <v>120</v>
      </c>
      <c r="R37">
        <v>60</v>
      </c>
      <c r="S37" s="16">
        <v>0.375</v>
      </c>
      <c r="T37" t="s">
        <v>174</v>
      </c>
      <c r="U37">
        <f t="shared" si="2"/>
        <v>7200</v>
      </c>
      <c r="V37">
        <f t="shared" si="3"/>
        <v>7200</v>
      </c>
      <c r="W37" t="s">
        <v>179</v>
      </c>
      <c r="X37">
        <v>1</v>
      </c>
      <c r="Y37">
        <v>1</v>
      </c>
    </row>
    <row r="38" spans="1:25" x14ac:dyDescent="0.25">
      <c r="B38" t="s">
        <v>369</v>
      </c>
      <c r="C38" s="21" t="s">
        <v>348</v>
      </c>
      <c r="D38" t="s">
        <v>229</v>
      </c>
      <c r="E38" s="8" t="s">
        <v>151</v>
      </c>
      <c r="F38" t="s">
        <v>230</v>
      </c>
      <c r="G38" t="s">
        <v>215</v>
      </c>
      <c r="H38" t="s">
        <v>312</v>
      </c>
      <c r="I38" t="s">
        <v>80</v>
      </c>
      <c r="J38" s="8" t="s">
        <v>216</v>
      </c>
      <c r="K38" s="8" t="s">
        <v>231</v>
      </c>
      <c r="L38" s="6">
        <v>8.3000000000000004E-2</v>
      </c>
      <c r="M38" t="s">
        <v>161</v>
      </c>
      <c r="N38" t="s">
        <v>163</v>
      </c>
      <c r="O38" t="s">
        <v>170</v>
      </c>
      <c r="P38">
        <v>2</v>
      </c>
      <c r="Q38">
        <v>96</v>
      </c>
      <c r="R38">
        <v>60</v>
      </c>
      <c r="S38" s="16">
        <v>0.5</v>
      </c>
      <c r="T38" t="s">
        <v>174</v>
      </c>
      <c r="U38">
        <f t="shared" si="2"/>
        <v>5760</v>
      </c>
      <c r="V38">
        <f t="shared" si="3"/>
        <v>5760</v>
      </c>
      <c r="W38" t="s">
        <v>179</v>
      </c>
      <c r="X38">
        <v>1</v>
      </c>
      <c r="Y38">
        <v>1</v>
      </c>
    </row>
    <row r="39" spans="1:25" x14ac:dyDescent="0.25">
      <c r="B39" t="s">
        <v>372</v>
      </c>
      <c r="C39" s="21" t="s">
        <v>348</v>
      </c>
      <c r="D39" t="s">
        <v>370</v>
      </c>
      <c r="E39" s="8" t="s">
        <v>151</v>
      </c>
      <c r="F39" t="s">
        <v>371</v>
      </c>
      <c r="G39" t="s">
        <v>215</v>
      </c>
      <c r="H39" t="s">
        <v>312</v>
      </c>
      <c r="I39" t="s">
        <v>80</v>
      </c>
      <c r="J39" s="8" t="s">
        <v>216</v>
      </c>
      <c r="M39" t="s">
        <v>161</v>
      </c>
      <c r="N39" t="s">
        <v>163</v>
      </c>
      <c r="O39" t="s">
        <v>170</v>
      </c>
      <c r="P39">
        <v>2</v>
      </c>
      <c r="Q39">
        <v>96</v>
      </c>
      <c r="R39">
        <v>60</v>
      </c>
      <c r="S39" s="16">
        <v>0.75</v>
      </c>
      <c r="T39" t="s">
        <v>174</v>
      </c>
      <c r="U39">
        <f t="shared" si="2"/>
        <v>5760</v>
      </c>
      <c r="V39">
        <f t="shared" si="3"/>
        <v>5760</v>
      </c>
      <c r="W39" t="s">
        <v>179</v>
      </c>
      <c r="X39">
        <v>1</v>
      </c>
      <c r="Y39">
        <v>1</v>
      </c>
    </row>
    <row r="40" spans="1:25" x14ac:dyDescent="0.25">
      <c r="B40" s="29" t="s">
        <v>373</v>
      </c>
      <c r="C40" s="21" t="s">
        <v>349</v>
      </c>
      <c r="D40" t="s">
        <v>381</v>
      </c>
      <c r="E40" s="8" t="s">
        <v>151</v>
      </c>
      <c r="F40" t="s">
        <v>382</v>
      </c>
      <c r="G40" t="s">
        <v>212</v>
      </c>
      <c r="H40" t="s">
        <v>232</v>
      </c>
      <c r="I40" t="s">
        <v>80</v>
      </c>
      <c r="J40" s="8" t="s">
        <v>216</v>
      </c>
      <c r="M40" t="s">
        <v>161</v>
      </c>
      <c r="N40" t="s">
        <v>163</v>
      </c>
      <c r="O40" t="s">
        <v>170</v>
      </c>
      <c r="P40">
        <v>2</v>
      </c>
      <c r="Q40">
        <v>120</v>
      </c>
      <c r="R40">
        <v>48</v>
      </c>
      <c r="S40" s="16">
        <v>0.125</v>
      </c>
      <c r="T40" t="s">
        <v>174</v>
      </c>
      <c r="U40">
        <f t="shared" ref="U40:U47" si="4">Q40*R40</f>
        <v>5760</v>
      </c>
      <c r="V40">
        <f t="shared" ref="V40:V47" si="5">Q40*R40</f>
        <v>5760</v>
      </c>
      <c r="W40" t="s">
        <v>179</v>
      </c>
      <c r="X40">
        <v>1</v>
      </c>
      <c r="Y40">
        <v>1</v>
      </c>
    </row>
    <row r="41" spans="1:25" x14ac:dyDescent="0.25">
      <c r="B41" s="29" t="s">
        <v>374</v>
      </c>
      <c r="C41" s="21" t="s">
        <v>349</v>
      </c>
      <c r="D41" t="s">
        <v>383</v>
      </c>
      <c r="E41" s="8" t="s">
        <v>151</v>
      </c>
      <c r="F41" t="s">
        <v>384</v>
      </c>
      <c r="G41" t="s">
        <v>212</v>
      </c>
      <c r="H41" t="s">
        <v>232</v>
      </c>
      <c r="I41" t="s">
        <v>80</v>
      </c>
      <c r="J41" s="8" t="s">
        <v>216</v>
      </c>
      <c r="M41" t="s">
        <v>161</v>
      </c>
      <c r="N41" t="s">
        <v>163</v>
      </c>
      <c r="O41" t="s">
        <v>170</v>
      </c>
      <c r="P41">
        <v>2</v>
      </c>
      <c r="Q41">
        <v>120</v>
      </c>
      <c r="R41">
        <v>48</v>
      </c>
      <c r="S41" s="16">
        <v>0.21299999999999999</v>
      </c>
      <c r="T41" t="s">
        <v>174</v>
      </c>
      <c r="U41">
        <f t="shared" si="4"/>
        <v>5760</v>
      </c>
      <c r="V41">
        <f t="shared" si="5"/>
        <v>5760</v>
      </c>
      <c r="W41" t="s">
        <v>179</v>
      </c>
      <c r="X41">
        <v>1</v>
      </c>
      <c r="Y41">
        <v>1</v>
      </c>
    </row>
    <row r="42" spans="1:25" x14ac:dyDescent="0.25">
      <c r="B42" s="29" t="s">
        <v>375</v>
      </c>
      <c r="C42" s="21" t="s">
        <v>349</v>
      </c>
      <c r="D42" t="s">
        <v>233</v>
      </c>
      <c r="E42" s="8" t="s">
        <v>151</v>
      </c>
      <c r="F42" t="s">
        <v>234</v>
      </c>
      <c r="G42" t="s">
        <v>212</v>
      </c>
      <c r="H42" t="s">
        <v>232</v>
      </c>
      <c r="I42" t="s">
        <v>80</v>
      </c>
      <c r="J42" s="8" t="s">
        <v>216</v>
      </c>
      <c r="K42" s="8" t="s">
        <v>235</v>
      </c>
      <c r="L42" s="6">
        <v>9.4299999999999995E-2</v>
      </c>
      <c r="M42" t="s">
        <v>161</v>
      </c>
      <c r="N42" t="s">
        <v>163</v>
      </c>
      <c r="O42" t="s">
        <v>170</v>
      </c>
      <c r="P42">
        <v>2</v>
      </c>
      <c r="Q42">
        <v>120</v>
      </c>
      <c r="R42">
        <v>48</v>
      </c>
      <c r="S42" s="16">
        <v>0.25</v>
      </c>
      <c r="T42" t="s">
        <v>174</v>
      </c>
      <c r="U42">
        <f t="shared" si="4"/>
        <v>5760</v>
      </c>
      <c r="V42">
        <f t="shared" si="5"/>
        <v>5760</v>
      </c>
      <c r="W42" t="s">
        <v>179</v>
      </c>
      <c r="X42">
        <v>1</v>
      </c>
      <c r="Y42">
        <v>1</v>
      </c>
    </row>
    <row r="43" spans="1:25" x14ac:dyDescent="0.25">
      <c r="B43" s="29" t="s">
        <v>376</v>
      </c>
      <c r="C43" s="21" t="s">
        <v>349</v>
      </c>
      <c r="D43" t="s">
        <v>238</v>
      </c>
      <c r="E43" s="8" t="s">
        <v>151</v>
      </c>
      <c r="F43" t="s">
        <v>237</v>
      </c>
      <c r="G43" t="s">
        <v>212</v>
      </c>
      <c r="H43" t="s">
        <v>232</v>
      </c>
      <c r="I43" t="s">
        <v>80</v>
      </c>
      <c r="J43" s="8" t="s">
        <v>216</v>
      </c>
      <c r="K43" s="8" t="s">
        <v>236</v>
      </c>
      <c r="L43" s="6">
        <v>0.15340000000000001</v>
      </c>
      <c r="M43" t="s">
        <v>161</v>
      </c>
      <c r="N43" t="s">
        <v>163</v>
      </c>
      <c r="O43" t="s">
        <v>170</v>
      </c>
      <c r="P43">
        <v>2</v>
      </c>
      <c r="Q43">
        <v>120</v>
      </c>
      <c r="R43">
        <v>48</v>
      </c>
      <c r="S43" s="16">
        <v>0.375</v>
      </c>
      <c r="T43" t="s">
        <v>174</v>
      </c>
      <c r="U43">
        <f t="shared" si="4"/>
        <v>5760</v>
      </c>
      <c r="V43">
        <f t="shared" si="5"/>
        <v>5760</v>
      </c>
      <c r="W43" t="s">
        <v>179</v>
      </c>
      <c r="X43">
        <v>1</v>
      </c>
      <c r="Y43">
        <v>1</v>
      </c>
    </row>
    <row r="44" spans="1:25" x14ac:dyDescent="0.25">
      <c r="B44" s="29" t="s">
        <v>377</v>
      </c>
      <c r="C44" s="21" t="s">
        <v>349</v>
      </c>
      <c r="D44" t="s">
        <v>239</v>
      </c>
      <c r="E44" s="8" t="s">
        <v>151</v>
      </c>
      <c r="F44" t="s">
        <v>240</v>
      </c>
      <c r="G44" t="s">
        <v>212</v>
      </c>
      <c r="H44" t="s">
        <v>232</v>
      </c>
      <c r="I44" t="s">
        <v>80</v>
      </c>
      <c r="J44" s="8" t="s">
        <v>216</v>
      </c>
      <c r="K44" s="8" t="s">
        <v>241</v>
      </c>
      <c r="L44" s="6">
        <v>0.17899999999999999</v>
      </c>
      <c r="M44" t="s">
        <v>161</v>
      </c>
      <c r="N44" t="s">
        <v>163</v>
      </c>
      <c r="O44" t="s">
        <v>170</v>
      </c>
      <c r="P44">
        <v>2</v>
      </c>
      <c r="Q44">
        <v>120</v>
      </c>
      <c r="R44">
        <v>48</v>
      </c>
      <c r="S44" s="16">
        <v>0.5</v>
      </c>
      <c r="T44" t="s">
        <v>174</v>
      </c>
      <c r="U44">
        <f t="shared" si="4"/>
        <v>5760</v>
      </c>
      <c r="V44">
        <f t="shared" si="5"/>
        <v>5760</v>
      </c>
      <c r="W44" t="s">
        <v>179</v>
      </c>
      <c r="X44">
        <v>1</v>
      </c>
      <c r="Y44">
        <v>1</v>
      </c>
    </row>
    <row r="45" spans="1:25" x14ac:dyDescent="0.25">
      <c r="B45" s="29" t="s">
        <v>378</v>
      </c>
      <c r="C45" s="21" t="s">
        <v>349</v>
      </c>
      <c r="D45" t="s">
        <v>385</v>
      </c>
      <c r="E45" s="8" t="s">
        <v>151</v>
      </c>
      <c r="F45" t="s">
        <v>386</v>
      </c>
      <c r="G45" t="s">
        <v>212</v>
      </c>
      <c r="H45" t="s">
        <v>232</v>
      </c>
      <c r="I45" t="s">
        <v>80</v>
      </c>
      <c r="J45" s="8" t="s">
        <v>216</v>
      </c>
      <c r="K45" s="8" t="s">
        <v>241</v>
      </c>
      <c r="M45" t="s">
        <v>161</v>
      </c>
      <c r="N45" t="s">
        <v>163</v>
      </c>
      <c r="O45" t="s">
        <v>170</v>
      </c>
      <c r="P45">
        <v>2</v>
      </c>
      <c r="Q45">
        <v>120</v>
      </c>
      <c r="R45">
        <v>48</v>
      </c>
      <c r="S45" s="16">
        <v>0.65</v>
      </c>
      <c r="T45" t="s">
        <v>174</v>
      </c>
      <c r="U45">
        <f t="shared" si="4"/>
        <v>5760</v>
      </c>
      <c r="V45">
        <f t="shared" si="5"/>
        <v>5760</v>
      </c>
      <c r="W45" t="s">
        <v>179</v>
      </c>
      <c r="X45">
        <v>1</v>
      </c>
      <c r="Y45">
        <v>1</v>
      </c>
    </row>
    <row r="46" spans="1:25" x14ac:dyDescent="0.25">
      <c r="B46" s="29" t="s">
        <v>379</v>
      </c>
      <c r="C46" s="21" t="s">
        <v>349</v>
      </c>
      <c r="D46" t="s">
        <v>242</v>
      </c>
      <c r="E46" s="8" t="s">
        <v>151</v>
      </c>
      <c r="F46" t="s">
        <v>243</v>
      </c>
      <c r="G46" t="s">
        <v>212</v>
      </c>
      <c r="H46" t="s">
        <v>232</v>
      </c>
      <c r="I46" t="s">
        <v>80</v>
      </c>
      <c r="J46" s="8" t="s">
        <v>216</v>
      </c>
      <c r="K46" s="8" t="s">
        <v>244</v>
      </c>
      <c r="L46" s="6">
        <v>0.2392</v>
      </c>
      <c r="M46" t="s">
        <v>161</v>
      </c>
      <c r="N46" t="s">
        <v>163</v>
      </c>
      <c r="O46" t="s">
        <v>170</v>
      </c>
      <c r="P46">
        <v>2</v>
      </c>
      <c r="Q46">
        <v>120</v>
      </c>
      <c r="R46">
        <v>48</v>
      </c>
      <c r="S46" s="16">
        <v>0.75</v>
      </c>
      <c r="T46" t="s">
        <v>174</v>
      </c>
      <c r="U46">
        <f t="shared" si="4"/>
        <v>5760</v>
      </c>
      <c r="V46">
        <f t="shared" si="5"/>
        <v>5760</v>
      </c>
      <c r="W46" t="s">
        <v>179</v>
      </c>
      <c r="X46">
        <v>1</v>
      </c>
      <c r="Y46">
        <v>1</v>
      </c>
    </row>
    <row r="47" spans="1:25" x14ac:dyDescent="0.25">
      <c r="B47" s="29" t="s">
        <v>380</v>
      </c>
      <c r="C47" s="21" t="s">
        <v>349</v>
      </c>
      <c r="D47" t="s">
        <v>245</v>
      </c>
      <c r="E47" s="8" t="s">
        <v>151</v>
      </c>
      <c r="F47" t="s">
        <v>246</v>
      </c>
      <c r="G47" t="s">
        <v>212</v>
      </c>
      <c r="H47" t="s">
        <v>232</v>
      </c>
      <c r="I47" t="s">
        <v>80</v>
      </c>
      <c r="J47" s="8" t="s">
        <v>216</v>
      </c>
      <c r="K47" s="8" t="s">
        <v>247</v>
      </c>
      <c r="L47" s="6">
        <v>0.29580000000000001</v>
      </c>
      <c r="M47" t="s">
        <v>161</v>
      </c>
      <c r="N47" t="s">
        <v>163</v>
      </c>
      <c r="O47" t="s">
        <v>170</v>
      </c>
      <c r="P47">
        <v>2</v>
      </c>
      <c r="Q47">
        <v>120</v>
      </c>
      <c r="R47">
        <v>48</v>
      </c>
      <c r="S47" s="16">
        <v>1</v>
      </c>
      <c r="T47" t="s">
        <v>174</v>
      </c>
      <c r="U47">
        <f t="shared" si="4"/>
        <v>5760</v>
      </c>
      <c r="V47">
        <f t="shared" si="5"/>
        <v>5760</v>
      </c>
      <c r="W47" t="s">
        <v>179</v>
      </c>
      <c r="X47">
        <v>1</v>
      </c>
      <c r="Y47">
        <v>1</v>
      </c>
    </row>
    <row r="48" spans="1:25" s="28" customFormat="1" x14ac:dyDescent="0.25">
      <c r="A48" s="27" t="s">
        <v>347</v>
      </c>
      <c r="B48" s="23"/>
      <c r="C48" s="23"/>
      <c r="D48" s="22"/>
      <c r="E48" s="24"/>
      <c r="F48" s="22"/>
      <c r="G48" s="22"/>
      <c r="H48" s="22"/>
      <c r="I48" s="22"/>
      <c r="J48" s="24"/>
      <c r="K48" s="24"/>
      <c r="L48" s="25"/>
      <c r="M48" s="22"/>
      <c r="N48" s="22"/>
      <c r="O48" s="22"/>
      <c r="P48" s="22"/>
      <c r="Q48" s="22"/>
      <c r="R48" s="22"/>
      <c r="S48" s="26"/>
      <c r="T48" s="22"/>
      <c r="U48" s="22"/>
      <c r="V48" s="22"/>
      <c r="W48" s="22"/>
      <c r="X48" s="22"/>
      <c r="Y48" s="22"/>
    </row>
    <row r="49" spans="1:25" x14ac:dyDescent="0.25">
      <c r="A49" t="s">
        <v>352</v>
      </c>
      <c r="C49" s="21" t="s">
        <v>322</v>
      </c>
      <c r="D49" t="s">
        <v>318</v>
      </c>
      <c r="E49" s="8" t="s">
        <v>151</v>
      </c>
      <c r="F49" t="s">
        <v>136</v>
      </c>
      <c r="G49" t="s">
        <v>160</v>
      </c>
      <c r="H49" t="s">
        <v>159</v>
      </c>
      <c r="I49" t="s">
        <v>80</v>
      </c>
      <c r="J49" s="8" t="s">
        <v>149</v>
      </c>
      <c r="K49" s="8" t="s">
        <v>142</v>
      </c>
      <c r="L49" s="6">
        <v>1.0002</v>
      </c>
      <c r="M49" t="s">
        <v>171</v>
      </c>
      <c r="N49" t="s">
        <v>172</v>
      </c>
      <c r="O49" t="s">
        <v>170</v>
      </c>
      <c r="P49">
        <v>2</v>
      </c>
      <c r="Q49">
        <v>240</v>
      </c>
      <c r="S49" s="16">
        <v>0.18</v>
      </c>
      <c r="T49" t="s">
        <v>174</v>
      </c>
      <c r="U49">
        <v>240</v>
      </c>
      <c r="V49">
        <v>240</v>
      </c>
      <c r="W49" t="s">
        <v>179</v>
      </c>
      <c r="X49">
        <v>2</v>
      </c>
      <c r="Y49">
        <v>3</v>
      </c>
    </row>
    <row r="50" spans="1:25" x14ac:dyDescent="0.25">
      <c r="A50" t="s">
        <v>353</v>
      </c>
      <c r="C50" s="21" t="s">
        <v>322</v>
      </c>
      <c r="D50" t="s">
        <v>130</v>
      </c>
      <c r="E50" s="8" t="s">
        <v>151</v>
      </c>
      <c r="F50" t="s">
        <v>131</v>
      </c>
      <c r="G50" t="s">
        <v>160</v>
      </c>
      <c r="H50" t="s">
        <v>159</v>
      </c>
      <c r="I50" t="s">
        <v>80</v>
      </c>
      <c r="J50" s="8" t="s">
        <v>149</v>
      </c>
      <c r="K50" s="8" t="s">
        <v>138</v>
      </c>
      <c r="L50" s="6">
        <v>0.83599999999999997</v>
      </c>
      <c r="M50" t="s">
        <v>171</v>
      </c>
      <c r="N50" t="s">
        <v>172</v>
      </c>
      <c r="O50" t="s">
        <v>170</v>
      </c>
      <c r="P50">
        <v>2</v>
      </c>
      <c r="Q50">
        <v>240</v>
      </c>
      <c r="S50" s="16">
        <v>0.12</v>
      </c>
      <c r="T50" t="s">
        <v>174</v>
      </c>
      <c r="U50">
        <v>240</v>
      </c>
      <c r="V50">
        <v>240</v>
      </c>
      <c r="W50" t="s">
        <v>179</v>
      </c>
      <c r="X50">
        <v>2</v>
      </c>
      <c r="Y50">
        <v>3</v>
      </c>
    </row>
    <row r="51" spans="1:25" x14ac:dyDescent="0.25">
      <c r="A51" t="s">
        <v>147</v>
      </c>
      <c r="C51" s="21" t="s">
        <v>322</v>
      </c>
      <c r="D51" t="s">
        <v>132</v>
      </c>
      <c r="E51" s="8" t="s">
        <v>151</v>
      </c>
      <c r="F51" t="s">
        <v>133</v>
      </c>
      <c r="G51" t="s">
        <v>160</v>
      </c>
      <c r="H51" t="s">
        <v>159</v>
      </c>
      <c r="I51" t="s">
        <v>80</v>
      </c>
      <c r="J51" s="8" t="s">
        <v>149</v>
      </c>
      <c r="K51" s="8" t="s">
        <v>139</v>
      </c>
      <c r="L51" s="6">
        <v>0.57210000000000005</v>
      </c>
      <c r="M51" t="s">
        <v>171</v>
      </c>
      <c r="N51" t="s">
        <v>172</v>
      </c>
      <c r="O51" t="s">
        <v>170</v>
      </c>
      <c r="P51">
        <v>2</v>
      </c>
      <c r="Q51">
        <v>240</v>
      </c>
      <c r="S51" s="16">
        <v>0.12</v>
      </c>
      <c r="T51" t="s">
        <v>174</v>
      </c>
      <c r="U51">
        <v>240</v>
      </c>
      <c r="V51">
        <v>240</v>
      </c>
      <c r="W51" t="s">
        <v>179</v>
      </c>
      <c r="X51">
        <v>2</v>
      </c>
      <c r="Y51">
        <v>3</v>
      </c>
    </row>
    <row r="52" spans="1:25" x14ac:dyDescent="0.25">
      <c r="A52" t="s">
        <v>354</v>
      </c>
      <c r="C52" s="21" t="s">
        <v>322</v>
      </c>
      <c r="D52" t="s">
        <v>134</v>
      </c>
      <c r="E52" s="8" t="s">
        <v>151</v>
      </c>
      <c r="F52" t="s">
        <v>135</v>
      </c>
      <c r="G52" t="s">
        <v>160</v>
      </c>
      <c r="H52" t="s">
        <v>159</v>
      </c>
      <c r="I52" t="s">
        <v>80</v>
      </c>
      <c r="J52" s="8" t="s">
        <v>149</v>
      </c>
      <c r="K52" s="8" t="s">
        <v>140</v>
      </c>
      <c r="L52" s="6">
        <v>0.63280000000000003</v>
      </c>
      <c r="M52" t="s">
        <v>171</v>
      </c>
      <c r="N52" t="s">
        <v>172</v>
      </c>
      <c r="O52" t="s">
        <v>170</v>
      </c>
      <c r="P52">
        <v>2</v>
      </c>
      <c r="Q52">
        <v>240</v>
      </c>
      <c r="S52" s="16">
        <v>0.12</v>
      </c>
      <c r="T52" t="s">
        <v>174</v>
      </c>
      <c r="U52">
        <v>240</v>
      </c>
      <c r="V52">
        <v>240</v>
      </c>
      <c r="W52" t="s">
        <v>179</v>
      </c>
      <c r="X52">
        <v>2</v>
      </c>
      <c r="Y52">
        <v>3</v>
      </c>
    </row>
    <row r="53" spans="1:25" x14ac:dyDescent="0.25">
      <c r="A53" t="s">
        <v>355</v>
      </c>
      <c r="C53" s="21" t="s">
        <v>322</v>
      </c>
      <c r="D53" t="s">
        <v>128</v>
      </c>
      <c r="E53" s="8" t="s">
        <v>151</v>
      </c>
      <c r="F53" t="s">
        <v>129</v>
      </c>
      <c r="G53" t="s">
        <v>160</v>
      </c>
      <c r="H53" t="s">
        <v>159</v>
      </c>
      <c r="I53" t="s">
        <v>80</v>
      </c>
      <c r="J53" s="8" t="s">
        <v>149</v>
      </c>
      <c r="K53" s="8" t="s">
        <v>137</v>
      </c>
      <c r="L53" s="6">
        <v>0.48759999999999998</v>
      </c>
      <c r="M53" t="s">
        <v>171</v>
      </c>
      <c r="N53" t="s">
        <v>172</v>
      </c>
      <c r="O53" t="s">
        <v>170</v>
      </c>
      <c r="P53">
        <v>2</v>
      </c>
      <c r="Q53">
        <v>240</v>
      </c>
      <c r="S53" s="16">
        <v>0.12</v>
      </c>
      <c r="T53" t="s">
        <v>174</v>
      </c>
      <c r="U53">
        <v>240</v>
      </c>
      <c r="V53">
        <v>240</v>
      </c>
      <c r="W53" t="s">
        <v>179</v>
      </c>
      <c r="X53">
        <v>2</v>
      </c>
      <c r="Y53">
        <v>3</v>
      </c>
    </row>
    <row r="54" spans="1:25" x14ac:dyDescent="0.25">
      <c r="A54" t="s">
        <v>352</v>
      </c>
      <c r="C54" s="21" t="s">
        <v>321</v>
      </c>
      <c r="D54" t="s">
        <v>319</v>
      </c>
      <c r="E54" s="8" t="s">
        <v>151</v>
      </c>
      <c r="F54" t="s">
        <v>295</v>
      </c>
      <c r="G54" t="s">
        <v>300</v>
      </c>
      <c r="H54" t="s">
        <v>299</v>
      </c>
      <c r="I54" t="s">
        <v>80</v>
      </c>
      <c r="J54" s="8" t="s">
        <v>149</v>
      </c>
      <c r="K54" s="8" t="s">
        <v>301</v>
      </c>
      <c r="L54" s="6">
        <v>0.47070000000000001</v>
      </c>
      <c r="M54" t="s">
        <v>171</v>
      </c>
      <c r="N54" t="s">
        <v>172</v>
      </c>
      <c r="O54" t="s">
        <v>170</v>
      </c>
      <c r="P54">
        <v>2</v>
      </c>
      <c r="Q54">
        <v>240</v>
      </c>
      <c r="S54" s="16">
        <v>0.18</v>
      </c>
      <c r="T54" t="s">
        <v>174</v>
      </c>
      <c r="U54">
        <v>240</v>
      </c>
      <c r="V54">
        <v>240</v>
      </c>
      <c r="W54" t="s">
        <v>179</v>
      </c>
      <c r="X54">
        <v>2</v>
      </c>
      <c r="Y54">
        <v>3</v>
      </c>
    </row>
    <row r="55" spans="1:25" x14ac:dyDescent="0.25">
      <c r="A55" t="s">
        <v>353</v>
      </c>
      <c r="C55" s="21" t="s">
        <v>321</v>
      </c>
      <c r="D55" t="s">
        <v>292</v>
      </c>
      <c r="E55" s="8" t="s">
        <v>151</v>
      </c>
      <c r="F55" t="s">
        <v>296</v>
      </c>
      <c r="G55" t="s">
        <v>300</v>
      </c>
      <c r="H55" t="s">
        <v>299</v>
      </c>
      <c r="I55" t="s">
        <v>80</v>
      </c>
      <c r="J55" s="8" t="s">
        <v>149</v>
      </c>
      <c r="K55" s="8" t="s">
        <v>302</v>
      </c>
      <c r="L55" s="6">
        <v>0.39810000000000001</v>
      </c>
      <c r="M55" t="s">
        <v>171</v>
      </c>
      <c r="N55" t="s">
        <v>172</v>
      </c>
      <c r="O55" t="s">
        <v>170</v>
      </c>
      <c r="P55">
        <v>2</v>
      </c>
      <c r="Q55">
        <v>240</v>
      </c>
      <c r="S55" s="16">
        <v>0.12</v>
      </c>
      <c r="T55" t="s">
        <v>174</v>
      </c>
      <c r="U55">
        <v>240</v>
      </c>
      <c r="V55">
        <v>240</v>
      </c>
      <c r="W55" t="s">
        <v>179</v>
      </c>
      <c r="X55">
        <v>2</v>
      </c>
      <c r="Y55">
        <v>3</v>
      </c>
    </row>
    <row r="56" spans="1:25" x14ac:dyDescent="0.25">
      <c r="A56" t="s">
        <v>147</v>
      </c>
      <c r="C56" s="21" t="s">
        <v>321</v>
      </c>
      <c r="D56" t="s">
        <v>293</v>
      </c>
      <c r="E56" s="8" t="s">
        <v>151</v>
      </c>
      <c r="F56" t="s">
        <v>297</v>
      </c>
      <c r="G56" t="s">
        <v>300</v>
      </c>
      <c r="H56" t="s">
        <v>299</v>
      </c>
      <c r="I56" t="s">
        <v>80</v>
      </c>
      <c r="J56" s="8" t="s">
        <v>149</v>
      </c>
      <c r="K56" s="8" t="s">
        <v>303</v>
      </c>
      <c r="L56" s="6">
        <v>0.33989999999999998</v>
      </c>
      <c r="M56" t="s">
        <v>171</v>
      </c>
      <c r="N56" t="s">
        <v>172</v>
      </c>
      <c r="O56" t="s">
        <v>170</v>
      </c>
      <c r="P56">
        <v>2</v>
      </c>
      <c r="Q56">
        <v>240</v>
      </c>
      <c r="S56" s="16">
        <v>0.12</v>
      </c>
      <c r="T56" t="s">
        <v>174</v>
      </c>
      <c r="U56">
        <v>240</v>
      </c>
      <c r="V56">
        <v>240</v>
      </c>
      <c r="W56" t="s">
        <v>179</v>
      </c>
      <c r="X56">
        <v>2</v>
      </c>
      <c r="Y56">
        <v>3</v>
      </c>
    </row>
    <row r="57" spans="1:25" x14ac:dyDescent="0.25">
      <c r="A57" t="s">
        <v>356</v>
      </c>
      <c r="C57" s="21" t="s">
        <v>321</v>
      </c>
      <c r="D57" t="s">
        <v>305</v>
      </c>
      <c r="E57" s="8" t="s">
        <v>151</v>
      </c>
      <c r="F57" t="s">
        <v>304</v>
      </c>
      <c r="G57" t="s">
        <v>300</v>
      </c>
      <c r="H57" t="s">
        <v>299</v>
      </c>
      <c r="I57" t="s">
        <v>80</v>
      </c>
      <c r="J57" s="8" t="s">
        <v>149</v>
      </c>
      <c r="K57" s="8" t="s">
        <v>306</v>
      </c>
      <c r="L57" s="6">
        <v>0.29530000000000001</v>
      </c>
      <c r="M57" t="s">
        <v>171</v>
      </c>
      <c r="N57" t="s">
        <v>172</v>
      </c>
      <c r="O57" t="s">
        <v>170</v>
      </c>
      <c r="P57">
        <v>2</v>
      </c>
      <c r="Q57">
        <v>240</v>
      </c>
      <c r="S57" s="16">
        <v>0.12</v>
      </c>
      <c r="T57" t="s">
        <v>174</v>
      </c>
      <c r="U57">
        <v>288</v>
      </c>
      <c r="V57">
        <v>288</v>
      </c>
      <c r="W57" t="s">
        <v>179</v>
      </c>
      <c r="X57">
        <v>2</v>
      </c>
      <c r="Y57">
        <v>3</v>
      </c>
    </row>
    <row r="58" spans="1:25" x14ac:dyDescent="0.25">
      <c r="A58" t="s">
        <v>357</v>
      </c>
      <c r="C58" s="21" t="s">
        <v>321</v>
      </c>
      <c r="D58" t="s">
        <v>310</v>
      </c>
      <c r="E58" s="8" t="s">
        <v>151</v>
      </c>
      <c r="F58" t="s">
        <v>309</v>
      </c>
      <c r="H58" t="s">
        <v>307</v>
      </c>
      <c r="I58" t="s">
        <v>80</v>
      </c>
      <c r="J58" s="8" t="s">
        <v>149</v>
      </c>
      <c r="K58" s="8" t="s">
        <v>308</v>
      </c>
      <c r="L58" s="6">
        <v>0.28689999999999999</v>
      </c>
      <c r="M58" t="s">
        <v>171</v>
      </c>
      <c r="N58" t="s">
        <v>172</v>
      </c>
      <c r="O58" t="s">
        <v>170</v>
      </c>
      <c r="P58">
        <v>2</v>
      </c>
      <c r="Q58">
        <v>240</v>
      </c>
      <c r="S58" s="16">
        <v>0.12</v>
      </c>
      <c r="T58" t="s">
        <v>174</v>
      </c>
      <c r="U58">
        <v>288</v>
      </c>
      <c r="V58">
        <v>288</v>
      </c>
      <c r="W58" t="s">
        <v>179</v>
      </c>
      <c r="X58">
        <v>2</v>
      </c>
      <c r="Y58">
        <v>3</v>
      </c>
    </row>
    <row r="59" spans="1:25" x14ac:dyDescent="0.25">
      <c r="A59" t="s">
        <v>355</v>
      </c>
      <c r="C59" s="21" t="s">
        <v>321</v>
      </c>
      <c r="D59" t="s">
        <v>294</v>
      </c>
      <c r="E59" s="8" t="s">
        <v>151</v>
      </c>
      <c r="F59" t="s">
        <v>298</v>
      </c>
      <c r="H59" t="s">
        <v>307</v>
      </c>
      <c r="I59" t="s">
        <v>80</v>
      </c>
      <c r="J59" s="8" t="s">
        <v>149</v>
      </c>
      <c r="K59" s="8" t="s">
        <v>311</v>
      </c>
      <c r="L59" s="6">
        <v>0.31240000000000001</v>
      </c>
      <c r="M59" t="s">
        <v>171</v>
      </c>
      <c r="N59" t="s">
        <v>172</v>
      </c>
      <c r="O59" t="s">
        <v>170</v>
      </c>
      <c r="P59">
        <v>2</v>
      </c>
      <c r="Q59">
        <v>240</v>
      </c>
      <c r="S59" s="16">
        <v>0.12</v>
      </c>
      <c r="T59" t="s">
        <v>174</v>
      </c>
      <c r="U59">
        <v>240</v>
      </c>
      <c r="V59">
        <v>240</v>
      </c>
      <c r="W59" t="s">
        <v>179</v>
      </c>
      <c r="X59">
        <v>2</v>
      </c>
      <c r="Y59">
        <v>3</v>
      </c>
    </row>
    <row r="60" spans="1:25" x14ac:dyDescent="0.25">
      <c r="A60" t="s">
        <v>358</v>
      </c>
      <c r="C60" s="21" t="s">
        <v>322</v>
      </c>
      <c r="D60" t="s">
        <v>250</v>
      </c>
      <c r="E60" s="8" t="s">
        <v>151</v>
      </c>
      <c r="F60" t="s">
        <v>251</v>
      </c>
      <c r="G60" t="s">
        <v>253</v>
      </c>
      <c r="H60" t="s">
        <v>252</v>
      </c>
      <c r="M60" t="s">
        <v>171</v>
      </c>
      <c r="N60" t="s">
        <v>172</v>
      </c>
      <c r="O60" t="s">
        <v>170</v>
      </c>
      <c r="P60">
        <v>2</v>
      </c>
      <c r="Q60">
        <v>36</v>
      </c>
      <c r="S60" s="16">
        <v>1</v>
      </c>
      <c r="T60" t="s">
        <v>174</v>
      </c>
      <c r="U60">
        <v>36</v>
      </c>
      <c r="V60">
        <v>36</v>
      </c>
      <c r="W60" t="s">
        <v>179</v>
      </c>
      <c r="X60">
        <v>0</v>
      </c>
      <c r="Y60">
        <v>0</v>
      </c>
    </row>
    <row r="61" spans="1:25" x14ac:dyDescent="0.25">
      <c r="A61" t="s">
        <v>359</v>
      </c>
      <c r="C61" s="21" t="s">
        <v>322</v>
      </c>
      <c r="D61" t="s">
        <v>285</v>
      </c>
      <c r="E61" s="8" t="s">
        <v>151</v>
      </c>
      <c r="F61" t="s">
        <v>283</v>
      </c>
      <c r="G61" t="s">
        <v>253</v>
      </c>
      <c r="H61" t="s">
        <v>252</v>
      </c>
      <c r="M61" t="s">
        <v>171</v>
      </c>
      <c r="N61" t="s">
        <v>172</v>
      </c>
      <c r="O61" t="s">
        <v>170</v>
      </c>
      <c r="P61">
        <v>2</v>
      </c>
      <c r="Q61">
        <v>36</v>
      </c>
      <c r="S61" s="16">
        <v>1</v>
      </c>
      <c r="T61" t="s">
        <v>174</v>
      </c>
      <c r="U61">
        <v>36</v>
      </c>
      <c r="V61">
        <v>36</v>
      </c>
      <c r="W61" t="s">
        <v>179</v>
      </c>
      <c r="X61">
        <v>0</v>
      </c>
      <c r="Y61">
        <v>0</v>
      </c>
    </row>
    <row r="62" spans="1:25" x14ac:dyDescent="0.25">
      <c r="A62" t="s">
        <v>346</v>
      </c>
      <c r="C62" s="21" t="s">
        <v>322</v>
      </c>
      <c r="D62" t="s">
        <v>55</v>
      </c>
      <c r="E62" s="8" t="s">
        <v>151</v>
      </c>
      <c r="F62" t="s">
        <v>260</v>
      </c>
      <c r="G62" t="s">
        <v>270</v>
      </c>
      <c r="H62" t="s">
        <v>257</v>
      </c>
      <c r="I62" t="s">
        <v>254</v>
      </c>
      <c r="J62" s="8" t="s">
        <v>255</v>
      </c>
      <c r="K62" s="8" t="s">
        <v>256</v>
      </c>
      <c r="L62" s="6">
        <v>0.31530000000000002</v>
      </c>
      <c r="M62" t="s">
        <v>171</v>
      </c>
      <c r="N62" t="s">
        <v>172</v>
      </c>
      <c r="O62" t="s">
        <v>170</v>
      </c>
      <c r="P62">
        <v>2</v>
      </c>
      <c r="Q62">
        <v>36</v>
      </c>
      <c r="S62" s="16">
        <v>0.1875</v>
      </c>
      <c r="T62" t="s">
        <v>174</v>
      </c>
      <c r="U62">
        <v>36</v>
      </c>
      <c r="V62">
        <v>36</v>
      </c>
      <c r="W62" t="s">
        <v>179</v>
      </c>
      <c r="X62">
        <v>2</v>
      </c>
      <c r="Y62">
        <v>1</v>
      </c>
    </row>
    <row r="63" spans="1:25" x14ac:dyDescent="0.25">
      <c r="A63" t="s">
        <v>346</v>
      </c>
      <c r="C63" s="21" t="s">
        <v>321</v>
      </c>
      <c r="D63" t="s">
        <v>258</v>
      </c>
      <c r="E63" s="8" t="s">
        <v>151</v>
      </c>
      <c r="F63" t="s">
        <v>261</v>
      </c>
      <c r="G63" t="s">
        <v>259</v>
      </c>
      <c r="H63" t="s">
        <v>262</v>
      </c>
      <c r="I63" t="s">
        <v>254</v>
      </c>
      <c r="J63" s="8" t="s">
        <v>255</v>
      </c>
      <c r="K63" s="8" t="s">
        <v>268</v>
      </c>
      <c r="L63" s="6">
        <v>8.0299999999999996E-2</v>
      </c>
      <c r="M63" t="s">
        <v>171</v>
      </c>
      <c r="N63" t="s">
        <v>172</v>
      </c>
      <c r="O63" t="s">
        <v>170</v>
      </c>
      <c r="P63">
        <v>2</v>
      </c>
      <c r="Q63">
        <v>36</v>
      </c>
      <c r="S63" s="16">
        <v>0.1875</v>
      </c>
      <c r="T63" t="s">
        <v>174</v>
      </c>
      <c r="U63">
        <v>36</v>
      </c>
      <c r="V63">
        <v>36</v>
      </c>
      <c r="W63" t="s">
        <v>179</v>
      </c>
      <c r="X63">
        <v>2</v>
      </c>
      <c r="Y63">
        <v>1</v>
      </c>
    </row>
    <row r="64" spans="1:25" x14ac:dyDescent="0.25">
      <c r="A64" t="s">
        <v>360</v>
      </c>
      <c r="C64" s="21" t="s">
        <v>322</v>
      </c>
      <c r="D64" t="s">
        <v>263</v>
      </c>
      <c r="E64" s="8" t="s">
        <v>151</v>
      </c>
      <c r="F64" t="s">
        <v>265</v>
      </c>
      <c r="G64" t="s">
        <v>270</v>
      </c>
      <c r="H64" t="s">
        <v>257</v>
      </c>
      <c r="I64" t="s">
        <v>254</v>
      </c>
      <c r="J64" s="8" t="s">
        <v>255</v>
      </c>
      <c r="K64" s="8" t="s">
        <v>269</v>
      </c>
      <c r="L64" s="6">
        <v>0.58750000000000002</v>
      </c>
      <c r="M64" t="s">
        <v>171</v>
      </c>
      <c r="N64" t="s">
        <v>172</v>
      </c>
      <c r="O64" t="s">
        <v>170</v>
      </c>
      <c r="P64">
        <v>2</v>
      </c>
      <c r="Q64">
        <v>36</v>
      </c>
      <c r="S64" s="16">
        <v>0.25</v>
      </c>
      <c r="T64" t="s">
        <v>174</v>
      </c>
      <c r="U64">
        <v>36</v>
      </c>
      <c r="V64">
        <v>36</v>
      </c>
      <c r="W64" t="s">
        <v>179</v>
      </c>
      <c r="X64">
        <v>2</v>
      </c>
      <c r="Y64">
        <v>1</v>
      </c>
    </row>
    <row r="65" spans="1:27" x14ac:dyDescent="0.25">
      <c r="A65" t="s">
        <v>360</v>
      </c>
      <c r="C65" s="21" t="s">
        <v>321</v>
      </c>
      <c r="D65" t="s">
        <v>264</v>
      </c>
      <c r="E65" s="8" t="s">
        <v>151</v>
      </c>
      <c r="F65" t="s">
        <v>266</v>
      </c>
      <c r="G65" t="s">
        <v>259</v>
      </c>
      <c r="H65" t="s">
        <v>262</v>
      </c>
      <c r="I65" t="s">
        <v>254</v>
      </c>
      <c r="J65" s="8" t="s">
        <v>255</v>
      </c>
      <c r="K65" s="8" t="s">
        <v>267</v>
      </c>
      <c r="L65" s="6">
        <v>9.9000000000000005E-2</v>
      </c>
      <c r="M65" t="s">
        <v>171</v>
      </c>
      <c r="N65" t="s">
        <v>172</v>
      </c>
      <c r="O65" t="s">
        <v>170</v>
      </c>
      <c r="P65">
        <v>2</v>
      </c>
      <c r="Q65">
        <v>36</v>
      </c>
      <c r="S65" s="16">
        <v>0.25</v>
      </c>
      <c r="T65" t="s">
        <v>174</v>
      </c>
      <c r="U65">
        <v>36</v>
      </c>
      <c r="V65">
        <v>36</v>
      </c>
      <c r="W65" t="s">
        <v>179</v>
      </c>
      <c r="X65">
        <v>2</v>
      </c>
      <c r="Y65">
        <v>1</v>
      </c>
    </row>
    <row r="66" spans="1:27" x14ac:dyDescent="0.25">
      <c r="A66" t="s">
        <v>361</v>
      </c>
      <c r="C66" s="21" t="s">
        <v>322</v>
      </c>
      <c r="D66" t="s">
        <v>271</v>
      </c>
      <c r="E66" s="8" t="s">
        <v>151</v>
      </c>
      <c r="F66" t="s">
        <v>273</v>
      </c>
      <c r="G66" t="s">
        <v>270</v>
      </c>
      <c r="H66" t="s">
        <v>257</v>
      </c>
      <c r="I66" t="s">
        <v>254</v>
      </c>
      <c r="J66" s="8" t="s">
        <v>255</v>
      </c>
      <c r="K66" s="8" t="s">
        <v>276</v>
      </c>
      <c r="L66" s="6">
        <v>0.73950000000000005</v>
      </c>
      <c r="M66" t="s">
        <v>171</v>
      </c>
      <c r="N66" t="s">
        <v>172</v>
      </c>
      <c r="O66" t="s">
        <v>170</v>
      </c>
      <c r="P66">
        <v>2</v>
      </c>
      <c r="Q66">
        <v>36</v>
      </c>
      <c r="S66" s="16">
        <v>0.375</v>
      </c>
      <c r="T66" t="s">
        <v>174</v>
      </c>
      <c r="U66">
        <v>36</v>
      </c>
      <c r="V66">
        <v>36</v>
      </c>
      <c r="W66" t="s">
        <v>179</v>
      </c>
      <c r="X66">
        <v>2</v>
      </c>
      <c r="Y66">
        <v>1</v>
      </c>
    </row>
    <row r="67" spans="1:27" x14ac:dyDescent="0.25">
      <c r="A67" t="s">
        <v>361</v>
      </c>
      <c r="C67" s="21" t="s">
        <v>321</v>
      </c>
      <c r="D67" t="s">
        <v>272</v>
      </c>
      <c r="E67" s="8" t="s">
        <v>151</v>
      </c>
      <c r="F67" t="s">
        <v>274</v>
      </c>
      <c r="G67" t="s">
        <v>259</v>
      </c>
      <c r="H67" t="s">
        <v>262</v>
      </c>
      <c r="I67" t="s">
        <v>254</v>
      </c>
      <c r="J67" s="8" t="s">
        <v>255</v>
      </c>
      <c r="K67" s="8" t="s">
        <v>275</v>
      </c>
      <c r="L67" s="6">
        <v>0.2175</v>
      </c>
      <c r="M67" t="s">
        <v>171</v>
      </c>
      <c r="N67" t="s">
        <v>172</v>
      </c>
      <c r="O67" t="s">
        <v>170</v>
      </c>
      <c r="P67">
        <v>2</v>
      </c>
      <c r="Q67">
        <v>36</v>
      </c>
      <c r="S67" s="16">
        <v>0.375</v>
      </c>
      <c r="T67" t="s">
        <v>174</v>
      </c>
      <c r="U67">
        <v>36</v>
      </c>
      <c r="V67">
        <v>36</v>
      </c>
      <c r="W67" t="s">
        <v>179</v>
      </c>
      <c r="X67">
        <v>2</v>
      </c>
      <c r="Y67">
        <v>1</v>
      </c>
    </row>
    <row r="68" spans="1:27" x14ac:dyDescent="0.25">
      <c r="A68" t="s">
        <v>362</v>
      </c>
      <c r="C68" s="21" t="s">
        <v>322</v>
      </c>
      <c r="D68" t="s">
        <v>277</v>
      </c>
      <c r="E68" s="8" t="s">
        <v>151</v>
      </c>
      <c r="F68" t="s">
        <v>279</v>
      </c>
      <c r="G68" t="s">
        <v>270</v>
      </c>
      <c r="H68" t="s">
        <v>257</v>
      </c>
      <c r="I68" t="s">
        <v>254</v>
      </c>
      <c r="J68" s="8" t="s">
        <v>255</v>
      </c>
      <c r="K68" s="8" t="s">
        <v>282</v>
      </c>
      <c r="L68" s="6">
        <v>2.0897999999999999</v>
      </c>
      <c r="M68" t="s">
        <v>171</v>
      </c>
      <c r="N68" t="s">
        <v>172</v>
      </c>
      <c r="O68" t="s">
        <v>170</v>
      </c>
      <c r="P68">
        <v>2</v>
      </c>
      <c r="Q68">
        <v>36</v>
      </c>
      <c r="S68" s="16">
        <v>0.5</v>
      </c>
      <c r="T68" t="s">
        <v>174</v>
      </c>
      <c r="U68">
        <v>36</v>
      </c>
      <c r="V68">
        <v>36</v>
      </c>
      <c r="W68" t="s">
        <v>179</v>
      </c>
      <c r="X68">
        <v>2</v>
      </c>
      <c r="Y68">
        <v>1</v>
      </c>
    </row>
    <row r="69" spans="1:27" x14ac:dyDescent="0.25">
      <c r="A69" t="s">
        <v>362</v>
      </c>
      <c r="C69" s="21" t="s">
        <v>321</v>
      </c>
      <c r="D69" t="s">
        <v>278</v>
      </c>
      <c r="E69" s="8" t="s">
        <v>151</v>
      </c>
      <c r="F69" t="s">
        <v>280</v>
      </c>
      <c r="G69" t="s">
        <v>259</v>
      </c>
      <c r="H69" t="s">
        <v>262</v>
      </c>
      <c r="I69" t="s">
        <v>254</v>
      </c>
      <c r="J69" s="8" t="s">
        <v>255</v>
      </c>
      <c r="K69" s="8" t="s">
        <v>281</v>
      </c>
      <c r="L69" s="6">
        <v>0.31280000000000002</v>
      </c>
      <c r="M69" t="s">
        <v>171</v>
      </c>
      <c r="N69" t="s">
        <v>172</v>
      </c>
      <c r="O69" t="s">
        <v>170</v>
      </c>
      <c r="P69">
        <v>2</v>
      </c>
      <c r="Q69">
        <v>36</v>
      </c>
      <c r="S69" s="16">
        <v>0.5</v>
      </c>
      <c r="T69" t="s">
        <v>174</v>
      </c>
      <c r="U69">
        <v>36</v>
      </c>
      <c r="V69">
        <v>36</v>
      </c>
      <c r="W69" t="s">
        <v>179</v>
      </c>
      <c r="X69">
        <v>2</v>
      </c>
      <c r="Y69">
        <v>1</v>
      </c>
    </row>
    <row r="70" spans="1:27" x14ac:dyDescent="0.25">
      <c r="A70" t="s">
        <v>363</v>
      </c>
      <c r="C70" s="21" t="s">
        <v>322</v>
      </c>
      <c r="D70" t="s">
        <v>49</v>
      </c>
      <c r="E70" s="8" t="s">
        <v>151</v>
      </c>
      <c r="F70" t="s">
        <v>1</v>
      </c>
      <c r="H70" t="s">
        <v>159</v>
      </c>
      <c r="I70" t="s">
        <v>80</v>
      </c>
      <c r="J70" s="8" t="s">
        <v>216</v>
      </c>
      <c r="K70" s="8" t="s">
        <v>314</v>
      </c>
      <c r="L70" s="6">
        <v>0.63959999999999995</v>
      </c>
      <c r="M70" t="s">
        <v>171</v>
      </c>
      <c r="N70" t="s">
        <v>172</v>
      </c>
      <c r="O70" t="s">
        <v>170</v>
      </c>
      <c r="P70">
        <v>2</v>
      </c>
      <c r="Q70">
        <v>240</v>
      </c>
      <c r="S70" s="16">
        <v>0.14499999999999999</v>
      </c>
      <c r="T70" t="s">
        <v>174</v>
      </c>
      <c r="U70">
        <v>240</v>
      </c>
      <c r="V70">
        <v>240</v>
      </c>
      <c r="W70" t="s">
        <v>179</v>
      </c>
      <c r="X70">
        <v>2</v>
      </c>
      <c r="Y70">
        <v>3</v>
      </c>
    </row>
    <row r="71" spans="1:27" x14ac:dyDescent="0.25">
      <c r="A71" t="s">
        <v>364</v>
      </c>
      <c r="C71" s="21" t="s">
        <v>321</v>
      </c>
      <c r="D71" t="s">
        <v>315</v>
      </c>
      <c r="E71" s="8" t="s">
        <v>151</v>
      </c>
      <c r="F71" t="s">
        <v>316</v>
      </c>
      <c r="G71" t="s">
        <v>300</v>
      </c>
      <c r="H71" t="s">
        <v>299</v>
      </c>
      <c r="I71" t="s">
        <v>80</v>
      </c>
      <c r="J71" s="8" t="s">
        <v>216</v>
      </c>
      <c r="K71" s="8" t="s">
        <v>317</v>
      </c>
      <c r="L71" s="6">
        <v>0.31709999999999999</v>
      </c>
      <c r="M71" t="s">
        <v>171</v>
      </c>
      <c r="N71" t="s">
        <v>172</v>
      </c>
      <c r="O71" t="s">
        <v>170</v>
      </c>
      <c r="P71">
        <v>2</v>
      </c>
      <c r="Q71">
        <v>252</v>
      </c>
      <c r="S71" s="16">
        <v>0.14499999999999999</v>
      </c>
      <c r="T71" t="s">
        <v>174</v>
      </c>
      <c r="U71">
        <v>252</v>
      </c>
      <c r="V71">
        <v>252</v>
      </c>
      <c r="W71" t="s">
        <v>179</v>
      </c>
      <c r="X71">
        <v>2</v>
      </c>
      <c r="Y71">
        <v>3</v>
      </c>
    </row>
    <row r="72" spans="1:27" x14ac:dyDescent="0.25">
      <c r="Z72">
        <f>LEN(D72)</f>
        <v>0</v>
      </c>
      <c r="AA72">
        <f>LEN(F72)</f>
        <v>0</v>
      </c>
    </row>
  </sheetData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Sheet1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Stroh</dc:creator>
  <cp:lastModifiedBy>Tyler Trojacek</cp:lastModifiedBy>
  <cp:lastPrinted>2015-10-15T19:23:15Z</cp:lastPrinted>
  <dcterms:created xsi:type="dcterms:W3CDTF">2015-09-24T14:08:46Z</dcterms:created>
  <dcterms:modified xsi:type="dcterms:W3CDTF">2016-10-20T12:08:01Z</dcterms:modified>
</cp:coreProperties>
</file>